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16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37" hidden="1">Sheet1!$A$2:$IV$194</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I37" i="21" l="1"/>
  <c r="G37" i="21"/>
  <c r="E37" i="21" l="1"/>
  <c r="C37" i="21"/>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19" i="57"/>
  <c r="F7" i="61"/>
  <c r="F3" i="61"/>
  <c r="E2" i="35"/>
  <c r="E2" i="37"/>
  <c r="D5" i="61"/>
  <c r="F5" i="61"/>
  <c r="E2" i="33"/>
  <c r="C20" i="57"/>
  <c r="F6" i="61"/>
  <c r="E2" i="11"/>
  <c r="D20" i="57"/>
  <c r="D3" i="61"/>
  <c r="D6" i="61"/>
  <c r="E2" i="21"/>
  <c r="F4" i="61"/>
  <c r="D7" i="61"/>
  <c r="E2" i="34"/>
  <c r="C19" i="57"/>
  <c r="H23" i="31"/>
  <c r="D4" i="61"/>
  <c r="E2" i="36"/>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68" i="39" l="1"/>
  <c r="F70" i="39"/>
  <c r="H75" i="43"/>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G70" i="39" l="1"/>
  <c r="H68" i="39"/>
  <c r="AC17" i="2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H70" i="39" l="1"/>
  <c r="I68" i="39"/>
  <c r="D73" i="43"/>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68" i="39" l="1"/>
  <c r="I70" i="39"/>
  <c r="E70" i="43"/>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J70" i="39" l="1"/>
  <c r="K68" i="39"/>
  <c r="T10" i="43"/>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E35" i="43" l="1"/>
  <c r="L68" i="39"/>
  <c r="K70" i="39"/>
  <c r="U7" i="21"/>
  <c r="G37" i="43"/>
  <c r="I37" i="43" s="1"/>
  <c r="E36" i="43"/>
  <c r="G36" i="43"/>
  <c r="I36" i="43" s="1"/>
  <c r="G33" i="43"/>
  <c r="I33" i="43" s="1"/>
  <c r="E33" i="43"/>
  <c r="AA7" i="21"/>
  <c r="R48" i="21" s="1"/>
  <c r="AC7" i="2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Q46" i="15"/>
  <c r="C60" i="15"/>
  <c r="C57" i="15"/>
  <c r="C66" i="15" s="1"/>
  <c r="C37" i="15"/>
  <c r="C30" i="15" s="1"/>
  <c r="C39" i="15" s="1"/>
  <c r="Q68" i="15"/>
  <c r="J16" i="15"/>
  <c r="J25" i="15" s="1"/>
  <c r="M68" i="39" l="1"/>
  <c r="L70" i="39"/>
  <c r="AB7" i="21"/>
  <c r="T48" i="21" s="1"/>
  <c r="G48" i="21" s="1"/>
  <c r="G53" i="21" s="1"/>
  <c r="H53" i="21" s="1"/>
  <c r="C26" i="43"/>
  <c r="B2" i="43" s="1"/>
  <c r="B3" i="43" s="1"/>
  <c r="C27" i="43"/>
  <c r="S7" i="21"/>
  <c r="W7" i="21"/>
  <c r="N71" i="57"/>
  <c r="O71" i="57" s="1"/>
  <c r="O61" i="57"/>
  <c r="O60" i="57"/>
  <c r="Q59" i="57"/>
  <c r="J65" i="40"/>
  <c r="K63" i="40"/>
  <c r="K59" i="34"/>
  <c r="E48" i="21"/>
  <c r="I53" i="21" s="1"/>
  <c r="J53" i="21" s="1"/>
  <c r="I52" i="21"/>
  <c r="J52" i="21" s="1"/>
  <c r="C59" i="15"/>
  <c r="C68" i="15" s="1"/>
  <c r="C69" i="15" s="1"/>
  <c r="C72" i="15" s="1"/>
  <c r="C40" i="15"/>
  <c r="L52" i="15" s="1"/>
  <c r="J38" i="15"/>
  <c r="J39" i="15" s="1"/>
  <c r="Q67" i="15"/>
  <c r="Q66" i="15" s="1"/>
  <c r="M70" i="39" l="1"/>
  <c r="N68" i="39"/>
  <c r="R49" i="21"/>
  <c r="C49" i="21" s="1"/>
  <c r="B2" i="21" s="1"/>
  <c r="G52" i="21"/>
  <c r="H52" i="21" s="1"/>
  <c r="O63" i="57"/>
  <c r="O62" i="57"/>
  <c r="L63" i="40"/>
  <c r="K65" i="40"/>
  <c r="E52" i="21"/>
  <c r="F52" i="21" s="1"/>
  <c r="E53" i="21"/>
  <c r="F53" i="21" s="1"/>
  <c r="L59" i="34"/>
  <c r="C47" i="15"/>
  <c r="J41" i="15"/>
  <c r="J42" i="15" s="1"/>
  <c r="Q54" i="15"/>
  <c r="C43" i="15"/>
  <c r="Q65" i="15"/>
  <c r="Q45" i="15"/>
  <c r="Q51" i="15" s="1"/>
  <c r="Q63" i="15"/>
  <c r="D19" i="9"/>
  <c r="O68" i="39" l="1"/>
  <c r="O70" i="39" s="1"/>
  <c r="N70" i="39"/>
  <c r="C48" i="21"/>
  <c r="D101" i="9"/>
  <c r="B3" i="21"/>
  <c r="D35" i="9"/>
  <c r="D34" i="9" s="1"/>
  <c r="L65" i="40"/>
  <c r="M63" i="40"/>
  <c r="M59" i="34"/>
  <c r="N59" i="34" s="1"/>
  <c r="O59" i="34" s="1"/>
  <c r="H7" i="34" s="1"/>
  <c r="L58" i="15"/>
  <c r="L61" i="15" s="1"/>
  <c r="D20" i="9"/>
  <c r="J7" i="39" l="1"/>
  <c r="H7" i="39"/>
  <c r="F7" i="39"/>
  <c r="D102" i="9"/>
  <c r="Q64" i="15"/>
  <c r="Q73" i="15" s="1"/>
  <c r="L47" i="15"/>
  <c r="F7" i="34"/>
  <c r="S7" i="34" s="1"/>
  <c r="J7" i="34"/>
  <c r="W7" i="34" s="1"/>
  <c r="M65" i="40"/>
  <c r="N63" i="40"/>
  <c r="AB7" i="34"/>
  <c r="T49" i="34" s="1"/>
  <c r="G49" i="34" s="1"/>
  <c r="U7" i="34"/>
  <c r="Q55" i="15"/>
  <c r="Q60" i="15" s="1"/>
  <c r="D55" i="9"/>
  <c r="N53" i="9" s="1"/>
  <c r="D56" i="9"/>
  <c r="N54" i="9" s="1"/>
  <c r="D59" i="9"/>
  <c r="N55" i="9" s="1"/>
  <c r="U7" i="39" l="1"/>
  <c r="AB7" i="39"/>
  <c r="T47" i="39" s="1"/>
  <c r="G47" i="39" s="1"/>
  <c r="AA7" i="39"/>
  <c r="R47" i="39" s="1"/>
  <c r="S7" i="39"/>
  <c r="W7" i="39"/>
  <c r="AC7" i="39"/>
  <c r="V47" i="39" s="1"/>
  <c r="I47" i="39" s="1"/>
  <c r="I51" i="39" s="1"/>
  <c r="J51" i="39" s="1"/>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R48" i="39" l="1"/>
  <c r="E47" i="39"/>
  <c r="I53" i="34"/>
  <c r="J53" i="34" s="1"/>
  <c r="I54" i="34"/>
  <c r="J54" i="34" s="1"/>
  <c r="C50" i="34"/>
  <c r="B2" i="34" s="1"/>
  <c r="B3" i="34" s="1"/>
  <c r="C49" i="34"/>
  <c r="H7" i="40"/>
  <c r="J7" i="40"/>
  <c r="F7" i="40"/>
  <c r="E51" i="39" l="1"/>
  <c r="F51" i="39" s="1"/>
  <c r="E52" i="39"/>
  <c r="F52" i="39" s="1"/>
  <c r="I52" i="39"/>
  <c r="J52" i="39" s="1"/>
  <c r="C47" i="39"/>
  <c r="C48" i="3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7" i="11" l="1"/>
  <c r="C5" i="11" s="1"/>
  <c r="C20" i="11" l="1"/>
  <c r="C25" i="11" s="1"/>
  <c r="C23" i="11"/>
  <c r="C28" i="11" l="1"/>
  <c r="C27" i="11" s="1"/>
  <c r="C22" i="11"/>
  <c r="C31" i="11" l="1"/>
  <c r="C52" i="11" s="1"/>
  <c r="B3" i="11" s="1"/>
  <c r="C20" i="9"/>
  <c r="B2" i="11" l="1"/>
  <c r="C56" i="11"/>
  <c r="C57" i="11" s="1"/>
  <c r="C102" i="9"/>
  <c r="G20" i="9"/>
  <c r="C19" i="9"/>
  <c r="C32" i="9" l="1"/>
  <c r="G23" i="9"/>
  <c r="D22" i="9"/>
  <c r="G19" i="9"/>
  <c r="C101" i="9"/>
  <c r="C35" i="9"/>
  <c r="I121" i="9"/>
  <c r="D14" i="62" l="1"/>
  <c r="F14" i="62" s="1"/>
  <c r="C34" i="9"/>
  <c r="E121" i="9" s="1"/>
  <c r="D121" i="9" s="1"/>
  <c r="D122" i="9" s="1"/>
  <c r="G121" i="9"/>
  <c r="F121" i="9" s="1"/>
  <c r="F122" i="9" s="1"/>
  <c r="D107" i="9"/>
  <c r="I103" i="9"/>
  <c r="C104" i="9"/>
  <c r="H121" i="9"/>
  <c r="B5" i="62" l="1"/>
  <c r="D5" i="62" s="1"/>
  <c r="E14" i="62"/>
  <c r="C103" i="9"/>
  <c r="H122" i="9"/>
  <c r="I102" i="9"/>
  <c r="D106" i="9"/>
  <c r="D112" i="9" s="1"/>
  <c r="C5" i="62" l="1"/>
  <c r="D113" i="9"/>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<sst xmlns="http://schemas.openxmlformats.org/spreadsheetml/2006/main" count="12989" uniqueCount="5513">
  <si>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</si>
  <si>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</si>
  <si>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</si>
  <si>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</si>
  <si>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</si>
  <si>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</si>
  <si>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</si>
  <si>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</si>
  <si>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</si>
  <si>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</si>
  <si>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</si>
  <si>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</si>
  <si>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</si>
  <si>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</si>
  <si>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</si>
  <si>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</si>
  <si>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</si>
  <si>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</si>
  <si>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</si>
  <si>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</si>
  <si>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</si>
  <si>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</si>
  <si>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</si>
  <si>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</si>
  <si>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</si>
  <si>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</si>
  <si>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</si>
  <si>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</si>
  <si>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</si>
  <si>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</si>
  <si>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</si>
  <si>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</si>
  <si>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</si>
  <si>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</si>
  <si>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</si>
  <si>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</si>
  <si>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</si>
  <si>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</si>
  <si>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</si>
  <si>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</si>
  <si>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</si>
  <si>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</si>
  <si>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</si>
  <si>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</si>
  <si>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</si>
  <si>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</si>
  <si>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</si>
  <si>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</si>
  <si>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</si>
  <si>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</si>
  <si>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</si>
  <si>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</si>
  <si>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</si>
  <si>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</si>
  <si>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</si>
  <si>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</si>
  <si>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</si>
  <si>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</si>
  <si>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</si>
  <si>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</si>
  <si>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</si>
  <si>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</si>
  <si>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</si>
  <si>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</si>
  <si>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</si>
  <si>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</si>
  <si>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</si>
  <si>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</si>
  <si>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</si>
  <si>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</si>
  <si>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</si>
  <si>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</si>
  <si>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</si>
  <si>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</si>
  <si>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</si>
  <si>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</si>
  <si>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</si>
  <si>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</si>
  <si>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</si>
  <si>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</si>
  <si>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</si>
  <si>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</si>
  <si>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</si>
  <si>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</si>
  <si>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</si>
  <si>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</si>
  <si>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</si>
  <si>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</si>
  <si>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</si>
  <si>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</si>
  <si>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</si>
  <si>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</si>
  <si>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</si>
  <si>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</si>
  <si>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</si>
  <si>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</si>
  <si>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</si>
  <si>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</si>
  <si>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</si>
  <si>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</si>
  <si>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</si>
  <si>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</si>
  <si>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</si>
  <si>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</si>
  <si>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</si>
  <si>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</si>
  <si>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</si>
  <si>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</si>
  <si>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</si>
  <si>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</si>
  <si>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</si>
  <si>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</si>
  <si>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</si>
  <si>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</si>
  <si>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</si>
  <si>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</si>
  <si>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</si>
  <si>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</si>
  <si>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</si>
  <si>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</si>
  <si>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</si>
  <si>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</si>
  <si>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</si>
  <si>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</si>
  <si>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</si>
  <si>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</si>
  <si>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</si>
  <si>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</si>
  <si>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</si>
  <si>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</si>
  <si>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</si>
  <si>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</si>
  <si>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</si>
  <si>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</si>
  <si>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</si>
  <si>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</si>
  <si>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</si>
  <si>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</si>
  <si>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</si>
  <si>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</si>
  <si>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</si>
  <si>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</si>
  <si>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</si>
  <si>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</si>
  <si>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</si>
  <si>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</si>
  <si>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</si>
  <si>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</si>
  <si>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</si>
  <si>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</si>
  <si>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</si>
  <si>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</si>
  <si>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</si>
  <si>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</si>
  <si>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</si>
  <si>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</si>
  <si>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</si>
  <si>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</si>
  <si>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</si>
  <si>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</si>
  <si>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</si>
  <si>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</si>
  <si>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</si>
  <si>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</si>
  <si>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</si>
  <si>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</si>
  <si>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</si>
  <si>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</si>
  <si>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</si>
  <si>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</si>
  <si>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</si>
  <si>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</si>
  <si>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</si>
  <si>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</si>
  <si>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</si>
  <si>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</si>
  <si>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</si>
  <si>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</si>
  <si>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</si>
  <si>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</si>
  <si>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</si>
  <si>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</si>
  <si>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</si>
  <si>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</si>
  <si>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</si>
  <si>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</si>
  <si>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</si>
  <si>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</si>
  <si>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</si>
  <si>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</si>
  <si>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</si>
  <si>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</si>
  <si>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</si>
  <si>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</si>
  <si>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</si>
  <si>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</si>
  <si>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</si>
  <si>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</si>
  <si>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</si>
  <si>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</si>
  <si>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</si>
  <si>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</si>
  <si>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</si>
  <si>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</si>
  <si>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</si>
  <si>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</si>
  <si>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</si>
  <si>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</si>
  <si>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</si>
  <si>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</si>
  <si>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</si>
  <si>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</si>
  <si>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</si>
  <si>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</si>
  <si>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</si>
  <si>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</si>
  <si>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</si>
  <si>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</si>
  <si>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</si>
  <si>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</si>
  <si>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</si>
  <si>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</si>
  <si>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</si>
  <si>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</si>
  <si>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</si>
  <si>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</si>
  <si>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</si>
  <si>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</si>
  <si>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</si>
  <si>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</si>
  <si>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</si>
  <si>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</si>
  <si>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</si>
  <si>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</si>
  <si>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</si>
  <si>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</si>
  <si>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</si>
  <si>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</si>
  <si>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</si>
  <si>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</si>
  <si>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</si>
  <si>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</si>
  <si>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</si>
  <si>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</si>
  <si>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</si>
  <si>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</si>
  <si>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</si>
  <si>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</si>
  <si>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</si>
  <si>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</si>
  <si>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</si>
  <si>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</si>
  <si>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</si>
  <si>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</si>
  <si>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</si>
  <si>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</si>
  <si>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</si>
  <si>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</si>
  <si>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</si>
  <si>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</si>
  <si>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</si>
  <si>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</si>
  <si>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</si>
  <si>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</si>
  <si>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</si>
  <si>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</si>
  <si>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</si>
  <si>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</si>
  <si>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</si>
  <si>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</si>
  <si>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</si>
  <si>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</si>
  <si>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</si>
  <si>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</si>
  <si>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</si>
  <si>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</si>
  <si>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</si>
  <si>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</si>
  <si>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</si>
  <si>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</si>
  <si>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</si>
  <si>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</si>
  <si>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</si>
  <si>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</si>
  <si>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</si>
  <si>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</si>
  <si>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</si>
  <si>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</si>
  <si>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</si>
  <si>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</si>
  <si>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</si>
  <si>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</si>
  <si>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</si>
  <si>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</si>
  <si>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</si>
  <si>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</si>
  <si>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</si>
  <si>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</si>
  <si>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</si>
  <si>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</si>
  <si>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</si>
  <si>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</si>
  <si>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</si>
  <si>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</si>
  <si>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</si>
  <si>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</si>
  <si>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</si>
  <si>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</si>
  <si>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</si>
  <si>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</si>
  <si>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</si>
  <si>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</si>
  <si>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</si>
  <si>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</si>
  <si>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</si>
  <si>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</si>
  <si>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</si>
  <si>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</si>
  <si>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</si>
  <si>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</si>
  <si>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</si>
  <si>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</si>
  <si>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</si>
  <si>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</si>
  <si>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</si>
  <si>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</si>
  <si>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</si>
  <si>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</si>
  <si>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</si>
  <si>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</si>
  <si>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</si>
  <si>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</si>
  <si>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</si>
  <si>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</si>
  <si>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</si>
  <si>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</si>
  <si>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</si>
  <si>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</si>
  <si>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</si>
  <si>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</si>
  <si>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</si>
  <si>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</si>
  <si>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</si>
  <si>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</si>
  <si>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</si>
  <si>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</si>
  <si>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</si>
  <si>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</si>
  <si>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</si>
  <si>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</si>
  <si>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</si>
  <si>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</si>
  <si>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</si>
  <si>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</si>
  <si>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</si>
  <si>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</si>
  <si>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</si>
  <si>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</si>
  <si>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</si>
  <si>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</si>
  <si>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</si>
  <si>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</si>
  <si>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</si>
  <si>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</si>
  <si>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</si>
  <si>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</si>
  <si>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</si>
  <si>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</si>
  <si>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</si>
  <si>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</si>
  <si>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</si>
  <si>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</si>
  <si>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</si>
  <si>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</si>
  <si>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</si>
  <si>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</si>
  <si>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</si>
  <si>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</si>
  <si>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</si>
  <si>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</si>
  <si>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</si>
  <si>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</si>
  <si>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</si>
  <si>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</si>
  <si>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</si>
  <si>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</si>
  <si>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</si>
  <si>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</si>
  <si>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</si>
  <si>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</si>
  <si>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</si>
  <si>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</si>
  <si>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</si>
  <si>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</si>
  <si>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</si>
  <si>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</si>
  <si>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</si>
  <si>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</si>
  <si>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</si>
  <si>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</si>
  <si>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</si>
  <si>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</si>
  <si>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</si>
  <si>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</si>
  <si>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</si>
  <si>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</si>
  <si>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</si>
  <si>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</si>
  <si>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</si>
  <si>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</si>
  <si>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</si>
  <si>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</si>
  <si>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</si>
  <si>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</si>
  <si>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</si>
  <si>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</si>
  <si>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</si>
  <si>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</si>
  <si>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</si>
  <si>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</si>
  <si>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</si>
  <si>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</si>
  <si>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</si>
  <si>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</si>
  <si>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</si>
  <si>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</si>
  <si>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</si>
  <si>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</si>
  <si>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</si>
  <si>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</si>
  <si>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</si>
  <si>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</si>
  <si>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</si>
  <si>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</si>
  <si>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</si>
  <si>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</si>
  <si>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</si>
  <si>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</si>
  <si>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</si>
  <si>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</si>
  <si>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</si>
  <si>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</si>
  <si>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</si>
  <si>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</si>
  <si>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</si>
  <si>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</si>
  <si>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</si>
  <si>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</si>
  <si>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</si>
  <si>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</si>
  <si>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</si>
  <si>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</si>
  <si>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</si>
  <si>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</si>
  <si>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</si>
  <si>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</si>
  <si>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</si>
  <si>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</si>
  <si>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</si>
  <si>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</si>
  <si>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</si>
  <si>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</si>
  <si>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</si>
  <si>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</si>
  <si>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</si>
  <si>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</si>
  <si>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</si>
  <si>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</si>
  <si>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</si>
  <si>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</si>
  <si>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</si>
  <si>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</si>
  <si>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</si>
  <si>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</si>
  <si>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</si>
  <si>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</si>
  <si>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</si>
  <si>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</si>
  <si>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</si>
  <si>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</si>
  <si>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</si>
  <si>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</si>
  <si>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</si>
  <si>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</si>
  <si>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</si>
  <si>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</si>
  <si>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</si>
  <si>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</si>
  <si>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</si>
  <si>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</si>
  <si>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</si>
  <si>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</si>
  <si>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</si>
  <si>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</si>
  <si>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</si>
  <si>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</si>
  <si>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</si>
  <si>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</si>
  <si>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</si>
  <si>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</si>
  <si>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</si>
  <si>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</si>
  <si>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</si>
  <si>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</si>
  <si>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</si>
  <si>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</si>
  <si>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</si>
  <si>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</si>
  <si>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</si>
  <si>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</si>
  <si>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</si>
  <si>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</si>
  <si>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</si>
  <si>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</si>
  <si>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</si>
  <si>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</si>
  <si>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</si>
  <si>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</si>
  <si>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</si>
  <si>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</si>
  <si>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</si>
  <si>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</si>
  <si>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</si>
  <si>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</si>
  <si>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</si>
  <si>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</si>
  <si>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</si>
  <si>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</si>
  <si>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</si>
  <si>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</si>
  <si>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</si>
  <si>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</si>
  <si>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</si>
  <si>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</si>
  <si>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</si>
  <si>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</si>
  <si>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</si>
  <si>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</si>
  <si>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</si>
  <si>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</si>
  <si>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</si>
  <si>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</si>
  <si>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</si>
  <si>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</si>
  <si>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</si>
  <si>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</si>
  <si>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</si>
  <si>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</si>
  <si>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</si>
  <si>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</si>
  <si>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</si>
  <si>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</si>
  <si>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</si>
  <si>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</si>
  <si>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</si>
  <si>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</si>
  <si>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</si>
  <si>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</si>
  <si>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</si>
  <si>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</si>
  <si>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</si>
  <si>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</si>
  <si>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</si>
  <si>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</si>
  <si>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</si>
  <si>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</si>
  <si>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</si>
  <si>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</si>
  <si>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</si>
  <si>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</si>
  <si>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</si>
  <si>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</si>
  <si>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</si>
  <si>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</si>
  <si>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</si>
  <si>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</si>
  <si>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</si>
  <si>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</si>
  <si>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</si>
  <si>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</si>
  <si>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</si>
  <si>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</si>
  <si>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</si>
  <si>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</si>
  <si>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</si>
  <si>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</si>
  <si>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</si>
  <si>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</si>
  <si>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</si>
  <si>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</si>
  <si>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</si>
  <si>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</si>
  <si>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</si>
  <si>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</si>
  <si>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</si>
  <si>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</si>
  <si>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</si>
  <si>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</si>
  <si>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</si>
  <si>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</si>
  <si>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</si>
  <si>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</si>
  <si>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</si>
  <si>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</si>
  <si>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</si>
  <si>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</si>
  <si>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</si>
  <si>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</si>
  <si>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</si>
  <si>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</si>
  <si>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</si>
  <si>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</si>
  <si>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</si>
  <si>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</si>
  <si>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</si>
  <si>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</si>
  <si>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</si>
  <si>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</si>
  <si>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</si>
  <si>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</si>
  <si>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</si>
  <si>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</si>
  <si>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</si>
  <si>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</si>
  <si>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</si>
  <si>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</si>
  <si>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</si>
  <si>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</si>
  <si>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</si>
  <si>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</si>
  <si>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</si>
  <si>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</si>
  <si>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</si>
  <si>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</si>
  <si>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</si>
  <si>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</si>
  <si>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</si>
  <si>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</si>
  <si>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</si>
  <si>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</si>
  <si>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</si>
  <si>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</si>
  <si>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</si>
  <si>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</si>
  <si>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</si>
  <si>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</si>
  <si>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</si>
  <si>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</si>
  <si>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</si>
  <si>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</si>
  <si>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</si>
  <si>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</si>
  <si>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</si>
  <si>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</si>
  <si>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</si>
  <si>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</si>
  <si>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</si>
  <si>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</si>
  <si>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</si>
  <si>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</si>
  <si>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</si>
  <si>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</si>
  <si>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</si>
  <si>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</si>
  <si>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</si>
  <si>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</si>
  <si>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</si>
  <si>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</si>
  <si>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</si>
  <si>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</si>
  <si>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</si>
  <si>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</si>
  <si>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</si>
  <si>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</si>
  <si>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</si>
  <si>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</si>
  <si>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</si>
  <si>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</si>
  <si>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</si>
  <si>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</si>
  <si>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</si>
  <si>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</si>
  <si>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</si>
  <si>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</si>
  <si>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</si>
  <si>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</si>
  <si>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</si>
  <si>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</si>
  <si>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</si>
  <si>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</si>
  <si>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</si>
  <si>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</si>
  <si>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</si>
  <si>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</si>
  <si>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</si>
  <si>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</si>
  <si>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</si>
  <si>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</si>
  <si>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</si>
  <si>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</si>
  <si>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</si>
  <si>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</si>
  <si>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</si>
  <si>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</si>
  <si>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</si>
  <si>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</si>
  <si>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</si>
  <si>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</si>
  <si>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</si>
  <si>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</si>
  <si>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</si>
  <si>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</si>
  <si>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</si>
  <si>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</si>
  <si>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</si>
  <si>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</si>
  <si>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</si>
  <si>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</si>
  <si>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</si>
  <si>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</si>
  <si>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</si>
  <si>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</si>
  <si>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</si>
  <si>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</si>
  <si>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</si>
  <si>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</si>
  <si>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</si>
  <si>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</si>
  <si>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</si>
  <si>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</si>
  <si>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</si>
  <si>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</si>
  <si>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</si>
  <si>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</si>
  <si>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</si>
  <si>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</si>
  <si>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</si>
  <si>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</si>
  <si>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</si>
  <si>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</si>
  <si>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</si>
  <si>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</si>
  <si>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</si>
  <si>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</si>
  <si>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</si>
  <si>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</si>
  <si>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</si>
  <si>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</si>
  <si>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</si>
  <si>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</si>
  <si>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</si>
  <si>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</si>
  <si>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</si>
  <si>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</si>
  <si>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</si>
  <si>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</si>
  <si>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</si>
  <si>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</si>
  <si>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</si>
  <si>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</si>
  <si>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</si>
  <si>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</si>
  <si>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</si>
  <si>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</si>
  <si>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</si>
  <si>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</si>
  <si>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</si>
  <si>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</si>
  <si>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</si>
  <si>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</si>
  <si>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</si>
  <si>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</si>
  <si>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</si>
  <si>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</si>
  <si>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</si>
  <si>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</si>
  <si>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</si>
  <si>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</si>
  <si>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</si>
  <si>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</si>
  <si>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</si>
  <si>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</si>
  <si>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</si>
  <si>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</si>
  <si>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</si>
  <si>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</si>
  <si>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</si>
  <si>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</si>
  <si>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</si>
  <si>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</si>
  <si>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</si>
  <si>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</si>
  <si>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</si>
  <si>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</si>
  <si>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</si>
  <si>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</si>
  <si>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</si>
  <si>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</si>
  <si>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</si>
  <si>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</si>
  <si>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</si>
  <si>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</si>
  <si>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</si>
  <si>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</si>
  <si>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</si>
  <si>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</si>
  <si>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</si>
  <si>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</si>
  <si>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</si>
  <si>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</si>
  <si>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</si>
  <si>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</si>
  <si>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</si>
  <si>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</si>
  <si>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</si>
  <si>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</si>
  <si>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</si>
  <si>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</si>
  <si>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</si>
  <si>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</si>
  <si>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</si>
  <si>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</si>
  <si>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</si>
  <si>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</si>
  <si>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</si>
  <si>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</si>
  <si>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</si>
  <si>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</si>
  <si>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</si>
  <si>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</si>
  <si>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</si>
  <si>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</si>
  <si>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</si>
  <si>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</si>
  <si>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</si>
  <si>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</si>
  <si>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</si>
  <si>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</si>
  <si>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</si>
  <si>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</si>
  <si>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</si>
  <si>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</si>
  <si>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</si>
  <si>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</si>
  <si>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</si>
  <si>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</si>
  <si>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</si>
  <si>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</si>
  <si>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</si>
  <si>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</si>
  <si>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</si>
  <si>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</si>
  <si>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</si>
  <si>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</si>
  <si>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</si>
  <si>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</si>
  <si>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</si>
  <si>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</si>
  <si>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</si>
  <si>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</si>
  <si>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</si>
  <si>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</si>
  <si>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</si>
  <si>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</si>
  <si>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</si>
  <si>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</si>
  <si>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</si>
  <si>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</si>
  <si>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</si>
  <si>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</si>
  <si>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</si>
  <si>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</si>
  <si>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</si>
  <si>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</si>
  <si>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</si>
  <si>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</si>
  <si>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</si>
  <si>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</si>
  <si>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</si>
  <si>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</si>
  <si>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</si>
  <si>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</si>
  <si>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</si>
  <si>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</si>
  <si>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</si>
  <si>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</si>
  <si>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</si>
  <si>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</si>
  <si>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</si>
  <si>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</si>
  <si>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</si>
  <si>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</si>
  <si>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</si>
  <si>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</si>
  <si>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</si>
  <si>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</si>
  <si>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</si>
  <si>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</si>
  <si>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</si>
  <si>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</si>
  <si>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</si>
  <si>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</si>
  <si>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</si>
  <si>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</si>
  <si>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</si>
  <si>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</si>
  <si>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</si>
  <si>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</si>
  <si>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</si>
  <si>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</si>
  <si>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</si>
  <si>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</si>
  <si>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</si>
  <si>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</si>
  <si>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</si>
  <si>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</si>
  <si>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</si>
  <si>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</si>
  <si>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</si>
  <si>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</si>
  <si>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</si>
  <si>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</si>
  <si>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</si>
  <si>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</si>
  <si>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</si>
  <si>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</si>
  <si>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</si>
  <si>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</si>
  <si>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</si>
  <si>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</si>
  <si>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</si>
  <si>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</si>
  <si>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</si>
  <si>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</si>
  <si>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</si>
  <si>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</si>
  <si>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</si>
  <si>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</si>
  <si>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</si>
  <si>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</si>
  <si>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</si>
  <si>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</si>
  <si>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</si>
  <si>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</si>
  <si>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</si>
  <si>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</si>
  <si>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</si>
  <si>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</si>
  <si>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</si>
  <si>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</si>
  <si>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</si>
  <si>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</si>
  <si>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</si>
  <si>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</si>
  <si>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</si>
  <si>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</si>
  <si>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</si>
  <si>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</si>
  <si>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</si>
  <si>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</si>
  <si>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</si>
  <si>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</si>
  <si>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</si>
  <si>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</si>
  <si>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</si>
  <si>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</si>
  <si>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</si>
  <si>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</si>
  <si>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</si>
  <si>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</si>
  <si>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</si>
  <si>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</si>
  <si>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</si>
  <si>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</si>
  <si>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</si>
  <si>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</si>
  <si>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</si>
  <si>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</si>
  <si>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</si>
  <si>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</si>
  <si>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</si>
  <si>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</si>
  <si>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</si>
  <si>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</si>
  <si>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</si>
  <si>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</si>
  <si>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</si>
  <si>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</si>
  <si>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</si>
  <si>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</si>
  <si>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</si>
  <si>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</si>
  <si>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</si>
  <si>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</si>
  <si>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</si>
  <si>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</si>
  <si>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</si>
  <si>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</si>
  <si>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</si>
  <si>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</si>
  <si>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</si>
  <si>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</si>
  <si>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</si>
  <si>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</si>
  <si>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</si>
  <si>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</si>
  <si>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</si>
  <si>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</si>
  <si>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</si>
  <si>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</si>
  <si>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</si>
  <si>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</si>
  <si>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</si>
  <si>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</si>
  <si>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</si>
  <si>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</si>
  <si>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</si>
  <si>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</si>
  <si>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</si>
  <si>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</si>
  <si>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</si>
  <si>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</si>
  <si>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</si>
  <si>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</si>
  <si>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</si>
  <si>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</si>
  <si>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</si>
  <si>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</si>
  <si>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</si>
  <si>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</si>
  <si>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</si>
  <si>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</si>
  <si>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</si>
  <si>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</si>
  <si>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</si>
  <si>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</si>
  <si>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</si>
  <si>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</si>
  <si>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</si>
  <si>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</si>
  <si>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</si>
  <si>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</si>
  <si>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</si>
  <si>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</si>
  <si>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</si>
  <si>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</si>
  <si>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</si>
  <si>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</si>
  <si>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</si>
  <si>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</si>
  <si>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</si>
  <si>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</si>
  <si>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</si>
  <si>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</si>
  <si>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</si>
  <si>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</si>
  <si>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</si>
  <si>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</si>
  <si>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</si>
  <si>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</si>
  <si>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</si>
  <si>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</si>
  <si>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</si>
  <si>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</si>
  <si>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</si>
  <si>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</si>
  <si>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</si>
  <si>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</si>
  <si>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</si>
  <si>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</si>
  <si>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</si>
  <si>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</si>
  <si>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</si>
  <si>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</si>
  <si>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</si>
  <si>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</si>
  <si>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</si>
  <si>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</si>
  <si>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</si>
  <si>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</si>
  <si>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</si>
  <si>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</si>
  <si>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</si>
  <si>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</si>
  <si>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</si>
  <si>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</si>
  <si>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</si>
  <si>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</si>
  <si>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</si>
  <si>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</si>
  <si>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</si>
  <si>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</si>
  <si>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</si>
  <si>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</si>
  <si>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</si>
  <si>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</si>
  <si>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</si>
  <si>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</si>
  <si>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</si>
  <si>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</si>
  <si>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</si>
  <si>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</si>
  <si>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</si>
  <si>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</si>
  <si>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</si>
  <si>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</si>
  <si>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</si>
  <si>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</si>
  <si>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</si>
  <si>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</si>
  <si>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</si>
  <si>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</si>
  <si>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</si>
  <si>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</si>
  <si>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</si>
  <si>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</si>
  <si>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</si>
  <si>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</si>
  <si>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</si>
  <si>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</si>
  <si>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</si>
  <si>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</si>
  <si>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</si>
  <si>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</si>
  <si>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</si>
  <si>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</si>
  <si>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</si>
  <si>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</si>
  <si>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</si>
  <si>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</si>
  <si>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</si>
  <si>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</si>
  <si>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</si>
  <si>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</si>
  <si>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</si>
  <si>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</si>
  <si>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</si>
  <si>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</si>
  <si>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</si>
  <si>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</si>
  <si>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</si>
  <si>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</si>
  <si>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</si>
  <si>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</si>
  <si>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</si>
  <si>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</si>
  <si>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</si>
  <si>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</si>
  <si>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</si>
  <si>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</si>
  <si>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</si>
  <si>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</si>
  <si>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</si>
  <si>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</si>
  <si>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</si>
  <si>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</si>
  <si>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</si>
  <si>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</si>
  <si>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</si>
  <si>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</si>
  <si>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</si>
  <si>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</si>
  <si>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</si>
  <si>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</si>
  <si>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</si>
  <si>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</si>
  <si>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</si>
  <si>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</si>
  <si>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</si>
  <si>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</si>
  <si>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</si>
  <si>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</si>
  <si>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</si>
  <si>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</si>
  <si>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</si>
  <si>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</si>
  <si>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</si>
  <si>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</si>
  <si>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</si>
  <si>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</si>
  <si>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</si>
  <si>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</si>
  <si>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</si>
  <si>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</si>
  <si>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</si>
  <si>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</si>
  <si>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</si>
  <si>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</si>
  <si>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</si>
  <si>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</si>
  <si>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</si>
  <si>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</si>
  <si>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</si>
  <si>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</si>
  <si>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</si>
  <si>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</si>
  <si>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</si>
  <si>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</si>
  <si>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</si>
  <si>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</si>
  <si>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</si>
  <si>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</si>
  <si>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</si>
  <si>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</si>
  <si>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</si>
  <si>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</si>
  <si>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</si>
  <si>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</si>
  <si>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</si>
  <si>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</si>
  <si>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</si>
  <si>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</si>
  <si>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</si>
  <si>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</si>
  <si>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</si>
  <si>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</si>
  <si>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</si>
  <si>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</si>
  <si>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</si>
  <si>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</si>
  <si>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</si>
  <si>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</si>
  <si>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</si>
  <si>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</si>
  <si>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</si>
  <si>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</si>
  <si>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</si>
  <si>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</si>
  <si>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</si>
  <si>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</si>
  <si>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</si>
  <si>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</si>
  <si>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</si>
  <si>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</si>
  <si>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</si>
  <si>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</si>
  <si>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</si>
  <si>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</si>
  <si>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</si>
  <si>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</si>
  <si>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</si>
  <si>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</si>
  <si>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</si>
  <si>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</si>
  <si>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</si>
  <si>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</si>
  <si>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</si>
  <si>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</si>
  <si>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</si>
  <si>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</si>
  <si>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</si>
  <si>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</si>
  <si>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</si>
  <si>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</si>
  <si>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</si>
  <si>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</si>
  <si>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</si>
  <si>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</si>
  <si>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</si>
  <si>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</si>
  <si>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</si>
  <si>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</si>
  <si>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</si>
  <si>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</si>
  <si>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</si>
  <si>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</si>
  <si>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</si>
  <si>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</si>
  <si>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</si>
  <si>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</si>
  <si>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</si>
  <si>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</si>
  <si>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</si>
  <si>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</si>
  <si>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</si>
  <si>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</si>
  <si>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</si>
  <si>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</si>
  <si>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</si>
  <si>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</si>
  <si>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</si>
  <si>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</si>
  <si>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</si>
  <si>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</si>
  <si>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</si>
  <si>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</si>
  <si>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</si>
  <si>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</si>
  <si>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</si>
  <si>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</si>
  <si>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</si>
  <si>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</si>
  <si>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</si>
  <si>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</si>
  <si>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</si>
  <si>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</si>
  <si>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</si>
  <si>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</si>
  <si>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</si>
  <si>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</si>
  <si>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</si>
  <si>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</si>
  <si>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</si>
  <si>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</si>
  <si>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</si>
  <si>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</si>
  <si>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</si>
  <si>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</si>
  <si>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</si>
  <si>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</si>
  <si>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</si>
  <si>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</si>
  <si>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</si>
  <si>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</si>
  <si>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</si>
  <si>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</si>
  <si>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</si>
  <si>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</si>
  <si>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</si>
  <si>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</si>
  <si>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</si>
  <si>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</si>
  <si>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</si>
  <si>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</si>
  <si>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</si>
  <si>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</si>
  <si>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</si>
  <si>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</si>
  <si>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</si>
  <si>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</si>
  <si>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</si>
  <si>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</si>
  <si>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</si>
  <si>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</si>
  <si>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</si>
  <si>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</si>
  <si>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</si>
  <si>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</si>
  <si>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</si>
  <si>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</si>
  <si>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</si>
  <si>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</si>
  <si>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</si>
  <si>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</si>
  <si>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</si>
  <si>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</si>
  <si>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</si>
  <si>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</si>
  <si>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</si>
  <si>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</si>
  <si>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</si>
  <si>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</si>
  <si>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</si>
  <si>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</si>
  <si>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</si>
  <si>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</si>
  <si>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</si>
  <si>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</si>
  <si>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</si>
  <si>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</si>
  <si>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</si>
  <si>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</si>
  <si>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</si>
  <si>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</si>
  <si>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</si>
  <si>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</si>
  <si>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</si>
  <si>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</si>
  <si>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</si>
  <si>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</si>
  <si>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</si>
  <si>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</si>
  <si>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</si>
  <si>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</si>
  <si>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</si>
  <si>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</si>
  <si>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</si>
  <si>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</si>
  <si>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</si>
  <si>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</si>
  <si>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</si>
  <si>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</si>
  <si>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</si>
  <si>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</si>
  <si>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</si>
  <si>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</si>
  <si>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</si>
  <si>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</si>
  <si>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</si>
  <si>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</si>
  <si>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</si>
  <si>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</si>
  <si>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</si>
  <si>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</si>
  <si>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</si>
  <si>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</si>
  <si>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</si>
  <si>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</si>
  <si>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</si>
  <si>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</si>
  <si>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</si>
  <si>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</si>
  <si>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</si>
  <si>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</si>
  <si>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</si>
  <si>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</si>
  <si>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</si>
  <si>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</si>
  <si>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</si>
  <si>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</si>
  <si>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</si>
  <si>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</si>
  <si>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</si>
  <si>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</si>
  <si>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</si>
  <si>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</si>
  <si>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</si>
  <si>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</si>
  <si>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</si>
  <si>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</si>
  <si>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</si>
  <si>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</si>
  <si>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</si>
  <si>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</si>
  <si>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</si>
  <si>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</si>
  <si>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</si>
  <si>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</si>
  <si>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</si>
  <si>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</si>
  <si>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</si>
  <si>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</si>
  <si>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</si>
  <si>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</si>
  <si>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</si>
  <si>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</si>
  <si>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</si>
  <si>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</si>
  <si>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</si>
  <si>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</si>
  <si>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</si>
  <si>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</si>
  <si>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</si>
  <si>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</si>
  <si>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</si>
  <si>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</si>
  <si>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</si>
  <si>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</si>
  <si>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</si>
  <si>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</si>
  <si>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</si>
  <si>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</si>
  <si>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</si>
  <si>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</si>
  <si>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</si>
  <si>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</si>
  <si>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</si>
  <si>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</si>
  <si>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</si>
  <si>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</si>
  <si>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</si>
  <si>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</si>
  <si>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</si>
  <si>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</si>
  <si>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</si>
  <si>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</si>
  <si>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</si>
  <si>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</si>
  <si>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</si>
  <si>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</si>
  <si>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</si>
  <si>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</si>
  <si>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</si>
  <si>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</si>
  <si>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</si>
  <si>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</si>
  <si>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</si>
  <si>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</si>
  <si>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</si>
  <si>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</si>
  <si>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</si>
  <si>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</si>
  <si>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</si>
  <si>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</si>
  <si>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</si>
  <si>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</si>
  <si>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</si>
  <si>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</si>
  <si>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</si>
  <si>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</si>
  <si>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</si>
  <si>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</si>
  <si>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</si>
  <si>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</si>
  <si>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</si>
  <si>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</si>
  <si>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</si>
  <si>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</si>
  <si>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</si>
  <si>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</si>
  <si>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</si>
  <si>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</si>
  <si>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</si>
  <si>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</si>
  <si>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</si>
  <si>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</si>
  <si>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</si>
  <si>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</si>
  <si>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</si>
  <si>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</si>
  <si>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</si>
  <si>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</si>
  <si>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</si>
  <si>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</si>
  <si>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</si>
  <si>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</si>
  <si>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</si>
  <si>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</si>
  <si>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</si>
  <si>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</si>
  <si>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</si>
  <si>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</si>
  <si>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</si>
  <si>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</si>
  <si>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</si>
  <si>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</si>
  <si>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</si>
  <si>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</si>
  <si>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</si>
  <si>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</si>
  <si>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</si>
  <si>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</si>
  <si>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</si>
  <si>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</si>
  <si>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</si>
  <si>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</si>
  <si>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</si>
  <si>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</si>
  <si>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</si>
  <si>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</si>
  <si>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</si>
  <si>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</si>
  <si>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</si>
  <si>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</si>
  <si>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</si>
  <si>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</si>
  <si>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</si>
  <si>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</si>
  <si>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</si>
  <si>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</si>
  <si>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</si>
  <si>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</si>
  <si>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</si>
  <si>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</si>
  <si>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</si>
  <si>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</si>
  <si>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</si>
  <si>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</si>
  <si>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</si>
  <si>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</si>
  <si>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</si>
  <si>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</si>
  <si>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</si>
  <si>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</si>
  <si>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</si>
  <si>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</si>
  <si>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</si>
  <si>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</si>
  <si>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</si>
  <si>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</si>
  <si>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</si>
  <si>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</si>
  <si>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</si>
  <si>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</si>
  <si>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</si>
  <si>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</si>
  <si>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</si>
  <si>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</si>
  <si>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</si>
  <si>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</si>
  <si>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</si>
  <si>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</si>
  <si>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</si>
  <si>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</si>
  <si>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</si>
  <si>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</si>
  <si>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</si>
  <si>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</si>
  <si>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</si>
  <si>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</si>
  <si>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</si>
  <si>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</si>
  <si>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</si>
  <si>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</si>
  <si>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</si>
  <si>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</si>
  <si>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</si>
  <si>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</si>
  <si>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</si>
  <si>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</si>
  <si>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</si>
  <si>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</si>
  <si>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</si>
  <si>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</si>
  <si>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</si>
  <si>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</si>
  <si>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</si>
  <si>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</si>
  <si>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</si>
  <si>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</si>
  <si>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</si>
  <si>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</si>
  <si>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</si>
  <si>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</si>
  <si>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</si>
  <si>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</si>
  <si>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</si>
  <si>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</si>
  <si>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</si>
  <si>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</si>
  <si>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</si>
  <si>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</si>
  <si>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</si>
  <si>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</si>
  <si>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</si>
  <si>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</si>
  <si>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</si>
  <si>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</si>
  <si>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</si>
  <si>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</si>
  <si>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</si>
  <si>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</si>
  <si>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</si>
  <si>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</si>
  <si>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</si>
  <si>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</si>
  <si>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</si>
  <si>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</si>
  <si>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</si>
  <si>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</si>
  <si>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</si>
  <si>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</si>
  <si>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</si>
  <si>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</si>
  <si>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</si>
  <si>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</si>
  <si>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</si>
  <si>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</si>
  <si>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</si>
  <si>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</si>
  <si>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</si>
  <si>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</si>
  <si>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</si>
  <si>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</si>
  <si>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</si>
  <si>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</si>
  <si>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</si>
  <si>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</si>
  <si>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</si>
  <si>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</si>
  <si>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</si>
  <si>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</si>
  <si>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</si>
  <si>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</si>
  <si>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</si>
  <si>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</si>
  <si>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</si>
  <si>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</si>
  <si>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</si>
  <si>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</si>
  <si>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</si>
  <si>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</si>
  <si>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</si>
  <si>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</si>
  <si>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</si>
  <si>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</si>
  <si>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</si>
  <si>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</si>
  <si>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</si>
  <si>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</si>
  <si>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</si>
  <si>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</si>
  <si>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</si>
  <si>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</si>
  <si>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</si>
  <si>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</si>
  <si>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</si>
  <si>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</si>
  <si>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</si>
  <si>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</si>
  <si>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</si>
  <si>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</si>
  <si>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</si>
  <si>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</si>
  <si>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</si>
  <si>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</si>
  <si>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</si>
  <si>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</si>
  <si>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</si>
  <si>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</si>
  <si>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</si>
  <si>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</si>
  <si>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</si>
  <si>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</si>
  <si>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</si>
  <si>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</si>
  <si>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</si>
  <si>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</si>
  <si>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</si>
  <si>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</si>
  <si>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</si>
  <si>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</si>
  <si>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</si>
  <si>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</si>
  <si>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</si>
  <si>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</si>
  <si>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</si>
  <si>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</si>
  <si>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</si>
  <si>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</si>
  <si>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</si>
  <si>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</si>
  <si>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</si>
  <si>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</si>
  <si>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</si>
  <si>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</si>
  <si>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</si>
  <si>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</si>
  <si>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</si>
  <si>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</si>
  <si>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</si>
  <si>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</si>
  <si>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</si>
  <si>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</si>
  <si>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</si>
  <si>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</si>
  <si>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</si>
  <si>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</si>
  <si>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</si>
  <si>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</si>
  <si>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</si>
  <si>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</si>
  <si>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</si>
  <si>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</si>
  <si>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</si>
  <si>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</si>
  <si>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</si>
  <si>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</si>
  <si>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</si>
  <si>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</si>
  <si>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</si>
  <si>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</si>
  <si>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</si>
  <si>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</si>
  <si>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</si>
  <si>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</si>
  <si>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</si>
  <si>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</si>
  <si>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</si>
  <si>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</si>
  <si>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</si>
  <si>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</si>
  <si>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</si>
  <si>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</si>
  <si>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</si>
  <si>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</si>
  <si>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</si>
  <si>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</si>
  <si>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</si>
  <si>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</si>
  <si>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</si>
  <si>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</si>
  <si>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</si>
  <si>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</si>
  <si>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</si>
  <si>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</si>
  <si>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</si>
  <si>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</si>
  <si>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</si>
  <si>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</si>
  <si>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</si>
  <si>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</si>
  <si>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</si>
  <si>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</si>
  <si>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</si>
  <si>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</si>
  <si>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</si>
  <si>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</si>
  <si>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</si>
  <si>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</si>
  <si>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</si>
  <si>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</si>
  <si>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</si>
  <si>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</si>
  <si>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</si>
  <si>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</si>
  <si>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</si>
  <si>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</si>
  <si>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</si>
  <si>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</si>
  <si>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</si>
  <si>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</si>
  <si>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</si>
  <si>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</si>
  <si>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</si>
  <si>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</si>
  <si>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</si>
  <si>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</si>
  <si>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</si>
  <si>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</si>
  <si>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</si>
  <si>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</si>
  <si>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</si>
  <si>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</si>
  <si>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</si>
  <si>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</si>
  <si>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</si>
  <si>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</si>
  <si>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</si>
  <si>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</si>
  <si>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</si>
  <si>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</si>
  <si>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</si>
  <si>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</si>
  <si>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</si>
  <si>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</si>
  <si>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</si>
  <si>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</si>
  <si>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</si>
  <si>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</si>
  <si>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</si>
  <si>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</si>
  <si>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</si>
  <si>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</si>
  <si>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</si>
  <si>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</si>
  <si>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</si>
  <si>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</si>
  <si>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</si>
  <si>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</si>
  <si>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</si>
  <si>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</si>
  <si>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</si>
  <si>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</si>
  <si>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</si>
  <si>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</si>
  <si>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</si>
  <si>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</si>
  <si>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</si>
  <si>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</si>
  <si>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</si>
  <si>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</si>
  <si>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</si>
  <si>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</si>
  <si>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</si>
  <si>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</si>
  <si>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</si>
  <si>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</si>
  <si>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</si>
  <si>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</si>
  <si>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</si>
  <si>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</si>
  <si>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</si>
  <si>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</si>
  <si>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</si>
  <si>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</si>
  <si>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</si>
  <si>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</si>
  <si>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</si>
  <si>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</si>
  <si>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</si>
  <si>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</si>
  <si>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</si>
  <si>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</si>
  <si>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</si>
  <si>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</si>
  <si>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</si>
  <si>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</si>
  <si>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</si>
  <si>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</si>
  <si>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</si>
  <si>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</si>
  <si>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</si>
  <si>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</si>
  <si>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</si>
  <si>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</si>
  <si>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</si>
  <si>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</si>
  <si>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</si>
  <si>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</si>
  <si>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</si>
  <si>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</si>
  <si>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</si>
  <si>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</si>
  <si>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</si>
  <si>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</si>
  <si>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</si>
  <si>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</si>
  <si>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</si>
  <si>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</si>
  <si>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</si>
  <si>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</si>
  <si>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</si>
  <si>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</si>
  <si>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</si>
  <si>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</si>
  <si>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</si>
  <si>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</si>
  <si>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</si>
  <si>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</si>
  <si>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</si>
  <si>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</si>
  <si>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</si>
  <si>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</si>
  <si>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</si>
  <si>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</si>
  <si>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</si>
  <si>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</si>
  <si>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</si>
  <si>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</si>
  <si>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</si>
  <si>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</si>
  <si>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</si>
  <si>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</si>
  <si>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</si>
  <si>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</si>
  <si>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</si>
  <si>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</si>
  <si>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</si>
  <si>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</si>
  <si>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</si>
  <si>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</si>
  <si>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</si>
  <si>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</si>
  <si>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</si>
  <si>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</si>
  <si>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</si>
  <si>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</si>
  <si>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</si>
  <si>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</si>
  <si>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</si>
  <si>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</si>
  <si>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</si>
  <si>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</si>
  <si>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</si>
  <si>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</si>
  <si>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</si>
  <si>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</si>
  <si>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</si>
  <si>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</si>
  <si>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</si>
  <si>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</si>
  <si>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</si>
  <si>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</si>
  <si>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</si>
  <si>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</si>
  <si>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</si>
  <si>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</si>
  <si>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</si>
  <si>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</si>
  <si>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</si>
  <si>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</si>
  <si>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</si>
  <si>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</si>
  <si>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</si>
  <si>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</si>
  <si>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</si>
  <si>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</si>
  <si>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</si>
  <si>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</si>
  <si>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</si>
  <si>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</si>
  <si>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</si>
  <si>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</si>
  <si>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</si>
  <si>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</si>
  <si>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</si>
  <si>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</si>
  <si>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</si>
  <si>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</si>
  <si>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</si>
  <si>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</si>
  <si>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</si>
  <si>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</si>
  <si>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</si>
  <si>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</si>
  <si>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</si>
  <si>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</si>
  <si>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</si>
  <si>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</si>
  <si>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</si>
  <si>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</si>
  <si>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</si>
  <si>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</si>
  <si>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</si>
  <si>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</si>
  <si>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</si>
  <si>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</si>
  <si>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</si>
  <si>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</si>
  <si>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</si>
  <si>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</si>
  <si>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</si>
  <si>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</si>
  <si>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</si>
  <si>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</si>
  <si>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</si>
  <si>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</si>
  <si>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</si>
  <si>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</si>
  <si>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</si>
  <si>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</si>
  <si>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</si>
  <si>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</si>
  <si>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</si>
  <si>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</si>
  <si>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</si>
  <si>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</si>
  <si>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</si>
  <si>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</si>
  <si>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</si>
  <si>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</si>
  <si>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</si>
  <si>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</si>
  <si>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</si>
  <si>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</si>
  <si>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</si>
  <si>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</si>
  <si>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</si>
  <si>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</si>
  <si>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</si>
  <si>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</si>
  <si>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</si>
  <si>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</si>
  <si>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</si>
  <si>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</si>
  <si>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</si>
  <si>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</si>
  <si>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</si>
  <si>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</si>
  <si>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</si>
  <si>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</si>
  <si>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</si>
  <si>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</si>
  <si>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</si>
  <si>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</si>
  <si>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</si>
  <si>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</si>
  <si>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</si>
  <si>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</si>
  <si>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</si>
  <si>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</si>
  <si>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</si>
  <si>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</si>
  <si>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</si>
  <si>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</si>
  <si>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</si>
  <si>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</si>
  <si>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</si>
  <si>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</si>
  <si>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</si>
  <si>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</si>
  <si>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</si>
  <si>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</si>
  <si>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</si>
  <si>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</si>
  <si>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</si>
  <si>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</si>
  <si>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</si>
  <si>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</si>
  <si>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</si>
  <si>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</si>
  <si>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</si>
  <si>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</si>
  <si>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</si>
  <si>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</si>
  <si>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</si>
  <si>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</si>
  <si>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</si>
  <si>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</si>
  <si>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</si>
  <si>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</si>
  <si>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</si>
  <si>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</si>
  <si>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</si>
  <si>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</si>
  <si>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</si>
  <si>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</si>
  <si>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</si>
  <si>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</si>
  <si>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</si>
  <si>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</si>
  <si>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</si>
  <si>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</si>
  <si>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</si>
  <si>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</si>
  <si>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</si>
  <si>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</si>
  <si>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</si>
  <si>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</si>
  <si>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</si>
  <si>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</si>
  <si>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</si>
  <si>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</si>
  <si>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</si>
  <si>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</si>
  <si>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</si>
  <si>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</si>
  <si>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</si>
  <si>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</si>
  <si>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</si>
  <si>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</si>
  <si>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</si>
  <si>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</si>
  <si>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</si>
  <si>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</si>
  <si>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</si>
  <si>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</si>
  <si>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</si>
  <si>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</si>
  <si>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</si>
  <si>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</si>
  <si>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</si>
  <si>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</si>
  <si>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</si>
  <si>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</si>
  <si>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</si>
  <si>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</si>
  <si>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</si>
  <si>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</si>
  <si>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</si>
  <si>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</si>
  <si>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</si>
  <si>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</si>
  <si>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</si>
  <si>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</si>
  <si>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</si>
  <si>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</si>
  <si>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</si>
  <si>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</si>
  <si>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</si>
  <si>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</si>
  <si>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</si>
  <si>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</si>
  <si>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</si>
  <si>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</si>
  <si>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</si>
  <si>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</si>
  <si>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</si>
  <si>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</si>
  <si>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</si>
  <si>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</si>
  <si>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</si>
  <si>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</si>
  <si>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</si>
  <si>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</si>
  <si>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</si>
  <si>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</si>
  <si>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</si>
  <si>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</si>
  <si>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</si>
  <si>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</si>
  <si>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</si>
  <si>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</si>
  <si>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</si>
  <si>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</si>
  <si>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</si>
  <si>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</si>
  <si>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</si>
  <si>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</si>
  <si>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</si>
  <si>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</si>
  <si>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</si>
  <si>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</si>
  <si>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</si>
  <si>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</si>
  <si>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</si>
  <si>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</si>
  <si>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</si>
  <si>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</si>
  <si>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</si>
  <si>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</si>
  <si>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</si>
  <si>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</si>
  <si>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</si>
  <si>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</si>
  <si>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</si>
  <si>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</si>
  <si>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</si>
  <si>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</si>
  <si>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</si>
  <si>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</si>
  <si>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</si>
  <si>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</si>
  <si>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</si>
  <si>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</si>
  <si>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</si>
  <si>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</si>
  <si>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</si>
  <si>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</si>
  <si>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</si>
  <si>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</si>
  <si>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</si>
  <si>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</si>
  <si>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</si>
  <si>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</si>
  <si>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</si>
  <si>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</si>
  <si>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</si>
  <si>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</si>
  <si>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</si>
  <si>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</si>
  <si>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</si>
  <si>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</si>
  <si>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</si>
  <si>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</si>
  <si>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</si>
  <si>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</si>
  <si>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</si>
  <si>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</si>
  <si>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</si>
  <si>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</si>
  <si>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</si>
  <si>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</si>
  <si>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</si>
  <si>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</si>
  <si>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</si>
  <si>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</si>
  <si>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</si>
  <si>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</si>
  <si>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</si>
  <si>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</si>
  <si>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</si>
  <si>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</si>
  <si>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</si>
  <si>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</si>
  <si>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</si>
  <si>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</si>
  <si>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</si>
  <si>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</si>
  <si>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</si>
  <si>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</si>
  <si>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</si>
  <si>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</si>
  <si>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</si>
  <si>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</si>
  <si>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</si>
  <si>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</si>
  <si>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</si>
  <si>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</si>
  <si>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</si>
  <si>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</si>
  <si>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</si>
  <si>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</si>
  <si>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</si>
  <si>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</si>
  <si>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</si>
  <si>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</si>
  <si>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</si>
  <si>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</si>
  <si>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</si>
  <si>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</si>
  <si>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</si>
  <si>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</si>
  <si>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</si>
  <si>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</si>
  <si>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</si>
  <si>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</si>
  <si>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</si>
  <si>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</si>
  <si>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</si>
  <si>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</si>
  <si>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</si>
  <si>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</si>
  <si>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</si>
  <si>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</si>
  <si>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</si>
  <si>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</si>
  <si>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</si>
  <si>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</si>
  <si>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</si>
  <si>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</si>
  <si>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</si>
  <si>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</si>
  <si>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</si>
  <si>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</si>
  <si>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</si>
  <si>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</si>
  <si>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</si>
  <si>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</si>
  <si>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</si>
  <si>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</si>
  <si>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</si>
  <si>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</si>
  <si>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</si>
  <si>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</si>
  <si>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</si>
  <si>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</si>
  <si>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</si>
  <si>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</si>
  <si>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</si>
  <si>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</si>
  <si>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</si>
  <si>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</si>
  <si>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</si>
  <si>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</si>
  <si>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</si>
  <si>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</si>
  <si>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</si>
  <si>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</si>
  <si>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</si>
  <si>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</si>
  <si>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</si>
  <si>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</si>
  <si>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</si>
  <si>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</si>
  <si>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</si>
  <si>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</si>
  <si>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</si>
  <si>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</si>
  <si>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</si>
  <si>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</si>
  <si>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</si>
  <si>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</si>
  <si>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</si>
  <si>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</si>
  <si>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</si>
  <si>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</si>
  <si>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</si>
  <si>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</si>
  <si>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</si>
  <si>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</si>
  <si>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</si>
  <si>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</si>
  <si>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</si>
  <si>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</si>
  <si>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</si>
  <si>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</si>
  <si>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</si>
  <si>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</si>
  <si>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</si>
  <si>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</si>
  <si>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</si>
  <si>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</si>
  <si>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</si>
  <si>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</si>
  <si>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</si>
  <si>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</si>
  <si>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</si>
  <si>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</si>
  <si>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</si>
  <si>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</si>
  <si>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</si>
  <si>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</si>
  <si>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</si>
  <si>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</si>
  <si>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</si>
  <si>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</si>
  <si>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</si>
  <si>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</si>
  <si>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</si>
  <si>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</si>
  <si>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</si>
  <si>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</si>
  <si>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</si>
  <si>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</si>
  <si>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</si>
  <si>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</si>
  <si>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</si>
  <si>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</si>
  <si>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</si>
  <si>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</si>
  <si>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</si>
  <si>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</si>
  <si>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</si>
  <si>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</si>
  <si>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</si>
  <si>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</si>
  <si>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</si>
  <si>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</si>
  <si>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</si>
  <si>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</si>
  <si>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</si>
  <si>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</si>
  <si>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</si>
  <si>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</si>
  <si>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</si>
  <si>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</si>
  <si>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</si>
  <si>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</si>
  <si>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</si>
  <si>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</si>
  <si>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</si>
  <si>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</si>
  <si>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</si>
  <si>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</si>
  <si>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</si>
  <si>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</si>
  <si>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</si>
  <si>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</si>
  <si>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</si>
  <si>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</si>
  <si>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</si>
  <si>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</si>
  <si>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</si>
  <si>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</si>
  <si>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</si>
  <si>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</si>
  <si>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</si>
  <si>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</si>
  <si>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</si>
  <si>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</si>
  <si>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</si>
  <si>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</si>
  <si>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</si>
  <si>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</si>
  <si>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</si>
  <si>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</si>
  <si>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</si>
  <si>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</si>
  <si>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</si>
  <si>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</si>
  <si>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</si>
  <si>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</si>
  <si>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</si>
  <si>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</si>
  <si>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</si>
  <si>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</si>
  <si>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</si>
  <si>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</si>
  <si>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</si>
  <si>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</si>
  <si>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</si>
  <si>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</si>
  <si>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</si>
  <si>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</si>
  <si>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</si>
  <si>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</si>
  <si>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</si>
  <si>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</si>
  <si>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</si>
  <si>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</si>
  <si>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</si>
  <si>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</si>
  <si>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</si>
  <si>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</si>
  <si>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</si>
  <si>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</si>
  <si>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</si>
  <si>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</si>
  <si>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</si>
  <si>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</si>
  <si>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</si>
  <si>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</si>
  <si>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</si>
  <si>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</si>
  <si>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</si>
  <si>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</si>
  <si>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</si>
  <si>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</si>
  <si>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</si>
  <si>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</si>
  <si>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</si>
  <si>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</si>
  <si>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</si>
  <si>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</si>
  <si>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</si>
  <si>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</si>
  <si>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</si>
  <si>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</si>
  <si>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</si>
  <si>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</si>
  <si>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</si>
  <si>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</si>
  <si>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</si>
  <si>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</si>
  <si>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</si>
  <si>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</si>
  <si>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</si>
  <si>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</si>
  <si>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</si>
  <si>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</si>
  <si>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</si>
  <si>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</si>
  <si>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</si>
  <si>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</si>
  <si>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</si>
  <si>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</si>
  <si>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</si>
  <si>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</si>
  <si>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</si>
  <si>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</si>
  <si>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</si>
  <si>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</si>
  <si>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</si>
  <si>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</si>
  <si>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</si>
  <si>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</si>
  <si>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</si>
  <si>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</si>
  <si>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</si>
  <si>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</si>
  <si>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</si>
  <si>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</si>
  <si>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</si>
  <si>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</si>
  <si>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</si>
  <si>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</si>
  <si>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</si>
  <si>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</si>
  <si>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</si>
  <si>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</si>
  <si>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</si>
  <si>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</si>
  <si>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</si>
  <si>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</si>
  <si>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</si>
  <si>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</si>
  <si>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</si>
  <si>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</si>
  <si>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</si>
  <si>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</si>
  <si>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</si>
  <si>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</si>
  <si>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</si>
  <si>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</si>
  <si>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</si>
  <si>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</si>
  <si>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</si>
  <si>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</si>
  <si>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</si>
  <si>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</si>
  <si>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</si>
  <si>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</si>
  <si>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</si>
  <si>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</si>
  <si>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</si>
  <si>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</si>
  <si>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</si>
  <si>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</si>
  <si>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</si>
  <si>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</si>
  <si>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</si>
  <si>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</si>
  <si>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</si>
  <si>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</si>
  <si>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</si>
  <si>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</si>
  <si>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</si>
  <si>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</si>
  <si>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</si>
  <si>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</si>
  <si>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</si>
  <si>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</si>
  <si>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</si>
  <si>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</si>
  <si>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</si>
  <si>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</si>
  <si>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</si>
  <si>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</si>
  <si>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</si>
  <si>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</si>
  <si>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</si>
  <si>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</si>
  <si>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</si>
  <si>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</si>
  <si>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</si>
  <si>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</si>
  <si>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</si>
  <si>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</si>
  <si>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</si>
  <si>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</si>
  <si>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</si>
  <si>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</si>
  <si>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</si>
  <si>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</si>
  <si>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</si>
  <si>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</si>
  <si>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</si>
  <si>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</si>
  <si>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</si>
  <si>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</si>
  <si>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</si>
  <si>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</si>
  <si>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</si>
  <si>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</si>
  <si>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</si>
  <si>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</si>
  <si>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</si>
  <si>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</si>
  <si>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</si>
  <si>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</si>
  <si>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</si>
  <si>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</si>
  <si>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</si>
  <si>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</si>
  <si>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</si>
  <si>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</si>
  <si>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</si>
  <si>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</si>
  <si>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</si>
  <si>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</si>
  <si>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</si>
  <si>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</si>
  <si>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</si>
  <si>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</si>
  <si>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</si>
  <si>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</si>
  <si>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</si>
  <si>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</si>
  <si>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</si>
  <si>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</si>
  <si>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</si>
  <si>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</si>
  <si>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</si>
  <si>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</si>
  <si>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</si>
  <si>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</si>
  <si>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</si>
  <si>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</si>
  <si>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</si>
  <si>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</si>
  <si>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</si>
  <si>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</si>
  <si>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</si>
  <si>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</si>
  <si>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</si>
  <si>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</si>
  <si>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</si>
  <si>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</si>
  <si>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</si>
  <si>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</si>
  <si>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</si>
  <si>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</si>
  <si>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</si>
  <si>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</si>
  <si>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</si>
  <si>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</si>
  <si>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</si>
  <si>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</si>
  <si>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</si>
  <si>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</si>
  <si>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</si>
  <si>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</si>
  <si>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</si>
  <si>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</si>
  <si>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</si>
  <si>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</si>
  <si>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</si>
  <si>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</si>
  <si>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</si>
  <si>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</si>
  <si>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</si>
  <si>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</si>
  <si>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</si>
  <si>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</si>
  <si>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</si>
  <si>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</si>
  <si>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</si>
  <si>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</si>
  <si>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</si>
  <si>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</si>
  <si>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</si>
  <si>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</si>
  <si>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</si>
  <si>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</si>
  <si>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</si>
  <si>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</si>
  <si>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</si>
  <si>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</si>
  <si>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</si>
  <si>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</si>
  <si>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</si>
  <si>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</si>
  <si>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</si>
  <si>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</si>
  <si>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</si>
  <si>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</si>
  <si>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</si>
  <si>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</si>
  <si>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</si>
  <si>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</si>
  <si>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</si>
  <si>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</si>
  <si>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</si>
  <si>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</si>
  <si>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</si>
  <si>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</si>
  <si>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</si>
  <si>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</si>
  <si>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</si>
  <si>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</si>
  <si>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</si>
  <si>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</si>
  <si>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</si>
  <si>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</si>
  <si>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</si>
  <si>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</si>
  <si>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</si>
  <si>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</si>
  <si>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</si>
  <si>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</si>
  <si>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</si>
  <si>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</si>
  <si>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</si>
  <si>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</si>
  <si>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</si>
  <si>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</si>
  <si>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</si>
  <si>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</si>
  <si>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</si>
  <si>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</si>
  <si>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</si>
  <si>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</si>
  <si>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</si>
  <si>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</si>
  <si>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</si>
  <si>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</si>
  <si>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</si>
  <si>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</si>
  <si>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</si>
  <si>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</si>
  <si>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</si>
  <si>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</si>
  <si>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</si>
  <si>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</si>
  <si>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</si>
  <si>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</si>
  <si>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</si>
  <si>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</si>
  <si>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</si>
  <si>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</si>
  <si>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</si>
  <si>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</si>
  <si>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</si>
  <si>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</si>
  <si>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</si>
  <si>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</si>
  <si>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</si>
  <si>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</si>
  <si>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</si>
  <si>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</si>
  <si>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</si>
  <si>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</si>
  <si>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</si>
  <si>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</si>
  <si>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</si>
  <si>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</si>
  <si>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</si>
  <si>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</si>
  <si>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</si>
  <si>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</si>
  <si>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</si>
  <si>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</si>
  <si>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</si>
  <si>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</si>
  <si>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</si>
  <si>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</si>
  <si>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</si>
  <si>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</si>
  <si>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</si>
  <si>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</si>
  <si>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</si>
  <si>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</si>
  <si>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</si>
  <si>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</si>
  <si>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</si>
  <si>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</si>
  <si>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</si>
  <si>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</si>
  <si>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</si>
  <si>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</si>
  <si>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</si>
  <si>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</si>
  <si>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</si>
  <si>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</si>
  <si>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</si>
  <si>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</si>
  <si>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</si>
  <si>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</si>
  <si>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</si>
  <si>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</si>
  <si>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</si>
  <si>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</si>
  <si>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</si>
  <si>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</si>
  <si>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</si>
  <si>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</si>
  <si>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</si>
  <si>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</si>
  <si>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</si>
  <si>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</si>
  <si>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</si>
  <si>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</si>
  <si>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</si>
  <si>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</si>
  <si>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</si>
  <si>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</si>
  <si>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</si>
  <si>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</si>
  <si>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</si>
  <si>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</si>
  <si>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</si>
  <si>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</si>
  <si>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</si>
  <si>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</si>
  <si>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</si>
  <si>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</si>
  <si>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</si>
  <si>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</si>
  <si>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</si>
  <si>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</si>
  <si>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</si>
  <si>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</si>
  <si>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</si>
  <si>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</si>
  <si>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</si>
  <si>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</si>
  <si>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</si>
  <si>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</si>
  <si>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</si>
  <si>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</si>
  <si>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</si>
  <si>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</si>
  <si>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</si>
  <si>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</si>
  <si>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</si>
  <si>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</si>
  <si>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</si>
  <si>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</si>
  <si>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</si>
  <si>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</si>
  <si>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</si>
  <si>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</si>
  <si>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</si>
  <si>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</si>
  <si>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</si>
  <si>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</si>
  <si>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</si>
  <si>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</si>
  <si>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</si>
  <si>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</si>
  <si>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</si>
  <si>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</si>
  <si>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</si>
  <si>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</si>
  <si>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</si>
  <si>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</si>
  <si>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</si>
  <si>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</si>
  <si>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</si>
  <si>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</si>
  <si>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</si>
  <si>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</si>
  <si>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</si>
  <si>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</si>
  <si>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</si>
  <si>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</si>
  <si>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</si>
  <si>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</si>
  <si>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</si>
  <si>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</si>
  <si>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</si>
  <si>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</si>
  <si>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</si>
  <si>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</si>
  <si>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</si>
  <si>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</si>
  <si>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</si>
  <si>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</si>
  <si>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</si>
  <si>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</si>
  <si>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</si>
  <si>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</si>
  <si>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</si>
  <si>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</si>
  <si>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</si>
  <si>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</si>
  <si>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</si>
  <si>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</si>
  <si>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</si>
  <si>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</si>
  <si>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</si>
  <si>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</si>
  <si>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</si>
  <si>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</si>
  <si>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</si>
  <si>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</si>
  <si>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</si>
  <si>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</si>
  <si>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</si>
  <si>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</si>
  <si>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</si>
  <si>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</si>
  <si>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</si>
  <si>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</si>
  <si>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</si>
  <si>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</si>
  <si>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</si>
  <si>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</si>
  <si>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</si>
  <si>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</si>
  <si>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</si>
  <si>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</si>
  <si>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</si>
  <si>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</si>
  <si>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</si>
  <si>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</si>
  <si>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</si>
  <si>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</si>
  <si>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</si>
  <si>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</si>
  <si>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</si>
  <si>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</si>
  <si>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</si>
  <si>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</si>
  <si>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</si>
  <si>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</si>
  <si>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</si>
  <si>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</si>
  <si>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</si>
  <si>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</si>
  <si>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</si>
  <si>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</si>
  <si>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</si>
  <si>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</si>
  <si>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</si>
  <si>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</si>
  <si>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</si>
  <si>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</si>
  <si>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t>已包含在土地购买价格中</t>
  </si>
  <si>
    <t>多层板楼</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</si>
  <si>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</si>
  <si>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</si>
  <si>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</si>
  <si>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</si>
  <si>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</si>
  <si>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</si>
  <si>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</si>
  <si>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</si>
  <si>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</si>
  <si>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</si>
  <si>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</si>
  <si>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</si>
  <si>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</si>
  <si>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</si>
  <si>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</si>
  <si>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</si>
  <si>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</si>
  <si>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</si>
  <si>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</si>
  <si>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</si>
  <si>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</si>
  <si>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</si>
  <si>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</si>
  <si>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</si>
  <si>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</si>
  <si>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成交单价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</si>
  <si>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</si>
  <si>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</si>
  <si>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</si>
  <si>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</si>
  <si>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</si>
  <si>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</si>
  <si>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</si>
  <si>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</si>
  <si>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</si>
  <si>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</si>
  <si>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</si>
  <si>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</si>
  <si>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</si>
  <si>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</si>
  <si>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</si>
  <si>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</si>
  <si>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</si>
  <si>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</si>
  <si>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</si>
  <si>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</si>
  <si>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</si>
  <si>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</si>
  <si>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</si>
  <si>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</si>
  <si>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</si>
  <si>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</si>
  <si>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</si>
  <si>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</si>
  <si>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</si>
  <si>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</si>
  <si>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</si>
  <si>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</si>
  <si>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</si>
  <si>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</si>
  <si>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</si>
  <si>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</si>
  <si>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</si>
  <si>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</si>
  <si>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</si>
  <si>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</si>
  <si>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</si>
  <si>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</si>
  <si>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</si>
  <si>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</si>
  <si>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</si>
  <si>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</si>
  <si>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</si>
  <si>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</si>
  <si>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复式、平层√、跃层、错层</t>
  </si>
  <si>
    <t>可抵押商品住宅</t>
  </si>
  <si>
    <t xml:space="preserve"> </t>
  </si>
  <si>
    <t>二手房</t>
  </si>
  <si>
    <t>李晓岩</t>
  </si>
  <si>
    <t>2007-22-P-06615-U</t>
    <phoneticPr fontId="4" type="noConversion"/>
  </si>
  <si>
    <t>赵立辉</t>
    <phoneticPr fontId="4" type="noConversion"/>
  </si>
  <si>
    <t>120224197812054217</t>
    <phoneticPr fontId="4" type="noConversion"/>
  </si>
  <si>
    <t>13693352296</t>
    <phoneticPr fontId="4" type="noConversion"/>
  </si>
  <si>
    <t>朝阳区</t>
    <phoneticPr fontId="4" type="noConversion"/>
  </si>
  <si>
    <t>静安东里</t>
    <phoneticPr fontId="4" type="noConversion"/>
  </si>
  <si>
    <t>19号楼</t>
    <phoneticPr fontId="4" type="noConversion"/>
  </si>
  <si>
    <t>6-601号</t>
    <phoneticPr fontId="4" type="noConversion"/>
  </si>
  <si>
    <t>张晓光</t>
    <phoneticPr fontId="4" type="noConversion"/>
  </si>
  <si>
    <t>二室一厅一卫一厨</t>
    <phoneticPr fontId="4" type="noConversion"/>
  </si>
  <si>
    <t>北京住房公积金管理中心中央国家机关分中心</t>
    <phoneticPr fontId="4" type="noConversion"/>
  </si>
  <si>
    <t>胡哲明</t>
    <phoneticPr fontId="4" type="noConversion"/>
  </si>
  <si>
    <t>现房</t>
    <phoneticPr fontId="4" type="noConversion"/>
  </si>
  <si>
    <t>李晓岩</t>
    <phoneticPr fontId="4" type="noConversion"/>
  </si>
  <si>
    <t>十一</t>
    <phoneticPr fontId="4" type="noConversion"/>
  </si>
  <si>
    <t>四</t>
    <phoneticPr fontId="4" type="noConversion"/>
  </si>
  <si>
    <t xml:space="preserve">胡哲明 </t>
    <phoneticPr fontId="4" type="noConversion"/>
  </si>
  <si>
    <t>新增</t>
    <phoneticPr fontId="4" type="noConversion"/>
  </si>
  <si>
    <t>买卖合同</t>
    <phoneticPr fontId="4" type="noConversion"/>
  </si>
  <si>
    <t>偏低</t>
    <phoneticPr fontId="4" type="noConversion"/>
  </si>
  <si>
    <t>中介</t>
    <phoneticPr fontId="4" type="noConversion"/>
  </si>
  <si>
    <t>不含任何税费</t>
    <phoneticPr fontId="4" type="noConversion"/>
  </si>
  <si>
    <t>胡哲明</t>
  </si>
  <si>
    <t>北京住房公积金管理中心中央国家机关分中心</t>
  </si>
  <si>
    <t>2007-2-CP-03362-U</t>
    <phoneticPr fontId="4" type="noConversion"/>
  </si>
  <si>
    <t>郭云斗</t>
    <phoneticPr fontId="4" type="noConversion"/>
  </si>
  <si>
    <t>532201198009210354</t>
    <phoneticPr fontId="4" type="noConversion"/>
  </si>
  <si>
    <t>13693535950</t>
    <phoneticPr fontId="4" type="noConversion"/>
  </si>
  <si>
    <t>10号楼</t>
    <phoneticPr fontId="4" type="noConversion"/>
  </si>
  <si>
    <t>161号</t>
    <phoneticPr fontId="4" type="noConversion"/>
  </si>
  <si>
    <t>王杰</t>
    <phoneticPr fontId="4" type="noConversion"/>
  </si>
  <si>
    <t>6</t>
    <phoneticPr fontId="4" type="noConversion"/>
  </si>
  <si>
    <t>三室一厅一卫一厨</t>
    <phoneticPr fontId="4" type="noConversion"/>
  </si>
  <si>
    <t>复式、平层√、跃层、错层</t>
    <phoneticPr fontId="4" type="noConversion"/>
  </si>
  <si>
    <t>北京住房公积金管理中心住房公积金贷款中心</t>
    <phoneticPr fontId="4" type="noConversion"/>
  </si>
  <si>
    <t>91302007080566</t>
    <phoneticPr fontId="4" type="noConversion"/>
  </si>
  <si>
    <t>赵萍</t>
    <phoneticPr fontId="4" type="noConversion"/>
  </si>
  <si>
    <t>可抵押商品住宅</t>
    <phoneticPr fontId="4" type="noConversion"/>
  </si>
  <si>
    <t>八</t>
    <phoneticPr fontId="4" type="noConversion"/>
  </si>
  <si>
    <t>三</t>
    <phoneticPr fontId="4" type="noConversion"/>
  </si>
  <si>
    <t>郭凡</t>
    <phoneticPr fontId="4" type="noConversion"/>
  </si>
  <si>
    <t>初审意见书</t>
    <phoneticPr fontId="4" type="noConversion"/>
  </si>
  <si>
    <t>买卖合同</t>
  </si>
  <si>
    <t>王杰</t>
  </si>
  <si>
    <t xml:space="preserve"> </t>
    <phoneticPr fontId="4" type="noConversion"/>
  </si>
  <si>
    <t>二手房</t>
    <phoneticPr fontId="4" type="noConversion"/>
  </si>
  <si>
    <t>正常</t>
    <phoneticPr fontId="4" type="noConversion"/>
  </si>
  <si>
    <t>不含税费</t>
    <phoneticPr fontId="4" type="noConversion"/>
  </si>
  <si>
    <t>郭凡</t>
  </si>
  <si>
    <t>北京住房公积金管理中心住房公积金贷款中心</t>
  </si>
  <si>
    <t>2007-2-CP-05107-U</t>
    <phoneticPr fontId="4" type="noConversion"/>
  </si>
  <si>
    <t>卓婕</t>
    <phoneticPr fontId="4" type="noConversion"/>
  </si>
  <si>
    <t>110102197401021124</t>
    <phoneticPr fontId="4" type="noConversion"/>
  </si>
  <si>
    <t>13901236662</t>
    <phoneticPr fontId="4" type="noConversion"/>
  </si>
  <si>
    <t>18号楼</t>
    <phoneticPr fontId="4" type="noConversion"/>
  </si>
  <si>
    <t>7门601号</t>
    <phoneticPr fontId="4" type="noConversion"/>
  </si>
  <si>
    <t>荣美琴</t>
    <phoneticPr fontId="4" type="noConversion"/>
  </si>
  <si>
    <t>91302007100374</t>
    <phoneticPr fontId="4" type="noConversion"/>
  </si>
  <si>
    <t>汪鸿</t>
    <phoneticPr fontId="4" type="noConversion"/>
  </si>
  <si>
    <t>十</t>
    <phoneticPr fontId="4" type="noConversion"/>
  </si>
  <si>
    <t>二</t>
    <phoneticPr fontId="4" type="noConversion"/>
  </si>
  <si>
    <t>郑燕</t>
    <phoneticPr fontId="4" type="noConversion"/>
  </si>
  <si>
    <t>买卖协议</t>
    <phoneticPr fontId="4" type="noConversion"/>
  </si>
  <si>
    <t>荣美琴</t>
  </si>
  <si>
    <t>否</t>
    <phoneticPr fontId="4" type="noConversion"/>
  </si>
  <si>
    <t>双方（母女交易）</t>
    <phoneticPr fontId="4" type="noConversion"/>
  </si>
  <si>
    <t>郑燕</t>
  </si>
  <si>
    <t>2007-2-CP-06277-FU</t>
    <phoneticPr fontId="4" type="noConversion"/>
  </si>
  <si>
    <t>于雪峰</t>
    <phoneticPr fontId="4" type="noConversion"/>
  </si>
  <si>
    <t>371002198110270030</t>
    <phoneticPr fontId="4" type="noConversion"/>
  </si>
  <si>
    <t>朝阳区</t>
  </si>
  <si>
    <t>2号楼</t>
    <phoneticPr fontId="4" type="noConversion"/>
  </si>
  <si>
    <t>1406号</t>
    <phoneticPr fontId="4" type="noConversion"/>
  </si>
  <si>
    <t>王增德</t>
    <phoneticPr fontId="4" type="noConversion"/>
  </si>
  <si>
    <t>现房</t>
  </si>
  <si>
    <t>十二</t>
    <phoneticPr fontId="4" type="noConversion"/>
  </si>
  <si>
    <t>一</t>
    <phoneticPr fontId="4" type="noConversion"/>
  </si>
  <si>
    <t>汪鸿</t>
  </si>
  <si>
    <t>朝阳区静安东里3号楼11层1106</t>
    <phoneticPr fontId="4" type="noConversion"/>
  </si>
  <si>
    <r>
      <rPr>
        <sz val="11"/>
        <rFont val="宋体"/>
        <family val="3"/>
        <charset val="134"/>
      </rPr>
      <t>中楼层（11</t>
    </r>
    <r>
      <rPr>
        <sz val="11"/>
        <rFont val="Arial"/>
        <family val="2"/>
      </rPr>
      <t>/18</t>
    </r>
    <r>
      <rPr>
        <sz val="11"/>
        <rFont val="宋体"/>
        <family val="3"/>
        <charset val="134"/>
      </rPr>
      <t>）</t>
    </r>
    <phoneticPr fontId="20" type="noConversion"/>
  </si>
  <si>
    <t>塔楼</t>
  </si>
  <si>
    <t>钢混</t>
  </si>
  <si>
    <t>赠与</t>
    <phoneticPr fontId="8" type="noConversion"/>
  </si>
  <si>
    <t>2016-21-SP-71236-FU</t>
    <phoneticPr fontId="4" type="noConversion"/>
  </si>
  <si>
    <t>俞川</t>
    <phoneticPr fontId="16" type="noConversion"/>
  </si>
  <si>
    <t>532527198003262313</t>
    <phoneticPr fontId="16" type="noConversion"/>
  </si>
  <si>
    <t>13611133917</t>
    <phoneticPr fontId="4" type="noConversion"/>
  </si>
  <si>
    <t>朝阳区</t>
    <phoneticPr fontId="4" type="noConversion"/>
  </si>
  <si>
    <t>静安里</t>
    <phoneticPr fontId="4" type="noConversion"/>
  </si>
  <si>
    <t>6号楼</t>
    <phoneticPr fontId="4" type="noConversion"/>
  </si>
  <si>
    <t>6层</t>
    <phoneticPr fontId="4" type="noConversion"/>
  </si>
  <si>
    <t>6层1门602</t>
  </si>
  <si>
    <t>6</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</si>
  <si>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</si>
  <si>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</si>
  <si>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</si>
  <si>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91352016020096</t>
    <phoneticPr fontId="4" type="noConversion"/>
  </si>
  <si>
    <t>李辉</t>
    <phoneticPr fontId="16" type="noConversion"/>
  </si>
  <si>
    <t>二手房</t>
    <phoneticPr fontId="4" type="noConversion"/>
  </si>
  <si>
    <t>可抵押商品住宅</t>
    <phoneticPr fontId="4" type="noConversion"/>
  </si>
  <si>
    <t>十一</t>
    <phoneticPr fontId="4" type="noConversion"/>
  </si>
  <si>
    <t>陈靓</t>
    <phoneticPr fontId="4" type="noConversion"/>
  </si>
  <si>
    <t>换正式</t>
    <phoneticPr fontId="4" type="noConversion"/>
  </si>
  <si>
    <t>买卖合同</t>
    <phoneticPr fontId="4" type="noConversion"/>
  </si>
  <si>
    <t>C</t>
    <phoneticPr fontId="4" type="noConversion"/>
  </si>
  <si>
    <t>1168017</t>
    <phoneticPr fontId="4" type="noConversion"/>
  </si>
  <si>
    <t>俞川</t>
  </si>
  <si>
    <t>任杰</t>
    <phoneticPr fontId="4" type="noConversion"/>
  </si>
  <si>
    <t>预售</t>
    <phoneticPr fontId="4" type="noConversion"/>
  </si>
  <si>
    <t>陈靓</t>
  </si>
  <si>
    <t>2016-21-SP-71761-FU</t>
    <phoneticPr fontId="4" type="noConversion"/>
  </si>
  <si>
    <t>孟钰宇</t>
    <phoneticPr fontId="4" type="noConversion"/>
  </si>
  <si>
    <t>110101197607200519</t>
    <phoneticPr fontId="4" type="noConversion"/>
  </si>
  <si>
    <t>13911706938</t>
    <phoneticPr fontId="4" type="noConversion"/>
  </si>
  <si>
    <t>22号楼</t>
    <phoneticPr fontId="4" type="noConversion"/>
  </si>
  <si>
    <t>2层5门201</t>
    <phoneticPr fontId="4" type="noConversion"/>
  </si>
  <si>
    <t>2</t>
    <phoneticPr fontId="4" type="noConversion"/>
  </si>
  <si>
    <t>三室一厅一卫一厨</t>
    <phoneticPr fontId="4" type="noConversion"/>
  </si>
  <si>
    <t>91352016020105</t>
    <phoneticPr fontId="4" type="noConversion"/>
  </si>
  <si>
    <t>李辉</t>
    <phoneticPr fontId="4" type="noConversion"/>
  </si>
  <si>
    <t>1176595</t>
    <phoneticPr fontId="4" type="noConversion"/>
  </si>
  <si>
    <t>孟钰宇</t>
  </si>
  <si>
    <t>预售</t>
  </si>
  <si>
    <t>2016-21-SP-72317-FU</t>
    <phoneticPr fontId="4" type="noConversion"/>
  </si>
  <si>
    <t>张微</t>
    <phoneticPr fontId="4" type="noConversion"/>
  </si>
  <si>
    <t>110222196804100325</t>
    <phoneticPr fontId="4" type="noConversion"/>
  </si>
  <si>
    <t>18601236895</t>
    <phoneticPr fontId="4" type="noConversion"/>
  </si>
  <si>
    <t>静安里丙</t>
  </si>
  <si>
    <t>19号楼</t>
    <phoneticPr fontId="4" type="noConversion"/>
  </si>
  <si>
    <t>4层4门442</t>
  </si>
  <si>
    <t>4</t>
    <phoneticPr fontId="4" type="noConversion"/>
  </si>
  <si>
    <t>一室一厅一卫一厨</t>
    <phoneticPr fontId="4" type="noConversion"/>
  </si>
  <si>
    <t>03</t>
  </si>
  <si>
    <t>91352016020212</t>
    <phoneticPr fontId="4" type="noConversion"/>
  </si>
  <si>
    <t>王子盛</t>
    <phoneticPr fontId="4" type="noConversion"/>
  </si>
  <si>
    <t>韩凌</t>
    <phoneticPr fontId="4" type="noConversion"/>
  </si>
  <si>
    <t>2015-21-HP-17033-FU</t>
    <phoneticPr fontId="4" type="noConversion"/>
  </si>
  <si>
    <t>孙磊、郝迎春</t>
    <phoneticPr fontId="4" type="noConversion"/>
  </si>
  <si>
    <t>110101197011024518、110105197204165822</t>
    <phoneticPr fontId="4" type="noConversion"/>
  </si>
  <si>
    <t>13501072829</t>
    <phoneticPr fontId="4" type="noConversion"/>
  </si>
  <si>
    <t>朝阳区</t>
    <phoneticPr fontId="4" type="noConversion"/>
  </si>
  <si>
    <t>静安里</t>
    <phoneticPr fontId="4" type="noConversion"/>
  </si>
  <si>
    <t>乙19号楼</t>
    <phoneticPr fontId="4" type="noConversion"/>
  </si>
  <si>
    <t>17层17-5</t>
    <phoneticPr fontId="4" type="noConversion"/>
  </si>
  <si>
    <t>二室一厅一卫一厨</t>
    <phoneticPr fontId="4" type="noConversion"/>
  </si>
  <si>
    <t>复式、平层√、跃层、错层</t>
    <phoneticPr fontId="4" type="noConversion"/>
  </si>
  <si>
    <t>北京住房公积金管理中心住房公积金贷款中心</t>
    <phoneticPr fontId="4" type="noConversion"/>
  </si>
  <si>
    <t>91322016020519</t>
    <phoneticPr fontId="4" type="noConversion"/>
  </si>
  <si>
    <t>李辉</t>
    <phoneticPr fontId="4" type="noConversion"/>
  </si>
  <si>
    <t>二手房</t>
    <phoneticPr fontId="4" type="noConversion"/>
  </si>
  <si>
    <t>可抵押商品住宅</t>
    <phoneticPr fontId="4" type="noConversion"/>
  </si>
  <si>
    <t>七</t>
    <phoneticPr fontId="4" type="noConversion"/>
  </si>
  <si>
    <t>兼职</t>
  </si>
  <si>
    <t>换正式</t>
    <phoneticPr fontId="4" type="noConversion"/>
  </si>
  <si>
    <t>买卖合同</t>
    <phoneticPr fontId="4" type="noConversion"/>
  </si>
  <si>
    <t>C</t>
    <phoneticPr fontId="4" type="noConversion"/>
  </si>
  <si>
    <t>邵玮</t>
    <phoneticPr fontId="16" type="noConversion"/>
  </si>
  <si>
    <t>2016-21-HP-70972-U-Z</t>
    <phoneticPr fontId="4" type="noConversion"/>
  </si>
  <si>
    <t>刘兴春</t>
    <phoneticPr fontId="4" type="noConversion"/>
  </si>
  <si>
    <t>320122197804161214</t>
    <phoneticPr fontId="4" type="noConversion"/>
  </si>
  <si>
    <t>13701269176</t>
    <phoneticPr fontId="4" type="noConversion"/>
  </si>
  <si>
    <t>甲19号楼</t>
    <phoneticPr fontId="4" type="noConversion"/>
  </si>
  <si>
    <t>11层3</t>
    <phoneticPr fontId="4" type="noConversion"/>
  </si>
  <si>
    <t>11</t>
    <phoneticPr fontId="4" type="noConversion"/>
  </si>
  <si>
    <t>91322016010752</t>
    <phoneticPr fontId="4" type="noConversion"/>
  </si>
  <si>
    <t>孙连利</t>
    <phoneticPr fontId="4" type="noConversion"/>
  </si>
  <si>
    <t>2016-21-SP-74100-FU</t>
    <phoneticPr fontId="4" type="noConversion"/>
  </si>
  <si>
    <t>盛博</t>
    <phoneticPr fontId="4" type="noConversion"/>
  </si>
  <si>
    <t>110105198110060418</t>
    <phoneticPr fontId="4" type="noConversion"/>
  </si>
  <si>
    <t>2号楼</t>
    <phoneticPr fontId="4" type="noConversion"/>
  </si>
  <si>
    <t>5层509</t>
    <phoneticPr fontId="4" type="noConversion"/>
  </si>
  <si>
    <t>5</t>
    <phoneticPr fontId="4" type="noConversion"/>
  </si>
  <si>
    <t>91352016030232</t>
    <phoneticPr fontId="4" type="noConversion"/>
  </si>
  <si>
    <t>1199543</t>
    <phoneticPr fontId="4" type="noConversion"/>
  </si>
  <si>
    <t>赵诗扬、阮晨</t>
    <phoneticPr fontId="4" type="noConversion"/>
  </si>
  <si>
    <t>2016-21-SP-74247-FU</t>
    <phoneticPr fontId="4" type="noConversion"/>
  </si>
  <si>
    <t>佟明彪、孙静</t>
    <phoneticPr fontId="4" type="noConversion"/>
  </si>
  <si>
    <t>130203198611102416、210711198612214441</t>
    <phoneticPr fontId="4" type="noConversion"/>
  </si>
  <si>
    <t>23号楼</t>
    <phoneticPr fontId="4" type="noConversion"/>
  </si>
  <si>
    <t>3层1门301</t>
    <phoneticPr fontId="4" type="noConversion"/>
  </si>
  <si>
    <t>91352016030426</t>
    <phoneticPr fontId="4" type="noConversion"/>
  </si>
  <si>
    <t>范永刚</t>
    <phoneticPr fontId="4" type="noConversion"/>
  </si>
  <si>
    <t>换正式</t>
    <phoneticPr fontId="4" type="noConversion"/>
  </si>
  <si>
    <t>买卖合同</t>
    <phoneticPr fontId="4" type="noConversion"/>
  </si>
  <si>
    <t>C</t>
    <phoneticPr fontId="4" type="noConversion"/>
  </si>
  <si>
    <t>2016-2-04636-FU</t>
  </si>
  <si>
    <t>董雪峰、高伟</t>
  </si>
  <si>
    <t>110222198507232718、110222198510316226</t>
  </si>
  <si>
    <t>15801261503</t>
  </si>
  <si>
    <t>朝阳区静安里丙19号楼6层3单元363</t>
  </si>
  <si>
    <t>王建华</t>
  </si>
  <si>
    <t>6</t>
  </si>
  <si>
    <t>1室1厅1卫1厨</t>
  </si>
  <si>
    <t>平层</t>
  </si>
  <si>
    <t>163.41</t>
  </si>
  <si>
    <t>37654</t>
  </si>
  <si>
    <t>2016</t>
  </si>
  <si>
    <t>05</t>
  </si>
  <si>
    <t>19</t>
  </si>
  <si>
    <t>91322016031271</t>
  </si>
  <si>
    <t>李辉</t>
  </si>
  <si>
    <t>38249</t>
  </si>
  <si>
    <t>2016年03月21日</t>
  </si>
  <si>
    <t>2016年03月15日</t>
  </si>
  <si>
    <t>27</t>
  </si>
  <si>
    <t/>
  </si>
  <si>
    <t>胡晓</t>
  </si>
  <si>
    <t>C1203971</t>
  </si>
  <si>
    <t>2016年03月24日</t>
  </si>
  <si>
    <t>2016-2-12378-U</t>
  </si>
  <si>
    <t>张宏福</t>
  </si>
  <si>
    <t>110102195902123015</t>
  </si>
  <si>
    <t>13321175056</t>
  </si>
  <si>
    <t>朝阳区静安里甲19号楼20层5</t>
  </si>
  <si>
    <t>鄢盛虎</t>
  </si>
  <si>
    <t>20</t>
  </si>
  <si>
    <t>2室1厅1卫1厨</t>
  </si>
  <si>
    <t>246.79</t>
  </si>
  <si>
    <t>37829</t>
  </si>
  <si>
    <t>11</t>
  </si>
  <si>
    <t>27590</t>
  </si>
  <si>
    <t>2016年04月19日</t>
  </si>
  <si>
    <t>2016年04月14日</t>
  </si>
  <si>
    <t>33</t>
  </si>
  <si>
    <t>王林</t>
  </si>
  <si>
    <t>C1247989</t>
  </si>
  <si>
    <t>2016年04月15日</t>
  </si>
  <si>
    <t>2016-2-14305-FU</t>
    <phoneticPr fontId="4" type="noConversion"/>
  </si>
  <si>
    <t>刘阳、王艳琦</t>
    <phoneticPr fontId="4" type="noConversion"/>
  </si>
  <si>
    <t>110221198904260011、110226198910240043</t>
    <phoneticPr fontId="4" type="noConversion"/>
  </si>
  <si>
    <t>13717644401</t>
    <phoneticPr fontId="4" type="noConversion"/>
  </si>
  <si>
    <t>朝阳区静安里22号楼3层6门303</t>
    <phoneticPr fontId="4" type="noConversion"/>
  </si>
  <si>
    <t>阎玉红</t>
    <phoneticPr fontId="4" type="noConversion"/>
  </si>
  <si>
    <t>3</t>
    <phoneticPr fontId="4" type="noConversion"/>
  </si>
  <si>
    <t>1室1厅1卫1厨</t>
    <phoneticPr fontId="4" type="noConversion"/>
  </si>
  <si>
    <t>40115</t>
  </si>
  <si>
    <t>06</t>
  </si>
  <si>
    <t>14</t>
  </si>
  <si>
    <t>北京住房公积金管理中心住房公积金贷款中心</t>
    <phoneticPr fontId="4" type="noConversion"/>
  </si>
  <si>
    <t>91322016050267</t>
    <phoneticPr fontId="4" type="noConversion"/>
  </si>
  <si>
    <t>李辉</t>
    <phoneticPr fontId="4" type="noConversion"/>
  </si>
  <si>
    <t>可抵押商品住宅</t>
    <phoneticPr fontId="4" type="noConversion"/>
  </si>
  <si>
    <t>49876</t>
  </si>
  <si>
    <t>2016年04月28日</t>
  </si>
  <si>
    <t>2016年04月23日</t>
  </si>
  <si>
    <t>29</t>
  </si>
  <si>
    <t>胡晓</t>
    <phoneticPr fontId="4" type="noConversion"/>
  </si>
  <si>
    <t>C1255142</t>
  </si>
  <si>
    <t>阎玉红</t>
  </si>
  <si>
    <t>2016年05月11日</t>
  </si>
  <si>
    <t>2016-2-23781-FU</t>
    <phoneticPr fontId="4" type="noConversion"/>
  </si>
  <si>
    <t>安宁、安志红</t>
    <phoneticPr fontId="4" type="noConversion"/>
  </si>
  <si>
    <t>110101198010264012、110101195903222086</t>
    <phoneticPr fontId="4" type="noConversion"/>
  </si>
  <si>
    <t>13801354499</t>
  </si>
  <si>
    <t>朝阳区静安里13号楼5层7门709</t>
    <phoneticPr fontId="4" type="noConversion"/>
  </si>
  <si>
    <t>安宁、安志红</t>
    <phoneticPr fontId="4" type="noConversion"/>
  </si>
  <si>
    <t>5</t>
  </si>
  <si>
    <t>2室1厅1卫1厨</t>
    <phoneticPr fontId="4" type="noConversion"/>
  </si>
  <si>
    <t>39510</t>
  </si>
  <si>
    <t>08</t>
  </si>
  <si>
    <t>26</t>
  </si>
  <si>
    <t>北京住房公积金管理中心住房公积金贷款中心</t>
    <phoneticPr fontId="4" type="noConversion"/>
  </si>
  <si>
    <t>91352016070210</t>
    <phoneticPr fontId="16" type="noConversion"/>
  </si>
  <si>
    <t>王子盛</t>
    <phoneticPr fontId="4" type="noConversion"/>
  </si>
  <si>
    <t>可抵押商品住宅</t>
    <phoneticPr fontId="4" type="noConversion"/>
  </si>
  <si>
    <t>45558</t>
  </si>
  <si>
    <t>2016年06月29日</t>
  </si>
  <si>
    <t>2016年06月27日</t>
  </si>
  <si>
    <t>17</t>
  </si>
  <si>
    <t>陈靓</t>
    <phoneticPr fontId="4" type="noConversion"/>
  </si>
  <si>
    <t>C1295111</t>
    <phoneticPr fontId="16" type="noConversion"/>
  </si>
  <si>
    <t>马艳新、陈韵雅</t>
  </si>
  <si>
    <t>2016年07月08日</t>
  </si>
  <si>
    <t>2016-2-30194-FU</t>
  </si>
  <si>
    <t>张文芳</t>
  </si>
  <si>
    <t>110222197009082441</t>
  </si>
  <si>
    <t>13911410466</t>
  </si>
  <si>
    <t>朝阳区静安里39号楼2层2门202</t>
  </si>
  <si>
    <t>朴文平</t>
  </si>
  <si>
    <t>2</t>
  </si>
  <si>
    <t>45152</t>
  </si>
  <si>
    <t>09</t>
  </si>
  <si>
    <t>18</t>
  </si>
  <si>
    <t>91352016080338</t>
  </si>
  <si>
    <t>47834</t>
  </si>
  <si>
    <t>2016年08月12日</t>
  </si>
  <si>
    <t>2016年08月08日</t>
  </si>
  <si>
    <t>钱金霞</t>
  </si>
  <si>
    <t>C1328035</t>
  </si>
  <si>
    <t>2016年08月18日</t>
  </si>
  <si>
    <t>2016-2-32666-U-Z</t>
  </si>
  <si>
    <t>熊南迪、李小莲</t>
  </si>
  <si>
    <t>362524199005210019、362421198706122928</t>
  </si>
  <si>
    <t>18514820512</t>
  </si>
  <si>
    <t>朝阳区静安里22号楼9层6-903</t>
  </si>
  <si>
    <t>22</t>
  </si>
  <si>
    <t>刘兴汉</t>
  </si>
  <si>
    <t>9</t>
  </si>
  <si>
    <t>48729</t>
  </si>
  <si>
    <t>10</t>
  </si>
  <si>
    <t>91352016080439</t>
  </si>
  <si>
    <t>王子盛</t>
  </si>
  <si>
    <t>56059</t>
  </si>
  <si>
    <t>2016年08月25日</t>
  </si>
  <si>
    <t>2016年08月15日</t>
  </si>
  <si>
    <t>28</t>
  </si>
  <si>
    <t>付晶晶</t>
  </si>
  <si>
    <t>C1324890</t>
  </si>
  <si>
    <t>2016年08月24日</t>
  </si>
  <si>
    <t>2016-2-35306-FU</t>
  </si>
  <si>
    <t>范志卿</t>
  </si>
  <si>
    <t>130982198109055734</t>
  </si>
  <si>
    <t>18600927111</t>
  </si>
  <si>
    <t>静安里20号楼5层3门313</t>
  </si>
  <si>
    <t>高鹏</t>
  </si>
  <si>
    <t>3室1厅1卫1厨</t>
  </si>
  <si>
    <t>45125</t>
  </si>
  <si>
    <t>91332016090234</t>
  </si>
  <si>
    <t>21136</t>
  </si>
  <si>
    <t>2016-09-08 15:01:40</t>
  </si>
  <si>
    <t>2016年09月04日</t>
  </si>
  <si>
    <t>15</t>
  </si>
  <si>
    <t>C1350799</t>
  </si>
  <si>
    <t>2016年09月22日</t>
  </si>
  <si>
    <t>2016-2-34251-FU</t>
  </si>
  <si>
    <t>张健、赵楠楠</t>
  </si>
  <si>
    <t>11022619860617001X、110226198602240041</t>
  </si>
  <si>
    <t>15810527370</t>
  </si>
  <si>
    <t>朝阳区静安里甲19号楼3层5</t>
  </si>
  <si>
    <t>存晓龙</t>
  </si>
  <si>
    <t>65.24</t>
  </si>
  <si>
    <t>3</t>
  </si>
  <si>
    <t>1440000</t>
  </si>
  <si>
    <t>293.91</t>
  </si>
  <si>
    <t>45052</t>
  </si>
  <si>
    <t>24</t>
  </si>
  <si>
    <t>0</t>
  </si>
  <si>
    <t>91352016100124</t>
  </si>
  <si>
    <t>45831</t>
  </si>
  <si>
    <t>2016年09月06日</t>
  </si>
  <si>
    <t>2016年07月27日</t>
  </si>
  <si>
    <t>尚春波</t>
  </si>
  <si>
    <t>C1316514</t>
  </si>
  <si>
    <t>2016年10月17日</t>
  </si>
  <si>
    <t>2016-2-40460-FU</t>
  </si>
  <si>
    <t>马峥、谭静雅</t>
  </si>
  <si>
    <t>110103198101111815、110105198505228625</t>
  </si>
  <si>
    <t>13911011953</t>
  </si>
  <si>
    <t>朝阳区静安里乙19号楼18层1806</t>
  </si>
  <si>
    <t>王大治</t>
  </si>
  <si>
    <t>58.64</t>
  </si>
  <si>
    <t>1500000</t>
  </si>
  <si>
    <t>322.81</t>
  </si>
  <si>
    <t>55051</t>
  </si>
  <si>
    <t>91312016100280</t>
  </si>
  <si>
    <t>63097</t>
  </si>
  <si>
    <t>2016年10月09日</t>
  </si>
  <si>
    <t>C1384063</t>
  </si>
  <si>
    <t>2016年10月18日</t>
  </si>
  <si>
    <t>2016-2-42076-FU</t>
    <phoneticPr fontId="4" type="noConversion"/>
  </si>
  <si>
    <t>宋福亮</t>
    <phoneticPr fontId="4" type="noConversion"/>
  </si>
  <si>
    <t>110111198303140315</t>
    <phoneticPr fontId="4" type="noConversion"/>
  </si>
  <si>
    <t>13436973062</t>
    <phoneticPr fontId="4" type="noConversion"/>
  </si>
  <si>
    <t>朝阳区静安里乙19号楼2层07</t>
    <phoneticPr fontId="4" type="noConversion"/>
  </si>
  <si>
    <t>62.15</t>
  </si>
  <si>
    <t>2室1厅1卫1厨</t>
    <phoneticPr fontId="4" type="noConversion"/>
  </si>
  <si>
    <t>平层</t>
    <phoneticPr fontId="4" type="noConversion"/>
  </si>
  <si>
    <t>1430000</t>
  </si>
  <si>
    <t>342.14</t>
  </si>
  <si>
    <t>55052</t>
  </si>
  <si>
    <t>30</t>
  </si>
  <si>
    <t>91352016100444</t>
    <phoneticPr fontId="16" type="noConversion"/>
  </si>
  <si>
    <t>王子盛</t>
    <phoneticPr fontId="4" type="noConversion"/>
  </si>
  <si>
    <t>52293</t>
  </si>
  <si>
    <t>2016年10月24日</t>
  </si>
  <si>
    <t>2016年10月20日</t>
  </si>
  <si>
    <t>32</t>
  </si>
  <si>
    <t>陈靓</t>
    <phoneticPr fontId="4" type="noConversion"/>
  </si>
  <si>
    <t>C1393736</t>
    <phoneticPr fontId="16" type="noConversion"/>
  </si>
  <si>
    <t>杨菁</t>
    <phoneticPr fontId="4" type="noConversion"/>
  </si>
  <si>
    <t>2016年10月28日</t>
  </si>
  <si>
    <t>2016-2-41921-FU</t>
  </si>
  <si>
    <t>袁媛</t>
  </si>
  <si>
    <t>110108198206256342</t>
  </si>
  <si>
    <t>13911694762</t>
  </si>
  <si>
    <t>朝阳区静安里22号楼5层4门502</t>
  </si>
  <si>
    <t>陈爽</t>
  </si>
  <si>
    <t>1200000</t>
  </si>
  <si>
    <t>57152</t>
  </si>
  <si>
    <t>12</t>
  </si>
  <si>
    <t>91312016110054</t>
  </si>
  <si>
    <t>63916</t>
  </si>
  <si>
    <t>2016年10月25日</t>
  </si>
  <si>
    <t>2016年10月19日</t>
  </si>
  <si>
    <t>王晶晶</t>
  </si>
  <si>
    <t>C1393467</t>
  </si>
  <si>
    <t>2016年11月03日</t>
  </si>
  <si>
    <t>2016-21-HP-70313-FU</t>
    <phoneticPr fontId="4" type="noConversion"/>
  </si>
  <si>
    <t>杨铁军</t>
    <phoneticPr fontId="4" type="noConversion"/>
  </si>
  <si>
    <t>430521197409208976</t>
    <phoneticPr fontId="4" type="noConversion"/>
  </si>
  <si>
    <t>13521272558</t>
    <phoneticPr fontId="4" type="noConversion"/>
  </si>
  <si>
    <t>朝阳区</t>
    <phoneticPr fontId="4" type="noConversion"/>
  </si>
  <si>
    <t>曙光里</t>
    <phoneticPr fontId="4" type="noConversion"/>
  </si>
  <si>
    <t>34号楼</t>
    <phoneticPr fontId="4" type="noConversion"/>
  </si>
  <si>
    <t>6层</t>
    <phoneticPr fontId="4" type="noConversion"/>
  </si>
  <si>
    <t>9层4门902</t>
    <phoneticPr fontId="4" type="noConversion"/>
  </si>
  <si>
    <t>9</t>
    <phoneticPr fontId="4" type="noConversion"/>
  </si>
  <si>
    <t>二室一厅一卫一厨</t>
    <phoneticPr fontId="4" type="noConversion"/>
  </si>
  <si>
    <t>复式、平层√、跃层、错层</t>
    <phoneticPr fontId="4" type="noConversion"/>
  </si>
  <si>
    <t>91322016011084</t>
    <phoneticPr fontId="4" type="noConversion"/>
  </si>
  <si>
    <t>二手房</t>
    <phoneticPr fontId="4" type="noConversion"/>
  </si>
  <si>
    <t>十一</t>
    <phoneticPr fontId="4" type="noConversion"/>
  </si>
  <si>
    <t>苏欣</t>
    <phoneticPr fontId="4" type="noConversion"/>
  </si>
  <si>
    <t>换正式</t>
    <phoneticPr fontId="4" type="noConversion"/>
  </si>
  <si>
    <t>买卖合同</t>
    <phoneticPr fontId="4" type="noConversion"/>
  </si>
  <si>
    <t>C</t>
    <phoneticPr fontId="4" type="noConversion"/>
  </si>
  <si>
    <t>1152075</t>
    <phoneticPr fontId="4" type="noConversion"/>
  </si>
  <si>
    <t>杨铁军</t>
  </si>
  <si>
    <t>任杰</t>
    <phoneticPr fontId="4" type="noConversion"/>
  </si>
  <si>
    <t>苏欣</t>
  </si>
  <si>
    <t>2016-22-CP-82356-U</t>
    <phoneticPr fontId="4" type="noConversion"/>
  </si>
  <si>
    <t>张姗</t>
    <phoneticPr fontId="4" type="noConversion"/>
  </si>
  <si>
    <t>142723198203060049</t>
    <phoneticPr fontId="4" type="noConversion"/>
  </si>
  <si>
    <t>海淀区</t>
    <phoneticPr fontId="4" type="noConversion"/>
  </si>
  <si>
    <t>四季青乡曙光花园望山园</t>
    <phoneticPr fontId="4" type="noConversion"/>
  </si>
  <si>
    <t>5号楼</t>
    <phoneticPr fontId="4" type="noConversion"/>
  </si>
  <si>
    <t>8层802</t>
    <phoneticPr fontId="4" type="noConversion"/>
  </si>
  <si>
    <t>二室二厅一卫一厨</t>
    <phoneticPr fontId="4" type="noConversion"/>
  </si>
  <si>
    <t>91302016010358</t>
    <phoneticPr fontId="4" type="noConversion"/>
  </si>
  <si>
    <t>于雪飞</t>
    <phoneticPr fontId="4" type="noConversion"/>
  </si>
  <si>
    <t>张璐</t>
    <phoneticPr fontId="4" type="noConversion"/>
  </si>
  <si>
    <t>CW</t>
    <phoneticPr fontId="4" type="noConversion"/>
  </si>
  <si>
    <t>丁志恒</t>
    <phoneticPr fontId="4" type="noConversion"/>
  </si>
  <si>
    <t>张璐</t>
  </si>
  <si>
    <t>2016-22-GP-31978-U</t>
    <phoneticPr fontId="4" type="noConversion"/>
  </si>
  <si>
    <t>袁启刚</t>
    <phoneticPr fontId="4" type="noConversion"/>
  </si>
  <si>
    <t>320325197902010217</t>
    <phoneticPr fontId="4" type="noConversion"/>
  </si>
  <si>
    <t>曙光花园望河园</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</si>
  <si>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</si>
  <si>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</si>
  <si>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</si>
  <si>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</si>
  <si>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</si>
  <si>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</si>
  <si>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</si>
  <si>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二手房</t>
    <phoneticPr fontId="4" type="noConversion"/>
  </si>
  <si>
    <t>十</t>
    <phoneticPr fontId="4" type="noConversion"/>
  </si>
  <si>
    <t>孙雪松</t>
    <phoneticPr fontId="4" type="noConversion"/>
  </si>
  <si>
    <t>新增</t>
    <phoneticPr fontId="4" type="noConversion"/>
  </si>
  <si>
    <t>买卖合同</t>
    <phoneticPr fontId="4" type="noConversion"/>
  </si>
  <si>
    <t>C</t>
    <phoneticPr fontId="4" type="noConversion"/>
  </si>
  <si>
    <t>1120375</t>
    <phoneticPr fontId="4" type="noConversion"/>
  </si>
  <si>
    <t>孙馥承</t>
    <phoneticPr fontId="4" type="noConversion"/>
  </si>
  <si>
    <t>双方</t>
    <phoneticPr fontId="4" type="noConversion"/>
  </si>
  <si>
    <t>不含任何税费</t>
    <phoneticPr fontId="4" type="noConversion"/>
  </si>
  <si>
    <t>孙雪松</t>
  </si>
  <si>
    <t>2016-21-DP-72524-FU</t>
    <phoneticPr fontId="4" type="noConversion"/>
  </si>
  <si>
    <t>张娟</t>
    <phoneticPr fontId="4" type="noConversion"/>
  </si>
  <si>
    <t>110227197307280026</t>
    <phoneticPr fontId="4" type="noConversion"/>
  </si>
  <si>
    <t>13611040199</t>
    <phoneticPr fontId="4" type="noConversion"/>
  </si>
  <si>
    <t>海淀区</t>
    <phoneticPr fontId="4" type="noConversion"/>
  </si>
  <si>
    <t>曙光花园望山园</t>
    <phoneticPr fontId="4" type="noConversion"/>
  </si>
  <si>
    <t>9号楼</t>
    <phoneticPr fontId="4" type="noConversion"/>
  </si>
  <si>
    <t>10层1001</t>
  </si>
  <si>
    <t>三室二厅二卫一厨</t>
    <phoneticPr fontId="4" type="noConversion"/>
  </si>
  <si>
    <t>91332016020219</t>
    <phoneticPr fontId="4" type="noConversion"/>
  </si>
  <si>
    <t>王纪珍</t>
    <phoneticPr fontId="4" type="noConversion"/>
  </si>
  <si>
    <t>2016-21-HP-72983-FU</t>
    <phoneticPr fontId="4" type="noConversion"/>
  </si>
  <si>
    <t>冯亮</t>
    <phoneticPr fontId="16" type="noConversion"/>
  </si>
  <si>
    <t>142733198105200311</t>
    <phoneticPr fontId="16" type="noConversion"/>
  </si>
  <si>
    <t>朝阳区</t>
    <phoneticPr fontId="4" type="noConversion"/>
  </si>
  <si>
    <t>曙光里</t>
    <phoneticPr fontId="16" type="noConversion"/>
  </si>
  <si>
    <t>30号楼</t>
    <phoneticPr fontId="16" type="noConversion"/>
  </si>
  <si>
    <t>1层8</t>
    <phoneticPr fontId="4" type="noConversion"/>
  </si>
  <si>
    <t>一室一厅一卫一厨</t>
    <phoneticPr fontId="4" type="noConversion"/>
  </si>
  <si>
    <t>复式、平层√、跃层、错层</t>
    <phoneticPr fontId="4" type="noConversion"/>
  </si>
  <si>
    <t>91322016021311</t>
    <phoneticPr fontId="4" type="noConversion"/>
  </si>
  <si>
    <t>李辉</t>
    <phoneticPr fontId="16" type="noConversion"/>
  </si>
  <si>
    <t>二手房</t>
    <phoneticPr fontId="4" type="noConversion"/>
  </si>
  <si>
    <t>七</t>
    <phoneticPr fontId="4" type="noConversion"/>
  </si>
  <si>
    <t>马玉英</t>
    <phoneticPr fontId="16" type="noConversion"/>
  </si>
  <si>
    <t>2016-21-SP-71640-FU</t>
    <phoneticPr fontId="4" type="noConversion"/>
  </si>
  <si>
    <t>刘艳丽</t>
    <phoneticPr fontId="4" type="noConversion"/>
  </si>
  <si>
    <t>130823198202101023</t>
    <phoneticPr fontId="4" type="noConversion"/>
  </si>
  <si>
    <t>13321179328</t>
    <phoneticPr fontId="4" type="noConversion"/>
  </si>
  <si>
    <t>曙光里</t>
    <phoneticPr fontId="4" type="noConversion"/>
  </si>
  <si>
    <t>34号楼</t>
    <phoneticPr fontId="4" type="noConversion"/>
  </si>
  <si>
    <t>6层</t>
    <phoneticPr fontId="4" type="noConversion"/>
  </si>
  <si>
    <t>4层3门402</t>
    <phoneticPr fontId="4" type="noConversion"/>
  </si>
  <si>
    <t>4</t>
    <phoneticPr fontId="4" type="noConversion"/>
  </si>
  <si>
    <t>二室一厅一卫一厨</t>
    <phoneticPr fontId="4" type="noConversion"/>
  </si>
  <si>
    <t>91352016020194</t>
    <phoneticPr fontId="4" type="noConversion"/>
  </si>
  <si>
    <t>十一</t>
    <phoneticPr fontId="4" type="noConversion"/>
  </si>
  <si>
    <t>初审换正式</t>
    <phoneticPr fontId="4" type="noConversion"/>
  </si>
  <si>
    <t>刘艳丽</t>
  </si>
  <si>
    <t>任杰</t>
    <phoneticPr fontId="4" type="noConversion"/>
  </si>
  <si>
    <t>2016-21-SP-71677-FU</t>
    <phoneticPr fontId="4" type="noConversion"/>
  </si>
  <si>
    <t>李宝鑫</t>
    <phoneticPr fontId="4" type="noConversion"/>
  </si>
  <si>
    <t>230604198704294412</t>
    <phoneticPr fontId="4" type="noConversion"/>
  </si>
  <si>
    <t>18701587533</t>
    <phoneticPr fontId="4" type="noConversion"/>
  </si>
  <si>
    <t>30号楼</t>
    <phoneticPr fontId="4" type="noConversion"/>
  </si>
  <si>
    <t>10层3</t>
    <phoneticPr fontId="4" type="noConversion"/>
  </si>
  <si>
    <t>10</t>
    <phoneticPr fontId="4" type="noConversion"/>
  </si>
  <si>
    <t>91352016020190</t>
    <phoneticPr fontId="4" type="noConversion"/>
  </si>
  <si>
    <t>1176201</t>
    <phoneticPr fontId="4" type="noConversion"/>
  </si>
  <si>
    <t>李宝鑫</t>
  </si>
  <si>
    <t>2016-21-SP-71953-FU</t>
    <phoneticPr fontId="4" type="noConversion"/>
  </si>
  <si>
    <t>宋晓璐、刘晓刚</t>
    <phoneticPr fontId="4" type="noConversion"/>
  </si>
  <si>
    <t>362427198908100047、370683198610164533</t>
    <phoneticPr fontId="4" type="noConversion"/>
  </si>
  <si>
    <t>13810299802</t>
    <phoneticPr fontId="4" type="noConversion"/>
  </si>
  <si>
    <t>28号楼</t>
    <phoneticPr fontId="4" type="noConversion"/>
  </si>
  <si>
    <t>3层2单元233</t>
    <phoneticPr fontId="4" type="noConversion"/>
  </si>
  <si>
    <t>91352016020102</t>
    <phoneticPr fontId="4" type="noConversion"/>
  </si>
  <si>
    <t>王海波</t>
    <phoneticPr fontId="4" type="noConversion"/>
  </si>
  <si>
    <t>2016-21-SP-72193-FU</t>
    <phoneticPr fontId="4" type="noConversion"/>
  </si>
  <si>
    <t>韩至</t>
    <phoneticPr fontId="4" type="noConversion"/>
  </si>
  <si>
    <t>110103198312220376</t>
    <phoneticPr fontId="4" type="noConversion"/>
  </si>
  <si>
    <t>13401007146</t>
    <phoneticPr fontId="4" type="noConversion"/>
  </si>
  <si>
    <t>29号楼</t>
    <phoneticPr fontId="4" type="noConversion"/>
  </si>
  <si>
    <t>4层4单元442</t>
  </si>
  <si>
    <t>三室一厅一卫一厨</t>
    <phoneticPr fontId="4" type="noConversion"/>
  </si>
  <si>
    <t>91352016020123</t>
    <phoneticPr fontId="4" type="noConversion"/>
  </si>
  <si>
    <t>2016-21-YP-71729-FU</t>
    <phoneticPr fontId="4" type="noConversion"/>
  </si>
  <si>
    <t>陈晓龙</t>
    <phoneticPr fontId="16" type="noConversion"/>
  </si>
  <si>
    <t>110108196804069716</t>
    <phoneticPr fontId="16" type="noConversion"/>
  </si>
  <si>
    <t>海淀区</t>
    <phoneticPr fontId="4" type="noConversion"/>
  </si>
  <si>
    <t>曙光花园小区望山园</t>
    <phoneticPr fontId="16" type="noConversion"/>
  </si>
  <si>
    <t>6号楼</t>
    <phoneticPr fontId="16" type="noConversion"/>
  </si>
  <si>
    <t>6层704</t>
    <phoneticPr fontId="4" type="noConversion"/>
  </si>
  <si>
    <t>6</t>
    <phoneticPr fontId="4" type="noConversion"/>
  </si>
  <si>
    <t>91312016020080</t>
    <phoneticPr fontId="4" type="noConversion"/>
  </si>
  <si>
    <t>马梦喆</t>
    <phoneticPr fontId="16" type="noConversion"/>
  </si>
  <si>
    <t>2016-21-YP-73027-FU</t>
    <phoneticPr fontId="4" type="noConversion"/>
  </si>
  <si>
    <t>王华</t>
    <phoneticPr fontId="4" type="noConversion"/>
  </si>
  <si>
    <t>659001197508131827</t>
    <phoneticPr fontId="4" type="noConversion"/>
  </si>
  <si>
    <t>13810621603</t>
    <phoneticPr fontId="4" type="noConversion"/>
  </si>
  <si>
    <t>曙光花园望河园</t>
    <phoneticPr fontId="4" type="noConversion"/>
  </si>
  <si>
    <t>12号楼</t>
    <phoneticPr fontId="4" type="noConversion"/>
  </si>
  <si>
    <t>8层809</t>
  </si>
  <si>
    <t>8</t>
    <phoneticPr fontId="4" type="noConversion"/>
  </si>
  <si>
    <t>三室二室二厅一厨</t>
    <phoneticPr fontId="4" type="noConversion"/>
  </si>
  <si>
    <t>91312016020313</t>
    <phoneticPr fontId="4" type="noConversion"/>
  </si>
  <si>
    <t>于雪飞</t>
    <phoneticPr fontId="4" type="noConversion"/>
  </si>
  <si>
    <t>兼职</t>
    <phoneticPr fontId="4" type="noConversion"/>
  </si>
  <si>
    <t>2016-22-GP-31978-U</t>
    <phoneticPr fontId="4" type="noConversion"/>
  </si>
  <si>
    <t>袁启刚</t>
    <phoneticPr fontId="4" type="noConversion"/>
  </si>
  <si>
    <t>320325197902010217</t>
    <phoneticPr fontId="4" type="noConversion"/>
  </si>
  <si>
    <t>3号楼</t>
    <phoneticPr fontId="4" type="noConversion"/>
  </si>
  <si>
    <t>5层五单元</t>
    <phoneticPr fontId="4" type="noConversion"/>
  </si>
  <si>
    <t>8-503</t>
    <phoneticPr fontId="4" type="noConversion"/>
  </si>
  <si>
    <t>孙馥承</t>
    <phoneticPr fontId="4" type="noConversion"/>
  </si>
  <si>
    <t>5（4）</t>
    <phoneticPr fontId="4" type="noConversion"/>
  </si>
  <si>
    <t>北京住房公积金管理中心中央国家机关分中心</t>
    <phoneticPr fontId="4" type="noConversion"/>
  </si>
  <si>
    <t>解国明</t>
    <phoneticPr fontId="4" type="noConversion"/>
  </si>
  <si>
    <t>十</t>
    <phoneticPr fontId="4" type="noConversion"/>
  </si>
  <si>
    <t>孙雪松</t>
    <phoneticPr fontId="4" type="noConversion"/>
  </si>
  <si>
    <t>新增</t>
    <phoneticPr fontId="4" type="noConversion"/>
  </si>
  <si>
    <t>1120375</t>
    <phoneticPr fontId="4" type="noConversion"/>
  </si>
  <si>
    <t>双方</t>
    <phoneticPr fontId="4" type="noConversion"/>
  </si>
  <si>
    <t>不含任何税费</t>
    <phoneticPr fontId="4" type="noConversion"/>
  </si>
  <si>
    <t>2016-22-JP-86303-U-Z</t>
  </si>
  <si>
    <t>李健</t>
  </si>
  <si>
    <t>142202198210010315</t>
    <phoneticPr fontId="4" type="noConversion"/>
  </si>
  <si>
    <t>13681126852</t>
    <phoneticPr fontId="4" type="noConversion"/>
  </si>
  <si>
    <t>曙光花园望山园</t>
    <phoneticPr fontId="4" type="noConversion"/>
  </si>
  <si>
    <t>9号楼</t>
    <phoneticPr fontId="4" type="noConversion"/>
  </si>
  <si>
    <t>1层102</t>
    <phoneticPr fontId="4" type="noConversion"/>
  </si>
  <si>
    <t>1</t>
    <phoneticPr fontId="4" type="noConversion"/>
  </si>
  <si>
    <t>二室二厅一卫一厨</t>
    <phoneticPr fontId="4" type="noConversion"/>
  </si>
  <si>
    <t>高玲玲</t>
  </si>
  <si>
    <t>1199150</t>
    <phoneticPr fontId="4" type="noConversion"/>
  </si>
  <si>
    <t>2016-21-SP-72709-FU</t>
    <phoneticPr fontId="4" type="noConversion"/>
  </si>
  <si>
    <t>华步峰</t>
    <phoneticPr fontId="4" type="noConversion"/>
  </si>
  <si>
    <t>370104198108111011</t>
    <phoneticPr fontId="4" type="noConversion"/>
  </si>
  <si>
    <t>13693610120</t>
    <phoneticPr fontId="4" type="noConversion"/>
  </si>
  <si>
    <t>19号楼</t>
    <phoneticPr fontId="4" type="noConversion"/>
  </si>
  <si>
    <t>3层2单元6</t>
  </si>
  <si>
    <t>华步峰</t>
    <phoneticPr fontId="4" type="noConversion"/>
  </si>
  <si>
    <t>91352016020371</t>
    <phoneticPr fontId="4" type="noConversion"/>
  </si>
  <si>
    <t>李辉</t>
    <phoneticPr fontId="4" type="noConversion"/>
  </si>
  <si>
    <t>韩靖、韩翊</t>
    <phoneticPr fontId="4" type="noConversion"/>
  </si>
  <si>
    <t>2016-21-SP-73722-FU</t>
    <phoneticPr fontId="4" type="noConversion"/>
  </si>
  <si>
    <t>尉宏伟</t>
    <phoneticPr fontId="4" type="noConversion"/>
  </si>
  <si>
    <t>370682198807101118</t>
    <phoneticPr fontId="4" type="noConversion"/>
  </si>
  <si>
    <t>39号楼</t>
    <phoneticPr fontId="4" type="noConversion"/>
  </si>
  <si>
    <t>4层4</t>
    <phoneticPr fontId="4" type="noConversion"/>
  </si>
  <si>
    <t>4</t>
    <phoneticPr fontId="4" type="noConversion"/>
  </si>
  <si>
    <t>一室一厅一卫一厨一阳台（现为一室一厅一卫一厨）</t>
    <phoneticPr fontId="4" type="noConversion"/>
  </si>
  <si>
    <t>91352016030244</t>
    <phoneticPr fontId="4" type="noConversion"/>
  </si>
  <si>
    <t>赵涵羽</t>
    <phoneticPr fontId="4" type="noConversion"/>
  </si>
  <si>
    <t>1193652</t>
    <phoneticPr fontId="4" type="noConversion"/>
  </si>
  <si>
    <t>吴世国</t>
    <phoneticPr fontId="4" type="noConversion"/>
  </si>
  <si>
    <t>2016-22-CP-84027-U-Z</t>
    <phoneticPr fontId="4" type="noConversion"/>
  </si>
  <si>
    <t>景雪</t>
    <phoneticPr fontId="4" type="noConversion"/>
  </si>
  <si>
    <t>370104198712022226</t>
    <phoneticPr fontId="4" type="noConversion"/>
  </si>
  <si>
    <t>曙光西里甲5号院</t>
    <phoneticPr fontId="4" type="noConversion"/>
  </si>
  <si>
    <t>2号楼</t>
    <phoneticPr fontId="4" type="noConversion"/>
  </si>
  <si>
    <t>1层1单元</t>
    <phoneticPr fontId="4" type="noConversion"/>
  </si>
  <si>
    <t>21层2302</t>
    <phoneticPr fontId="4" type="noConversion"/>
  </si>
  <si>
    <t>三室一厅二卫一厨</t>
    <phoneticPr fontId="4" type="noConversion"/>
  </si>
  <si>
    <t>04</t>
  </si>
  <si>
    <t>十</t>
    <phoneticPr fontId="4" type="noConversion"/>
  </si>
  <si>
    <t>常文娜</t>
  </si>
  <si>
    <t>谭燕</t>
    <phoneticPr fontId="4" type="noConversion"/>
  </si>
  <si>
    <t>孙雪松</t>
    <phoneticPr fontId="4" type="noConversion"/>
  </si>
  <si>
    <t>2016-2-02805-U-Z</t>
  </si>
  <si>
    <t>刘嘉翔、张海波</t>
  </si>
  <si>
    <t>370902197407140919、411102197809050027</t>
  </si>
  <si>
    <t>13301110747</t>
  </si>
  <si>
    <t>朝阳区曙光里9号楼2层5门201</t>
  </si>
  <si>
    <t>218.27</t>
  </si>
  <si>
    <t>38093</t>
  </si>
  <si>
    <t>91372016030246</t>
  </si>
  <si>
    <t>41012</t>
  </si>
  <si>
    <t>2016年03月14日</t>
  </si>
  <si>
    <t>2016年02月15日</t>
  </si>
  <si>
    <t>21</t>
  </si>
  <si>
    <t>刘芮杉</t>
  </si>
  <si>
    <t>C1187675</t>
  </si>
  <si>
    <t>刘建邦</t>
  </si>
  <si>
    <t>2016年03月08日</t>
  </si>
  <si>
    <t>2016-2-09766-FU</t>
  </si>
  <si>
    <t>王朋佳</t>
  </si>
  <si>
    <t>110226198607301122</t>
  </si>
  <si>
    <t>13611070683</t>
  </si>
  <si>
    <t>曙光里34号楼11层5门1101</t>
  </si>
  <si>
    <t>刘晓红</t>
  </si>
  <si>
    <t>258.04</t>
  </si>
  <si>
    <t>39852</t>
  </si>
  <si>
    <t>91322016040730</t>
  </si>
  <si>
    <t>43707</t>
  </si>
  <si>
    <t>2016年04月08日</t>
  </si>
  <si>
    <t>2016年04月01日</t>
  </si>
  <si>
    <t>42</t>
  </si>
  <si>
    <t>C1236314</t>
  </si>
  <si>
    <t>2016-2-12206-FU</t>
  </si>
  <si>
    <t>刘秀景</t>
  </si>
  <si>
    <t>110105197507095841</t>
  </si>
  <si>
    <t>15810110381</t>
  </si>
  <si>
    <t>曙光里24号楼2层6单元621</t>
  </si>
  <si>
    <t>姚希垣</t>
  </si>
  <si>
    <t>218.95</t>
  </si>
  <si>
    <t>38514</t>
  </si>
  <si>
    <t>23</t>
  </si>
  <si>
    <t>91352016040406</t>
  </si>
  <si>
    <t>42744</t>
  </si>
  <si>
    <t>C1247671</t>
  </si>
  <si>
    <t>2016年04月27日</t>
  </si>
  <si>
    <t>2016-21-HP-72322-FU</t>
    <phoneticPr fontId="4" type="noConversion"/>
  </si>
  <si>
    <t>张丹</t>
  </si>
  <si>
    <t>120101198404123513</t>
    <phoneticPr fontId="4" type="noConversion"/>
  </si>
  <si>
    <t>13691184297</t>
    <phoneticPr fontId="4" type="noConversion"/>
  </si>
  <si>
    <t>44号楼</t>
    <phoneticPr fontId="4" type="noConversion"/>
  </si>
  <si>
    <t>2层5单元203</t>
    <phoneticPr fontId="4" type="noConversion"/>
  </si>
  <si>
    <t>2</t>
    <phoneticPr fontId="4" type="noConversion"/>
  </si>
  <si>
    <t>范永刚</t>
    <phoneticPr fontId="4" type="noConversion"/>
  </si>
  <si>
    <t>1171871</t>
    <phoneticPr fontId="4" type="noConversion"/>
  </si>
  <si>
    <t>2016-21-SP-74190-FU</t>
    <phoneticPr fontId="4" type="noConversion"/>
  </si>
  <si>
    <t>金雪莲</t>
    <phoneticPr fontId="4" type="noConversion"/>
  </si>
  <si>
    <t>22240419900416002X</t>
    <phoneticPr fontId="4" type="noConversion"/>
  </si>
  <si>
    <t>41号楼</t>
    <phoneticPr fontId="4" type="noConversion"/>
  </si>
  <si>
    <t>3层304</t>
    <phoneticPr fontId="4" type="noConversion"/>
  </si>
  <si>
    <t>金雪莲</t>
    <phoneticPr fontId="4" type="noConversion"/>
  </si>
  <si>
    <t>91352016030388</t>
    <phoneticPr fontId="4" type="noConversion"/>
  </si>
  <si>
    <t>2016-21-YP-73312-U-Z</t>
    <phoneticPr fontId="4" type="noConversion"/>
  </si>
  <si>
    <t>陶伟华</t>
    <phoneticPr fontId="4" type="noConversion"/>
  </si>
  <si>
    <t>412926197607102912</t>
    <phoneticPr fontId="4" type="noConversion"/>
  </si>
  <si>
    <t>15801617874</t>
    <phoneticPr fontId="4" type="noConversion"/>
  </si>
  <si>
    <t>1号楼</t>
    <phoneticPr fontId="4" type="noConversion"/>
  </si>
  <si>
    <t>10层1007</t>
  </si>
  <si>
    <t>三室二厅一卫一厨</t>
    <phoneticPr fontId="4" type="noConversion"/>
  </si>
  <si>
    <t>91312016020167</t>
    <phoneticPr fontId="4" type="noConversion"/>
  </si>
  <si>
    <t>2016-2-10440-FU</t>
  </si>
  <si>
    <t>李桂香</t>
  </si>
  <si>
    <t>110227196410230348</t>
  </si>
  <si>
    <t>13681537941</t>
  </si>
  <si>
    <t>曙光里21号楼3层1单元8</t>
  </si>
  <si>
    <t>马春利</t>
  </si>
  <si>
    <t>39578</t>
  </si>
  <si>
    <t>07</t>
  </si>
  <si>
    <t>91352016040323</t>
  </si>
  <si>
    <t>49552</t>
  </si>
  <si>
    <t>2016年04月12日</t>
  </si>
  <si>
    <t>2016年04月07日</t>
  </si>
  <si>
    <t>C1238204</t>
  </si>
  <si>
    <t>2016年04月20日</t>
  </si>
  <si>
    <t>2016-2-14848-FU</t>
    <phoneticPr fontId="4" type="noConversion"/>
  </si>
  <si>
    <t>杨松、魏丹</t>
    <phoneticPr fontId="4" type="noConversion"/>
  </si>
  <si>
    <t>150105198506187818、150104198404202646</t>
    <phoneticPr fontId="4" type="noConversion"/>
  </si>
  <si>
    <t>18811548555</t>
  </si>
  <si>
    <t>朝阳区曙光里44号楼6层4门601</t>
    <phoneticPr fontId="4" type="noConversion"/>
  </si>
  <si>
    <t>40108</t>
  </si>
  <si>
    <t>91352016050134</t>
    <phoneticPr fontId="4" type="noConversion"/>
  </si>
  <si>
    <t>48593</t>
  </si>
  <si>
    <t>2016年05月04日</t>
  </si>
  <si>
    <t>C1255005</t>
    <phoneticPr fontId="4" type="noConversion"/>
  </si>
  <si>
    <t>王尽康</t>
  </si>
  <si>
    <t>2016年05月16日</t>
  </si>
  <si>
    <t>2016-2-14931-FU</t>
  </si>
  <si>
    <t>王会民</t>
  </si>
  <si>
    <t>110108196803219719</t>
  </si>
  <si>
    <t>18801113390</t>
  </si>
  <si>
    <t>海淀区</t>
  </si>
  <si>
    <t>海淀区曙光花园小区望山园1号楼11层12E</t>
  </si>
  <si>
    <t>张卉</t>
  </si>
  <si>
    <t>2室2厅2卫1厨</t>
  </si>
  <si>
    <t>157.58</t>
  </si>
  <si>
    <t>46782</t>
  </si>
  <si>
    <t>01</t>
  </si>
  <si>
    <t>91372016050285</t>
  </si>
  <si>
    <t>赵阳</t>
  </si>
  <si>
    <t>55207</t>
  </si>
  <si>
    <t>2016年05月05日</t>
  </si>
  <si>
    <t>2016年04月25日</t>
  </si>
  <si>
    <t>45</t>
  </si>
  <si>
    <t>刘辉</t>
  </si>
  <si>
    <t>C1257163</t>
  </si>
  <si>
    <t>2016年05月12日</t>
  </si>
  <si>
    <t>2016-2-15064-FU</t>
  </si>
  <si>
    <t>唐小堂、赵添天</t>
  </si>
  <si>
    <t>21010219840530631X、21060419860911204X</t>
  </si>
  <si>
    <t>15201153064</t>
  </si>
  <si>
    <t>曙光里18号楼4层4门7</t>
  </si>
  <si>
    <t>张建军</t>
  </si>
  <si>
    <t>4</t>
  </si>
  <si>
    <t>40661</t>
  </si>
  <si>
    <t>91352016060162</t>
  </si>
  <si>
    <t>54324</t>
  </si>
  <si>
    <t>C1245863</t>
  </si>
  <si>
    <t>2016年06月15日</t>
  </si>
  <si>
    <t>2016-2-23320-FU</t>
  </si>
  <si>
    <t>段梦捷</t>
  </si>
  <si>
    <t>421181198910270042</t>
  </si>
  <si>
    <t>18511247070</t>
  </si>
  <si>
    <t>曙光里39号楼6层8</t>
  </si>
  <si>
    <t>杨雪</t>
  </si>
  <si>
    <t>43051</t>
  </si>
  <si>
    <t>91322016070060</t>
  </si>
  <si>
    <t>53842</t>
  </si>
  <si>
    <t>2016年06月24日</t>
  </si>
  <si>
    <t>36</t>
  </si>
  <si>
    <t>C1295708</t>
  </si>
  <si>
    <t>2016年07月05日</t>
  </si>
  <si>
    <t>2016-2-20437-FU</t>
  </si>
  <si>
    <t>李冬</t>
  </si>
  <si>
    <t>110228198311080028</t>
  </si>
  <si>
    <t>海淀区曙光花园望河园9号楼1层103</t>
  </si>
  <si>
    <t>王宏艳</t>
  </si>
  <si>
    <t>1</t>
  </si>
  <si>
    <t>67.6</t>
  </si>
  <si>
    <t>52196</t>
  </si>
  <si>
    <t>91312016060262</t>
  </si>
  <si>
    <t>赵涵羽</t>
  </si>
  <si>
    <t>53639</t>
  </si>
  <si>
    <t>2016年06月06日</t>
  </si>
  <si>
    <t>2016年05月30日</t>
  </si>
  <si>
    <t>47</t>
  </si>
  <si>
    <t>CW343311</t>
  </si>
  <si>
    <t>2016年06月13日</t>
  </si>
  <si>
    <t>2016-2-20887-FU</t>
  </si>
  <si>
    <t>巢炼、申婷</t>
  </si>
  <si>
    <t>430681198209134374、430521198603116842</t>
  </si>
  <si>
    <t>15810534280</t>
  </si>
  <si>
    <t>朝阳区曙光里29号楼2层2单元221</t>
  </si>
  <si>
    <t>高征</t>
  </si>
  <si>
    <t>41536</t>
  </si>
  <si>
    <t>91322016060152</t>
  </si>
  <si>
    <t>47465</t>
  </si>
  <si>
    <t>2016年06月01日</t>
  </si>
  <si>
    <t>C1273371</t>
  </si>
  <si>
    <t>2016年06月12日</t>
  </si>
  <si>
    <t>2016-2-24830-U</t>
  </si>
  <si>
    <t>王双喆</t>
  </si>
  <si>
    <t>371402199102160321</t>
  </si>
  <si>
    <t>15210503621</t>
  </si>
  <si>
    <t>朝阳区曙光里14号楼2层2门201</t>
  </si>
  <si>
    <t>朱自华</t>
  </si>
  <si>
    <t>43985</t>
  </si>
  <si>
    <t>91372016070089</t>
  </si>
  <si>
    <t>47430</t>
  </si>
  <si>
    <t>C1302788</t>
  </si>
  <si>
    <t>2016年07月06日</t>
  </si>
  <si>
    <t>2016-2-25790-FU</t>
  </si>
  <si>
    <t>岳佳伟</t>
  </si>
  <si>
    <t>130427198808140020</t>
  </si>
  <si>
    <t>18810326280</t>
  </si>
  <si>
    <t>曙光西里20号楼6层6单元616</t>
  </si>
  <si>
    <t>王小康</t>
  </si>
  <si>
    <t>42095</t>
  </si>
  <si>
    <t>31</t>
  </si>
  <si>
    <t>91352016070353</t>
  </si>
  <si>
    <t>46512</t>
  </si>
  <si>
    <t>2016年07月14日</t>
  </si>
  <si>
    <t>2016年07月11日</t>
  </si>
  <si>
    <t>16</t>
  </si>
  <si>
    <t>C1306450</t>
  </si>
  <si>
    <t>2016年07月20日</t>
  </si>
  <si>
    <t>2016-2-26850-FU</t>
  </si>
  <si>
    <t>梁晓辉</t>
  </si>
  <si>
    <t>110101196801241512</t>
  </si>
  <si>
    <t>朝阳区曙光里20号楼4层5单元7</t>
  </si>
  <si>
    <t>林凤桐</t>
  </si>
  <si>
    <t>41051</t>
  </si>
  <si>
    <t>91322016080046</t>
  </si>
  <si>
    <t>51659</t>
  </si>
  <si>
    <t>2016年07月29日</t>
  </si>
  <si>
    <t>2016年07月19日</t>
  </si>
  <si>
    <t>C1312686</t>
  </si>
  <si>
    <t>2016年08月02日</t>
  </si>
  <si>
    <t>2016-2-28794-FU</t>
  </si>
  <si>
    <t>王远</t>
  </si>
  <si>
    <t>230202198405261421</t>
  </si>
  <si>
    <t>13910349673</t>
  </si>
  <si>
    <t>朝阳区曙光里21号楼3层5门5</t>
  </si>
  <si>
    <t>王文双</t>
  </si>
  <si>
    <t>44559</t>
  </si>
  <si>
    <t>91352016080163</t>
  </si>
  <si>
    <t>49675</t>
  </si>
  <si>
    <t>2016年08月03日</t>
  </si>
  <si>
    <t>2016年08月01日</t>
  </si>
  <si>
    <t>C1323999</t>
  </si>
  <si>
    <t>2016年08月10日</t>
  </si>
  <si>
    <t>2016-2-31674-FU</t>
  </si>
  <si>
    <t>熊茵</t>
  </si>
  <si>
    <t>530102198411102123</t>
  </si>
  <si>
    <t>18910688738</t>
  </si>
  <si>
    <t>朝阳区曙光里10号楼6层4门602</t>
  </si>
  <si>
    <t>闫继红</t>
  </si>
  <si>
    <t>42011</t>
  </si>
  <si>
    <t>91352016080493</t>
  </si>
  <si>
    <t>42757</t>
  </si>
  <si>
    <t>2016年08月23日</t>
  </si>
  <si>
    <t>2016年08月17日</t>
  </si>
  <si>
    <t>C1334264</t>
  </si>
  <si>
    <t>2016年08月29日</t>
  </si>
  <si>
    <t>2016-2-35855-FU</t>
    <phoneticPr fontId="4" type="noConversion"/>
  </si>
  <si>
    <t>李承平</t>
    <phoneticPr fontId="4" type="noConversion"/>
  </si>
  <si>
    <t>110228198209290010</t>
    <phoneticPr fontId="4" type="noConversion"/>
  </si>
  <si>
    <t>13910908308</t>
    <phoneticPr fontId="4" type="noConversion"/>
  </si>
  <si>
    <t>朝阳区曙光里35号楼2层2单元1</t>
    <phoneticPr fontId="4" type="noConversion"/>
  </si>
  <si>
    <t>李承平</t>
    <phoneticPr fontId="4" type="noConversion"/>
  </si>
  <si>
    <t>57.04</t>
  </si>
  <si>
    <t>平层</t>
    <phoneticPr fontId="4" type="noConversion"/>
  </si>
  <si>
    <t>273.76</t>
  </si>
  <si>
    <t>47995</t>
  </si>
  <si>
    <t>北京住房公积金管理中心住房公积金贷款中心</t>
    <phoneticPr fontId="4" type="noConversion"/>
  </si>
  <si>
    <t>91352016090792</t>
    <phoneticPr fontId="16" type="noConversion"/>
  </si>
  <si>
    <t>王子盛</t>
    <phoneticPr fontId="4" type="noConversion"/>
  </si>
  <si>
    <t>可抵押商品住宅</t>
    <phoneticPr fontId="4" type="noConversion"/>
  </si>
  <si>
    <t>53647</t>
  </si>
  <si>
    <t>2016年09月08日</t>
  </si>
  <si>
    <t>陈靓</t>
    <phoneticPr fontId="4" type="noConversion"/>
  </si>
  <si>
    <t>C1321974</t>
    <phoneticPr fontId="16" type="noConversion"/>
  </si>
  <si>
    <t>许鹏、刘超</t>
    <phoneticPr fontId="4" type="noConversion"/>
  </si>
  <si>
    <t>2016年09月23日</t>
  </si>
  <si>
    <t>2016-2-37469-FU</t>
    <phoneticPr fontId="4" type="noConversion"/>
  </si>
  <si>
    <t>廖莎、孙旻昕</t>
    <phoneticPr fontId="4" type="noConversion"/>
  </si>
  <si>
    <t>110108198701075442、110105198608091510</t>
    <phoneticPr fontId="4" type="noConversion"/>
  </si>
  <si>
    <t>13681129717</t>
    <phoneticPr fontId="4" type="noConversion"/>
  </si>
  <si>
    <t>朝阳区曙光里30号楼8层8</t>
    <phoneticPr fontId="4" type="noConversion"/>
  </si>
  <si>
    <t>40.86</t>
  </si>
  <si>
    <t>8</t>
  </si>
  <si>
    <t>1室1厅1卫1厨</t>
    <phoneticPr fontId="4" type="noConversion"/>
  </si>
  <si>
    <t>平层</t>
    <phoneticPr fontId="4" type="noConversion"/>
  </si>
  <si>
    <t>195.71</t>
  </si>
  <si>
    <t>47899</t>
  </si>
  <si>
    <t>91322016090780</t>
    <phoneticPr fontId="16" type="noConversion"/>
  </si>
  <si>
    <t>57513</t>
  </si>
  <si>
    <t>2016年09月21日</t>
  </si>
  <si>
    <t>2016年09月20日</t>
  </si>
  <si>
    <t>38</t>
  </si>
  <si>
    <t>C1364978</t>
    <phoneticPr fontId="16" type="noConversion"/>
  </si>
  <si>
    <t>祁兆万</t>
    <phoneticPr fontId="4" type="noConversion"/>
  </si>
  <si>
    <t>2016年09月28日</t>
  </si>
  <si>
    <t>2016-2-40874-FU</t>
  </si>
  <si>
    <t>闫彦</t>
  </si>
  <si>
    <t>110108197803284961</t>
  </si>
  <si>
    <t>13301367518</t>
  </si>
  <si>
    <t>曙光里41号楼4层409</t>
  </si>
  <si>
    <t>骆爱国</t>
  </si>
  <si>
    <t>40.60</t>
  </si>
  <si>
    <t>2000000</t>
  </si>
  <si>
    <t>210.81</t>
  </si>
  <si>
    <t>51925</t>
  </si>
  <si>
    <t>91352016100252</t>
  </si>
  <si>
    <t>53892</t>
  </si>
  <si>
    <t>2016年10月14日</t>
  </si>
  <si>
    <t>2016年09月30日</t>
  </si>
  <si>
    <t>35</t>
  </si>
  <si>
    <t>C1373336</t>
  </si>
  <si>
    <t>2016年10月21日</t>
  </si>
  <si>
    <t>2016-2-34256-FU</t>
  </si>
  <si>
    <t>高歌、翁纪伦</t>
  </si>
  <si>
    <t>110106198601251223、20014018</t>
  </si>
  <si>
    <t>13581965203</t>
  </si>
  <si>
    <t>曙光西里甲6号院4号楼13层1605</t>
  </si>
  <si>
    <t>马雯</t>
  </si>
  <si>
    <t>13</t>
  </si>
  <si>
    <t>52.13</t>
  </si>
  <si>
    <t>1680000</t>
  </si>
  <si>
    <t>49899</t>
  </si>
  <si>
    <t>91312016100478</t>
  </si>
  <si>
    <t>59769</t>
  </si>
  <si>
    <t>2016年08月31日</t>
  </si>
  <si>
    <t>49</t>
  </si>
  <si>
    <t>C1349381</t>
  </si>
  <si>
    <t>2016年10月27日</t>
  </si>
  <si>
    <t>2016-2-44394-FU</t>
  </si>
  <si>
    <t>张昂</t>
  </si>
  <si>
    <t>210403197906250017</t>
  </si>
  <si>
    <t>15810990697</t>
  </si>
  <si>
    <t>朝阳区曙光西里16号楼1层4门101</t>
  </si>
  <si>
    <t>杨连山</t>
  </si>
  <si>
    <t>56558</t>
  </si>
  <si>
    <t>91352016120055</t>
  </si>
  <si>
    <t>62348</t>
  </si>
  <si>
    <t>2016年11月22日</t>
  </si>
  <si>
    <t>2016年11月20日</t>
  </si>
  <si>
    <t>C1417664</t>
  </si>
  <si>
    <t>2016年12月01日</t>
  </si>
  <si>
    <t>2016-22-GP-84138-U</t>
    <phoneticPr fontId="4" type="noConversion"/>
  </si>
  <si>
    <t>商永鑫</t>
    <phoneticPr fontId="4" type="noConversion"/>
  </si>
  <si>
    <t>142424198604160059</t>
    <phoneticPr fontId="4" type="noConversion"/>
  </si>
  <si>
    <t>18710015440</t>
    <phoneticPr fontId="4" type="noConversion"/>
  </si>
  <si>
    <t>左家庄北里</t>
    <phoneticPr fontId="4" type="noConversion"/>
  </si>
  <si>
    <t>6号楼</t>
    <phoneticPr fontId="4" type="noConversion"/>
  </si>
  <si>
    <t>15层</t>
    <phoneticPr fontId="4" type="noConversion"/>
  </si>
  <si>
    <t>5门502</t>
  </si>
  <si>
    <t>王怀兰</t>
    <phoneticPr fontId="4" type="noConversion"/>
  </si>
  <si>
    <t>5</t>
    <phoneticPr fontId="4" type="noConversion"/>
  </si>
  <si>
    <t>九</t>
    <phoneticPr fontId="4" type="noConversion"/>
  </si>
  <si>
    <t>王晶晶</t>
    <phoneticPr fontId="4" type="noConversion"/>
  </si>
  <si>
    <t>1181408</t>
    <phoneticPr fontId="4" type="noConversion"/>
  </si>
  <si>
    <t>李晶</t>
  </si>
  <si>
    <t>2016-22-GP-85135-U</t>
    <phoneticPr fontId="4" type="noConversion"/>
  </si>
  <si>
    <t>吕媛</t>
    <phoneticPr fontId="4" type="noConversion"/>
  </si>
  <si>
    <t>110102197702141525</t>
    <phoneticPr fontId="4" type="noConversion"/>
  </si>
  <si>
    <t>58号楼</t>
    <phoneticPr fontId="4" type="noConversion"/>
  </si>
  <si>
    <t>15层2单元1518</t>
    <phoneticPr fontId="4" type="noConversion"/>
  </si>
  <si>
    <t>徐小远</t>
    <phoneticPr fontId="4" type="noConversion"/>
  </si>
  <si>
    <t>15</t>
    <phoneticPr fontId="4" type="noConversion"/>
  </si>
  <si>
    <t>一室一卫一厨</t>
    <phoneticPr fontId="4" type="noConversion"/>
  </si>
  <si>
    <t>北京住房公积金管理中心中央国家机关分中心</t>
    <phoneticPr fontId="4" type="noConversion"/>
  </si>
  <si>
    <t>常文娜</t>
    <phoneticPr fontId="4" type="noConversion"/>
  </si>
  <si>
    <t>新增</t>
    <phoneticPr fontId="4" type="noConversion"/>
  </si>
  <si>
    <t>1193834</t>
    <phoneticPr fontId="4" type="noConversion"/>
  </si>
  <si>
    <t>李文渊</t>
    <phoneticPr fontId="4" type="noConversion"/>
  </si>
  <si>
    <t>2016-2-05995-U</t>
  </si>
  <si>
    <t>耿倩</t>
  </si>
  <si>
    <t>110223198207130062</t>
  </si>
  <si>
    <t>13511051659</t>
  </si>
  <si>
    <t>左家庄四区3号楼2层2单元202</t>
    <phoneticPr fontId="4" type="noConversion"/>
  </si>
  <si>
    <t>姚维晶、姜炜宁</t>
  </si>
  <si>
    <t>228.17</t>
  </si>
  <si>
    <t>39682</t>
  </si>
  <si>
    <t>44522</t>
  </si>
  <si>
    <t>2016年03月28日</t>
  </si>
  <si>
    <t>2016年03月09日</t>
  </si>
  <si>
    <t>马冬梅</t>
    <phoneticPr fontId="4" type="noConversion"/>
  </si>
  <si>
    <t>C1198926</t>
  </si>
  <si>
    <t>马冬梅</t>
  </si>
  <si>
    <t>2016-21-HP-71452-FU</t>
    <phoneticPr fontId="4" type="noConversion"/>
  </si>
  <si>
    <t>宋杨</t>
    <phoneticPr fontId="16" type="noConversion"/>
  </si>
  <si>
    <t>110227198106210018</t>
    <phoneticPr fontId="16" type="noConversion"/>
  </si>
  <si>
    <t>13910286643</t>
    <phoneticPr fontId="4" type="noConversion"/>
  </si>
  <si>
    <t>左家庄北里</t>
    <phoneticPr fontId="16" type="noConversion"/>
  </si>
  <si>
    <t>3号楼</t>
    <phoneticPr fontId="16" type="noConversion"/>
  </si>
  <si>
    <t>4层3单元341</t>
    <phoneticPr fontId="4" type="noConversion"/>
  </si>
  <si>
    <t>91322016020072</t>
    <phoneticPr fontId="4" type="noConversion"/>
  </si>
  <si>
    <t>李辉</t>
    <phoneticPr fontId="16" type="noConversion"/>
  </si>
  <si>
    <t>兼职</t>
    <phoneticPr fontId="4" type="noConversion"/>
  </si>
  <si>
    <t>1046599</t>
    <phoneticPr fontId="4" type="noConversion"/>
  </si>
  <si>
    <t>潘撷舒</t>
    <phoneticPr fontId="4" type="noConversion"/>
  </si>
  <si>
    <t>预售</t>
    <phoneticPr fontId="4" type="noConversion"/>
  </si>
  <si>
    <t>2016-21-HP-71895-FU</t>
    <phoneticPr fontId="4" type="noConversion"/>
  </si>
  <si>
    <t>张启如</t>
    <phoneticPr fontId="4" type="noConversion"/>
  </si>
  <si>
    <t>110226196506220017</t>
    <phoneticPr fontId="4" type="noConversion"/>
  </si>
  <si>
    <t>13681381868</t>
    <phoneticPr fontId="4" type="noConversion"/>
  </si>
  <si>
    <t>左家庄北里</t>
    <phoneticPr fontId="4" type="noConversion"/>
  </si>
  <si>
    <t>36号楼</t>
    <phoneticPr fontId="4" type="noConversion"/>
  </si>
  <si>
    <t>4层408</t>
  </si>
  <si>
    <t>一室一厅一卫一厨（现为：二室一厅一卫一厨）</t>
    <phoneticPr fontId="4" type="noConversion"/>
  </si>
  <si>
    <t>91322016020545</t>
    <phoneticPr fontId="4" type="noConversion"/>
  </si>
  <si>
    <t>胡晓</t>
    <phoneticPr fontId="4" type="noConversion"/>
  </si>
  <si>
    <t>初审换正式</t>
    <phoneticPr fontId="4" type="noConversion"/>
  </si>
  <si>
    <t>2016-21-HP-72003-FU</t>
    <phoneticPr fontId="4" type="noConversion"/>
  </si>
  <si>
    <t>郑子健</t>
    <phoneticPr fontId="4" type="noConversion"/>
  </si>
  <si>
    <t>211102198202012013</t>
    <phoneticPr fontId="4" type="noConversion"/>
  </si>
  <si>
    <t>18910569580</t>
    <phoneticPr fontId="4" type="noConversion"/>
  </si>
  <si>
    <t>左家庄南里</t>
  </si>
  <si>
    <t>17号楼</t>
    <phoneticPr fontId="4" type="noConversion"/>
  </si>
  <si>
    <t>6层1门603</t>
  </si>
  <si>
    <t>6</t>
    <phoneticPr fontId="4" type="noConversion"/>
  </si>
  <si>
    <t>91322016020747</t>
    <phoneticPr fontId="4" type="noConversion"/>
  </si>
  <si>
    <t>1178802</t>
    <phoneticPr fontId="4" type="noConversion"/>
  </si>
  <si>
    <t>邢雪君</t>
    <phoneticPr fontId="4" type="noConversion"/>
  </si>
  <si>
    <t>2016-21-HP-73143-FU</t>
    <phoneticPr fontId="4" type="noConversion"/>
  </si>
  <si>
    <t>郑劲松</t>
    <phoneticPr fontId="4" type="noConversion"/>
  </si>
  <si>
    <t>110227197101170032</t>
    <phoneticPr fontId="16" type="noConversion"/>
  </si>
  <si>
    <t>左家庄东里</t>
    <phoneticPr fontId="16" type="noConversion"/>
  </si>
  <si>
    <t>7号楼</t>
    <phoneticPr fontId="16" type="noConversion"/>
  </si>
  <si>
    <t>14层1407</t>
    <phoneticPr fontId="4" type="noConversion"/>
  </si>
  <si>
    <t>一室一厅一卫一厨</t>
    <phoneticPr fontId="4" type="noConversion"/>
  </si>
  <si>
    <t>91322016021301</t>
    <phoneticPr fontId="4" type="noConversion"/>
  </si>
  <si>
    <t>七</t>
    <phoneticPr fontId="4" type="noConversion"/>
  </si>
  <si>
    <t>马玉英</t>
    <phoneticPr fontId="16" type="noConversion"/>
  </si>
  <si>
    <t>2016-21-HP-73191-FU</t>
    <phoneticPr fontId="4" type="noConversion"/>
  </si>
  <si>
    <t>李冬阳</t>
    <phoneticPr fontId="4" type="noConversion"/>
  </si>
  <si>
    <t>110107198401210036</t>
    <phoneticPr fontId="16" type="noConversion"/>
  </si>
  <si>
    <t>左家庄西街5号院</t>
    <phoneticPr fontId="16" type="noConversion"/>
  </si>
  <si>
    <t>2号楼</t>
    <phoneticPr fontId="16" type="noConversion"/>
  </si>
  <si>
    <t>1层3-102</t>
    <phoneticPr fontId="4" type="noConversion"/>
  </si>
  <si>
    <t>三室一厅一卫一厨</t>
    <phoneticPr fontId="4" type="noConversion"/>
  </si>
  <si>
    <t>91322016030008</t>
    <phoneticPr fontId="4" type="noConversion"/>
  </si>
  <si>
    <t>陈木子</t>
    <phoneticPr fontId="16" type="noConversion"/>
  </si>
  <si>
    <t>2016-21-SP-70554-FU</t>
  </si>
  <si>
    <t>张成然</t>
    <phoneticPr fontId="4" type="noConversion"/>
  </si>
  <si>
    <t>110101199109101015</t>
    <phoneticPr fontId="4" type="noConversion"/>
  </si>
  <si>
    <t>58号楼</t>
  </si>
  <si>
    <t>19层2单元1915</t>
    <phoneticPr fontId="4" type="noConversion"/>
  </si>
  <si>
    <t>19</t>
    <phoneticPr fontId="4" type="noConversion"/>
  </si>
  <si>
    <t>一室一卫一厨</t>
  </si>
  <si>
    <t>91352016010685</t>
    <phoneticPr fontId="4" type="noConversion"/>
  </si>
  <si>
    <t>1162162</t>
    <phoneticPr fontId="4" type="noConversion"/>
  </si>
  <si>
    <t>2016-21-SP-71096-FU</t>
    <phoneticPr fontId="4" type="noConversion"/>
  </si>
  <si>
    <t>赵珺</t>
    <phoneticPr fontId="4" type="noConversion"/>
  </si>
  <si>
    <t>110101198609123515</t>
    <phoneticPr fontId="4" type="noConversion"/>
  </si>
  <si>
    <t>13810330659</t>
    <phoneticPr fontId="4" type="noConversion"/>
  </si>
  <si>
    <t>58号楼</t>
    <phoneticPr fontId="4" type="noConversion"/>
  </si>
  <si>
    <t>10层2单元1018</t>
    <phoneticPr fontId="4" type="noConversion"/>
  </si>
  <si>
    <t>10</t>
    <phoneticPr fontId="4" type="noConversion"/>
  </si>
  <si>
    <t>一室零厅一卫一厨</t>
    <phoneticPr fontId="4" type="noConversion"/>
  </si>
  <si>
    <t>91352016030001</t>
    <phoneticPr fontId="4" type="noConversion"/>
  </si>
  <si>
    <t>李昕</t>
    <phoneticPr fontId="4" type="noConversion"/>
  </si>
  <si>
    <t>1169873</t>
    <phoneticPr fontId="4" type="noConversion"/>
  </si>
  <si>
    <t>赵珺</t>
  </si>
  <si>
    <t>2016-21-SP-71212-FU</t>
    <phoneticPr fontId="4" type="noConversion"/>
  </si>
  <si>
    <t>律芳菲</t>
    <phoneticPr fontId="16" type="noConversion"/>
  </si>
  <si>
    <t>110102198912140824</t>
    <phoneticPr fontId="16" type="noConversion"/>
  </si>
  <si>
    <t>13552157676</t>
    <phoneticPr fontId="4" type="noConversion"/>
  </si>
  <si>
    <t>58号楼</t>
    <phoneticPr fontId="16" type="noConversion"/>
  </si>
  <si>
    <t>5层2单元508</t>
    <phoneticPr fontId="4" type="noConversion"/>
  </si>
  <si>
    <t>5</t>
    <phoneticPr fontId="4" type="noConversion"/>
  </si>
  <si>
    <t>91352016020098</t>
    <phoneticPr fontId="4" type="noConversion"/>
  </si>
  <si>
    <t>1170727</t>
    <phoneticPr fontId="4" type="noConversion"/>
  </si>
  <si>
    <t>律芳菲</t>
  </si>
  <si>
    <t>2016-21-SP-71568-FU</t>
    <phoneticPr fontId="4" type="noConversion"/>
  </si>
  <si>
    <t>张赛</t>
    <phoneticPr fontId="16" type="noConversion"/>
  </si>
  <si>
    <t>411325198211030785</t>
    <phoneticPr fontId="16" type="noConversion"/>
  </si>
  <si>
    <t>33号楼</t>
    <phoneticPr fontId="16" type="noConversion"/>
  </si>
  <si>
    <t>5层3单元503</t>
    <phoneticPr fontId="4" type="noConversion"/>
  </si>
  <si>
    <t>91352016020206</t>
    <phoneticPr fontId="4" type="noConversion"/>
  </si>
  <si>
    <t>2016-21-SP-73618-FU</t>
    <phoneticPr fontId="4" type="noConversion"/>
  </si>
  <si>
    <t>龚连英、王小江</t>
    <phoneticPr fontId="4" type="noConversion"/>
  </si>
  <si>
    <t>110105197312287325、110228197402024414</t>
    <phoneticPr fontId="4" type="noConversion"/>
  </si>
  <si>
    <t>13718889530</t>
    <phoneticPr fontId="4" type="noConversion"/>
  </si>
  <si>
    <t>左家庄南里</t>
    <phoneticPr fontId="4" type="noConversion"/>
  </si>
  <si>
    <t>2层1单元203</t>
  </si>
  <si>
    <t>91352016030159</t>
    <phoneticPr fontId="4" type="noConversion"/>
  </si>
  <si>
    <t>郑宇</t>
    <phoneticPr fontId="4" type="noConversion"/>
  </si>
  <si>
    <t>2016-22-GP-84035-U</t>
  </si>
  <si>
    <t>魏敏</t>
  </si>
  <si>
    <t>650106198810210829</t>
    <phoneticPr fontId="4" type="noConversion"/>
  </si>
  <si>
    <t>13810704660</t>
    <phoneticPr fontId="4" type="noConversion"/>
  </si>
  <si>
    <t>13层2单元1319</t>
    <phoneticPr fontId="4" type="noConversion"/>
  </si>
  <si>
    <t>韩飞</t>
    <phoneticPr fontId="4" type="noConversion"/>
  </si>
  <si>
    <t>13</t>
    <phoneticPr fontId="4" type="noConversion"/>
  </si>
  <si>
    <t>徐</t>
    <phoneticPr fontId="4" type="noConversion"/>
  </si>
  <si>
    <t>1153538</t>
    <phoneticPr fontId="4" type="noConversion"/>
  </si>
  <si>
    <t>2016-22-JP-84029-U-Z</t>
  </si>
  <si>
    <t>郭萌萌</t>
  </si>
  <si>
    <t>110102198402151929</t>
    <phoneticPr fontId="4" type="noConversion"/>
  </si>
  <si>
    <t>13701035943</t>
    <phoneticPr fontId="4" type="noConversion"/>
  </si>
  <si>
    <t>左家庄中街6号院</t>
    <phoneticPr fontId="4" type="noConversion"/>
  </si>
  <si>
    <t>4层2单元402</t>
    <phoneticPr fontId="4" type="noConversion"/>
  </si>
  <si>
    <t>24层2401</t>
    <phoneticPr fontId="4" type="noConversion"/>
  </si>
  <si>
    <t>24</t>
    <phoneticPr fontId="4" type="noConversion"/>
  </si>
  <si>
    <t>二室二厅二卫一厨</t>
    <phoneticPr fontId="4" type="noConversion"/>
  </si>
  <si>
    <t>91372016001020</t>
    <phoneticPr fontId="4" type="noConversion"/>
  </si>
  <si>
    <t>刘芮杉</t>
    <phoneticPr fontId="4" type="noConversion"/>
  </si>
  <si>
    <t>1173051</t>
    <phoneticPr fontId="4" type="noConversion"/>
  </si>
  <si>
    <t>林健一</t>
    <phoneticPr fontId="4" type="noConversion"/>
  </si>
  <si>
    <t>2016-22-JP-84197-FU</t>
    <phoneticPr fontId="4" type="noConversion"/>
  </si>
  <si>
    <t>胡松</t>
    <phoneticPr fontId="4" type="noConversion"/>
  </si>
  <si>
    <t>110107198301120316</t>
    <phoneticPr fontId="4" type="noConversion"/>
  </si>
  <si>
    <t>左家庄东里</t>
    <phoneticPr fontId="4" type="noConversion"/>
  </si>
  <si>
    <t>1号楼</t>
    <phoneticPr fontId="4" type="noConversion"/>
  </si>
  <si>
    <t>21层2106</t>
    <phoneticPr fontId="4" type="noConversion"/>
  </si>
  <si>
    <t>刘云霞</t>
    <phoneticPr fontId="4" type="noConversion"/>
  </si>
  <si>
    <t>韩静</t>
    <phoneticPr fontId="4" type="noConversion"/>
  </si>
  <si>
    <t>初审</t>
    <phoneticPr fontId="4" type="noConversion"/>
  </si>
  <si>
    <t>韩静</t>
  </si>
  <si>
    <t>2016-2-02388-FU</t>
    <phoneticPr fontId="4" type="noConversion"/>
  </si>
  <si>
    <t>丁爽</t>
    <phoneticPr fontId="4" type="noConversion"/>
  </si>
  <si>
    <t>110228198710131224</t>
    <phoneticPr fontId="4" type="noConversion"/>
  </si>
  <si>
    <t>13552781872</t>
  </si>
  <si>
    <t>左家庄四区1号楼6层3门603</t>
    <phoneticPr fontId="4" type="noConversion"/>
  </si>
  <si>
    <t>郭淑芬</t>
    <phoneticPr fontId="4" type="noConversion"/>
  </si>
  <si>
    <t>3室1厅1卫1厨</t>
    <phoneticPr fontId="4" type="noConversion"/>
  </si>
  <si>
    <t>268.19</t>
  </si>
  <si>
    <t>35081</t>
  </si>
  <si>
    <t>91322016030995</t>
    <phoneticPr fontId="4" type="noConversion"/>
  </si>
  <si>
    <t>边远</t>
    <phoneticPr fontId="4" type="noConversion"/>
  </si>
  <si>
    <t>38980</t>
  </si>
  <si>
    <t>2016年03月11日</t>
  </si>
  <si>
    <t>2016年03月03日</t>
  </si>
  <si>
    <t>钱金霞</t>
    <phoneticPr fontId="4" type="noConversion"/>
  </si>
  <si>
    <t>C1201844</t>
    <phoneticPr fontId="4" type="noConversion"/>
  </si>
  <si>
    <t>郭淑芬</t>
  </si>
  <si>
    <t>2016年03月17日</t>
  </si>
  <si>
    <t>2016-2-02615-FU</t>
  </si>
  <si>
    <t>张笑程、严霄</t>
  </si>
  <si>
    <t>110105197212249436、422201198107160869</t>
  </si>
  <si>
    <t>18210796918</t>
  </si>
  <si>
    <t>左家庄中街6号院4号楼6层3</t>
  </si>
  <si>
    <t>386.41</t>
  </si>
  <si>
    <t>42157</t>
  </si>
  <si>
    <t>91352016030453</t>
  </si>
  <si>
    <t>50731</t>
  </si>
  <si>
    <t>2016年03月06日</t>
  </si>
  <si>
    <t>41</t>
  </si>
  <si>
    <t>C1205424</t>
  </si>
  <si>
    <t>谢光学</t>
  </si>
  <si>
    <t>2016年03月18日</t>
  </si>
  <si>
    <t>2016-2-03120-FU</t>
  </si>
  <si>
    <t>徐雯</t>
  </si>
  <si>
    <t>110105198512045843</t>
    <phoneticPr fontId="4" type="noConversion"/>
  </si>
  <si>
    <t>13521001371</t>
  </si>
  <si>
    <t>左家庄北里39号楼1层101</t>
    <phoneticPr fontId="4" type="noConversion"/>
  </si>
  <si>
    <t>李勇</t>
  </si>
  <si>
    <t>1</t>
    <phoneticPr fontId="4" type="noConversion"/>
  </si>
  <si>
    <t>311.15</t>
  </si>
  <si>
    <t>41125</t>
  </si>
  <si>
    <t>91322016031076</t>
    <phoneticPr fontId="4" type="noConversion"/>
  </si>
  <si>
    <t>44277</t>
  </si>
  <si>
    <t>2016年02月25日</t>
  </si>
  <si>
    <t>C1196770</t>
    <phoneticPr fontId="4" type="noConversion"/>
  </si>
  <si>
    <t>2016-2-08692-U</t>
  </si>
  <si>
    <t>王薇</t>
  </si>
  <si>
    <t>232301198208301122</t>
  </si>
  <si>
    <t>13621323200</t>
  </si>
  <si>
    <t>左家庄东里6号楼6层5单元601</t>
    <phoneticPr fontId="4" type="noConversion"/>
  </si>
  <si>
    <t>马春</t>
  </si>
  <si>
    <t>229.18</t>
  </si>
  <si>
    <t>37115</t>
  </si>
  <si>
    <t>43725</t>
  </si>
  <si>
    <t>2016年03月29日</t>
  </si>
  <si>
    <t>C1217273</t>
  </si>
  <si>
    <t>2016-2-12529-DFU</t>
  </si>
  <si>
    <t>王立娥</t>
  </si>
  <si>
    <t>220182198607015725</t>
  </si>
  <si>
    <t>15910989362</t>
  </si>
  <si>
    <t>朝阳区左家庄北里甲8号楼2层1门122</t>
  </si>
  <si>
    <t>孙昶</t>
  </si>
  <si>
    <t>171.46</t>
  </si>
  <si>
    <t>40516</t>
  </si>
  <si>
    <t>40643</t>
  </si>
  <si>
    <t>2016年04月06日</t>
  </si>
  <si>
    <t>C1235908</t>
  </si>
  <si>
    <t>2016-21-HP-71405-FU</t>
    <phoneticPr fontId="4" type="noConversion"/>
  </si>
  <si>
    <t>李雯娟</t>
    <phoneticPr fontId="16" type="noConversion"/>
  </si>
  <si>
    <t>410305198409193022</t>
    <phoneticPr fontId="4" type="noConversion"/>
  </si>
  <si>
    <t>7号楼</t>
    <phoneticPr fontId="4" type="noConversion"/>
  </si>
  <si>
    <t>6层605</t>
    <phoneticPr fontId="4" type="noConversion"/>
  </si>
  <si>
    <t>91322016011716</t>
    <phoneticPr fontId="4" type="noConversion"/>
  </si>
  <si>
    <t>付晶晶</t>
    <phoneticPr fontId="4" type="noConversion"/>
  </si>
  <si>
    <t>1172473</t>
    <phoneticPr fontId="4" type="noConversion"/>
  </si>
  <si>
    <t>2016-21-HP-71927-FU</t>
    <phoneticPr fontId="4" type="noConversion"/>
  </si>
  <si>
    <t>蒋楠</t>
    <phoneticPr fontId="4" type="noConversion"/>
  </si>
  <si>
    <t>152301198609043523</t>
    <phoneticPr fontId="4" type="noConversion"/>
  </si>
  <si>
    <t>18518390904</t>
    <phoneticPr fontId="4" type="noConversion"/>
  </si>
  <si>
    <t>2层4单元202</t>
  </si>
  <si>
    <t>91322016021098</t>
    <phoneticPr fontId="4" type="noConversion"/>
  </si>
  <si>
    <t>陈然</t>
    <phoneticPr fontId="4" type="noConversion"/>
  </si>
  <si>
    <t>2016-21-HP-72921-FU</t>
    <phoneticPr fontId="4" type="noConversion"/>
  </si>
  <si>
    <t>张君</t>
    <phoneticPr fontId="4" type="noConversion"/>
  </si>
  <si>
    <t>370205197501256046</t>
    <phoneticPr fontId="4" type="noConversion"/>
  </si>
  <si>
    <t>58号楼</t>
    <phoneticPr fontId="16" type="noConversion"/>
  </si>
  <si>
    <t>8层2单元803</t>
    <phoneticPr fontId="4" type="noConversion"/>
  </si>
  <si>
    <t>91322016021354</t>
    <phoneticPr fontId="4" type="noConversion"/>
  </si>
  <si>
    <t>耿莉</t>
    <phoneticPr fontId="16" type="noConversion"/>
  </si>
  <si>
    <t>2016-21-S-73479-FU</t>
    <phoneticPr fontId="4" type="noConversion"/>
  </si>
  <si>
    <t>王海英</t>
    <phoneticPr fontId="4" type="noConversion"/>
  </si>
  <si>
    <t>130281198406284846</t>
    <phoneticPr fontId="4" type="noConversion"/>
  </si>
  <si>
    <t>42号楼</t>
    <phoneticPr fontId="16" type="noConversion"/>
  </si>
  <si>
    <t>5层2门502</t>
    <phoneticPr fontId="4" type="noConversion"/>
  </si>
  <si>
    <t>91352016030175</t>
    <phoneticPr fontId="4" type="noConversion"/>
  </si>
  <si>
    <t>2016-21-SP-73818-FU</t>
    <phoneticPr fontId="4" type="noConversion"/>
  </si>
  <si>
    <t>王亚东</t>
    <phoneticPr fontId="4" type="noConversion"/>
  </si>
  <si>
    <t>371402198312260334</t>
    <phoneticPr fontId="4" type="noConversion"/>
  </si>
  <si>
    <t>左家庄东里</t>
    <phoneticPr fontId="4" type="noConversion"/>
  </si>
  <si>
    <t>7号楼</t>
    <phoneticPr fontId="16" type="noConversion"/>
  </si>
  <si>
    <t>4层0402</t>
    <phoneticPr fontId="4" type="noConversion"/>
  </si>
  <si>
    <t>91352016030220</t>
    <phoneticPr fontId="4" type="noConversion"/>
  </si>
  <si>
    <t>郑宇</t>
    <phoneticPr fontId="4" type="noConversion"/>
  </si>
  <si>
    <t>2016-22-CP-83585-U-Z</t>
    <phoneticPr fontId="4" type="noConversion"/>
  </si>
  <si>
    <t>王秀君</t>
    <phoneticPr fontId="4" type="noConversion"/>
  </si>
  <si>
    <t>150428198010115328</t>
    <phoneticPr fontId="4" type="noConversion"/>
  </si>
  <si>
    <t>18614048921</t>
    <phoneticPr fontId="4" type="noConversion"/>
  </si>
  <si>
    <t>左家庄中街6号院</t>
    <phoneticPr fontId="4" type="noConversion"/>
  </si>
  <si>
    <t>2号楼</t>
    <phoneticPr fontId="4" type="noConversion"/>
  </si>
  <si>
    <t>7层705</t>
  </si>
  <si>
    <t>7</t>
    <phoneticPr fontId="4" type="noConversion"/>
  </si>
  <si>
    <t>91302016020011</t>
    <phoneticPr fontId="4" type="noConversion"/>
  </si>
  <si>
    <t>1167968</t>
    <phoneticPr fontId="4" type="noConversion"/>
  </si>
  <si>
    <t>张明</t>
    <phoneticPr fontId="4" type="noConversion"/>
  </si>
  <si>
    <t>2016-2-03927-FU</t>
  </si>
  <si>
    <t>张宇迪</t>
  </si>
  <si>
    <t>342221199004160065</t>
  </si>
  <si>
    <t>15110069261</t>
  </si>
  <si>
    <t>左家庄四区1号楼4层2门403</t>
    <phoneticPr fontId="4" type="noConversion"/>
  </si>
  <si>
    <t>168.01</t>
  </si>
  <si>
    <t>40205</t>
  </si>
  <si>
    <t>91352016030524</t>
  </si>
  <si>
    <t>44269</t>
  </si>
  <si>
    <t>C1209404</t>
  </si>
  <si>
    <t>黄天森</t>
  </si>
  <si>
    <t>付娆</t>
  </si>
  <si>
    <t>2016年03月22日</t>
  </si>
  <si>
    <t>2016-2-05596-FU</t>
  </si>
  <si>
    <t>陈珺</t>
  </si>
  <si>
    <t>421081198707190682</t>
  </si>
  <si>
    <t>18612275078</t>
  </si>
  <si>
    <t>朝阳区左家庄路甲2号1号楼19层22H</t>
  </si>
  <si>
    <t>蒋和欣</t>
  </si>
  <si>
    <t>2室1厅2卫1厨</t>
  </si>
  <si>
    <t>81.51</t>
  </si>
  <si>
    <t>428.49</t>
  </si>
  <si>
    <t>41293</t>
  </si>
  <si>
    <t>91322016031312</t>
  </si>
  <si>
    <t>43943</t>
  </si>
  <si>
    <t>C1205076</t>
  </si>
  <si>
    <t>2016年03月25日</t>
  </si>
  <si>
    <t>2016-2-05809-FU</t>
  </si>
  <si>
    <t>王云、黄超</t>
  </si>
  <si>
    <t>32058619870419704X、320602198707140012</t>
  </si>
  <si>
    <t>13810714985</t>
  </si>
  <si>
    <t>左家庄路甲2号1号楼7层8A</t>
    <phoneticPr fontId="4" type="noConversion"/>
  </si>
  <si>
    <t>7</t>
  </si>
  <si>
    <t>64.97</t>
  </si>
  <si>
    <t>340.21</t>
  </si>
  <si>
    <t>41134</t>
  </si>
  <si>
    <t>91352016030585</t>
  </si>
  <si>
    <t>43284</t>
  </si>
  <si>
    <t>C1218597</t>
  </si>
  <si>
    <t>高姗姗</t>
  </si>
  <si>
    <t>2016-2-05818-FU</t>
    <phoneticPr fontId="4" type="noConversion"/>
  </si>
  <si>
    <t>黄涛</t>
    <phoneticPr fontId="4" type="noConversion"/>
  </si>
  <si>
    <t>110102198402173036</t>
    <phoneticPr fontId="4" type="noConversion"/>
  </si>
  <si>
    <t>15210286112</t>
  </si>
  <si>
    <t>朝阳区左家庄北里58号楼14层2单元1423</t>
    <phoneticPr fontId="4" type="noConversion"/>
  </si>
  <si>
    <t>1室0厅1卫1厨</t>
    <phoneticPr fontId="4" type="noConversion"/>
  </si>
  <si>
    <t>44.72</t>
  </si>
  <si>
    <t>复式</t>
    <phoneticPr fontId="4" type="noConversion"/>
  </si>
  <si>
    <t>216.81</t>
  </si>
  <si>
    <t>30210</t>
  </si>
  <si>
    <t>91352016030714</t>
    <phoneticPr fontId="4" type="noConversion"/>
  </si>
  <si>
    <t>31071</t>
  </si>
  <si>
    <t>2016年03月19日</t>
  </si>
  <si>
    <t>52</t>
  </si>
  <si>
    <t>C1218483</t>
    <phoneticPr fontId="4" type="noConversion"/>
  </si>
  <si>
    <t>吴金炉</t>
  </si>
  <si>
    <t>2016年03月31日</t>
  </si>
  <si>
    <t>2016-2-06026-FU</t>
  </si>
  <si>
    <t>黄雅坤、豆飞</t>
  </si>
  <si>
    <t>130730198611211846   130429198603280057</t>
  </si>
  <si>
    <t>18101357016</t>
  </si>
  <si>
    <t>左家庄南里17号楼6层3门602</t>
  </si>
  <si>
    <t>魏然</t>
  </si>
  <si>
    <t>211.07</t>
  </si>
  <si>
    <t>39284</t>
  </si>
  <si>
    <t>91322016031388</t>
  </si>
  <si>
    <t>42434</t>
  </si>
  <si>
    <t>c1173456</t>
  </si>
  <si>
    <t>2016-2-07194-FU</t>
  </si>
  <si>
    <t>李法军</t>
  </si>
  <si>
    <t>370723198008194958</t>
  </si>
  <si>
    <t>15811183909</t>
  </si>
  <si>
    <t>朝阳区左家庄北里10号楼7层703</t>
  </si>
  <si>
    <t>王凝</t>
  </si>
  <si>
    <t>264.28</t>
  </si>
  <si>
    <t>40074</t>
  </si>
  <si>
    <t>91312016040229</t>
  </si>
  <si>
    <t>41243</t>
  </si>
  <si>
    <t>2016年03月30日</t>
  </si>
  <si>
    <t>34</t>
  </si>
  <si>
    <t>C1218837</t>
  </si>
  <si>
    <t>2016年04月05日</t>
  </si>
  <si>
    <t>2016-2-07344-FU</t>
  </si>
  <si>
    <t>孙与泽、孙当如</t>
  </si>
  <si>
    <t>230603198901224011、23060419881108412X</t>
  </si>
  <si>
    <t>18201633624</t>
  </si>
  <si>
    <t>朝阳区左家庄北里甲1号楼5层4单元501</t>
  </si>
  <si>
    <t>马淑英</t>
  </si>
  <si>
    <t>253.13</t>
  </si>
  <si>
    <t>39154</t>
  </si>
  <si>
    <t>91352016040047</t>
  </si>
  <si>
    <t>39443</t>
  </si>
  <si>
    <t>C1225961</t>
  </si>
  <si>
    <t>2016-2-10135-FU</t>
  </si>
  <si>
    <t>王艳波</t>
  </si>
  <si>
    <t>110226198903043324</t>
  </si>
  <si>
    <t>15901073103</t>
  </si>
  <si>
    <t>左家庄北里4号楼6层5门518</t>
  </si>
  <si>
    <t>张书文</t>
  </si>
  <si>
    <t>218.58</t>
  </si>
  <si>
    <t>39728</t>
  </si>
  <si>
    <t>91322016040572</t>
  </si>
  <si>
    <t>46347</t>
  </si>
  <si>
    <t>C1238795</t>
  </si>
  <si>
    <t>2016年04月13日</t>
  </si>
  <si>
    <t>2016-2-08776-FU</t>
    <phoneticPr fontId="4" type="noConversion"/>
  </si>
  <si>
    <t>张迎</t>
    <phoneticPr fontId="4" type="noConversion"/>
  </si>
  <si>
    <t>110224198311090028</t>
    <phoneticPr fontId="4" type="noConversion"/>
  </si>
  <si>
    <t>13910919080</t>
    <phoneticPr fontId="4" type="noConversion"/>
  </si>
  <si>
    <t>朝阳区</t>
    <phoneticPr fontId="4" type="noConversion"/>
  </si>
  <si>
    <t>左家庄北里39号楼5层506</t>
    <phoneticPr fontId="4" type="noConversion"/>
  </si>
  <si>
    <t>赵青</t>
    <phoneticPr fontId="4" type="noConversion"/>
  </si>
  <si>
    <t>38711</t>
  </si>
  <si>
    <t>91352016040199</t>
    <phoneticPr fontId="4" type="noConversion"/>
  </si>
  <si>
    <t>43382</t>
  </si>
  <si>
    <t>钱金霞</t>
    <phoneticPr fontId="4" type="noConversion"/>
  </si>
  <si>
    <t xml:space="preserve"> C1229116</t>
  </si>
  <si>
    <t>赵青</t>
  </si>
  <si>
    <t>2016-2-09723-FU</t>
    <phoneticPr fontId="4" type="noConversion"/>
  </si>
  <si>
    <t>李彤彤</t>
    <phoneticPr fontId="4" type="noConversion"/>
  </si>
  <si>
    <t>110227198612300024</t>
    <phoneticPr fontId="4" type="noConversion"/>
  </si>
  <si>
    <t>13811873280</t>
    <phoneticPr fontId="4" type="noConversion"/>
  </si>
  <si>
    <t>朝阳区左家庄北里40号楼5层6门502</t>
    <phoneticPr fontId="4" type="noConversion"/>
  </si>
  <si>
    <t>39019</t>
  </si>
  <si>
    <t>91352016040235</t>
    <phoneticPr fontId="4" type="noConversion"/>
  </si>
  <si>
    <t>46252</t>
  </si>
  <si>
    <t>25</t>
  </si>
  <si>
    <t>C1222387</t>
  </si>
  <si>
    <t>李兰英</t>
    <phoneticPr fontId="4" type="noConversion"/>
  </si>
  <si>
    <t>2016-2-12004-FU</t>
    <phoneticPr fontId="4" type="noConversion"/>
  </si>
  <si>
    <t>邹虎</t>
    <phoneticPr fontId="4" type="noConversion"/>
  </si>
  <si>
    <t>110108197704273415</t>
    <phoneticPr fontId="4" type="noConversion"/>
  </si>
  <si>
    <t>13681425461</t>
    <phoneticPr fontId="4" type="noConversion"/>
  </si>
  <si>
    <t>左家庄西街10号楼4层2门402</t>
    <phoneticPr fontId="4" type="noConversion"/>
  </si>
  <si>
    <t>谢岩峰</t>
    <phoneticPr fontId="4" type="noConversion"/>
  </si>
  <si>
    <t>39117</t>
  </si>
  <si>
    <t>91352016040341</t>
    <phoneticPr fontId="4" type="noConversion"/>
  </si>
  <si>
    <t>45795</t>
  </si>
  <si>
    <t>2016年04月18日</t>
  </si>
  <si>
    <t>付晶晶</t>
    <phoneticPr fontId="4" type="noConversion"/>
  </si>
  <si>
    <t>C1246334</t>
  </si>
  <si>
    <t>谢岩峰</t>
  </si>
  <si>
    <t>2016年04月21日</t>
  </si>
  <si>
    <t>2016-2-05816-FU</t>
  </si>
  <si>
    <t>陈婧</t>
  </si>
  <si>
    <t>110105198010225860</t>
  </si>
  <si>
    <t>18600073082</t>
  </si>
  <si>
    <t>左家庄西街1号院6号楼1层2门102</t>
  </si>
  <si>
    <t>沈春林</t>
  </si>
  <si>
    <t>41332</t>
  </si>
  <si>
    <t>91352016040316</t>
  </si>
  <si>
    <t>46214</t>
  </si>
  <si>
    <t>C1220454</t>
  </si>
  <si>
    <t>2016-2-11791-FU</t>
    <phoneticPr fontId="4" type="noConversion"/>
  </si>
  <si>
    <t>林坤、胡卉楠</t>
    <phoneticPr fontId="4" type="noConversion"/>
  </si>
  <si>
    <t>152101198303282432、110101198403262026</t>
    <phoneticPr fontId="4" type="noConversion"/>
  </si>
  <si>
    <t>13910970054</t>
  </si>
  <si>
    <t>朝阳区左家庄西街5号院3号楼6层2-602</t>
    <phoneticPr fontId="4" type="noConversion"/>
  </si>
  <si>
    <t>2室1厅2卫1厨</t>
    <phoneticPr fontId="4" type="noConversion"/>
  </si>
  <si>
    <t>96.12</t>
  </si>
  <si>
    <t>42653</t>
  </si>
  <si>
    <t>91352016050299</t>
    <phoneticPr fontId="4" type="noConversion"/>
  </si>
  <si>
    <t>57220</t>
  </si>
  <si>
    <t>C1241904</t>
    <phoneticPr fontId="4" type="noConversion"/>
  </si>
  <si>
    <t>王文波</t>
  </si>
  <si>
    <t>2016年05月19日</t>
  </si>
  <si>
    <t>2016-2-11919-U-Z</t>
  </si>
  <si>
    <t>褚心</t>
  </si>
  <si>
    <t>371081198305096410</t>
  </si>
  <si>
    <t>13426019777</t>
  </si>
  <si>
    <t>朝阳区左家庄中街6号院9号楼15层1501</t>
  </si>
  <si>
    <t>87.33</t>
  </si>
  <si>
    <t>26659</t>
  </si>
  <si>
    <t>91332016040358</t>
  </si>
  <si>
    <t>26668</t>
  </si>
  <si>
    <t>51</t>
  </si>
  <si>
    <t>戴钧</t>
  </si>
  <si>
    <t>C1235164</t>
  </si>
  <si>
    <t>李雪</t>
  </si>
  <si>
    <t>2016-2-12702-FU</t>
  </si>
  <si>
    <t>田芳</t>
  </si>
  <si>
    <t>110222197902016228</t>
  </si>
  <si>
    <t>13811988822</t>
  </si>
  <si>
    <t>左家庄中街6号院2号楼10层1006</t>
    <phoneticPr fontId="4" type="noConversion"/>
  </si>
  <si>
    <t>40.48</t>
  </si>
  <si>
    <t>44651</t>
  </si>
  <si>
    <t>34318</t>
  </si>
  <si>
    <t>C1226357</t>
  </si>
  <si>
    <t>易飞鹏</t>
  </si>
  <si>
    <t>2016-2-14882-FU</t>
  </si>
  <si>
    <t>朱宁</t>
  </si>
  <si>
    <t>210703197801083028</t>
  </si>
  <si>
    <t>13911795809</t>
  </si>
  <si>
    <t>左家庄北里42号楼1层2门102</t>
  </si>
  <si>
    <t>贾会林</t>
  </si>
  <si>
    <t>41517</t>
  </si>
  <si>
    <t>91332016050237</t>
  </si>
  <si>
    <t>26215</t>
  </si>
  <si>
    <t>2016年04月16日</t>
  </si>
  <si>
    <t>C1247065</t>
  </si>
  <si>
    <t>2016-2-15481-FU</t>
  </si>
  <si>
    <t>李晓菲</t>
  </si>
  <si>
    <t>140202198811056528</t>
  </si>
  <si>
    <t>18515212871</t>
  </si>
  <si>
    <t>左家庄西街1号院2号楼4层3门401</t>
    <phoneticPr fontId="4" type="noConversion"/>
  </si>
  <si>
    <t>42618</t>
  </si>
  <si>
    <t>91372016050284</t>
  </si>
  <si>
    <t>54922</t>
  </si>
  <si>
    <t>2016年05月09日</t>
  </si>
  <si>
    <t>C1259574</t>
  </si>
  <si>
    <t>耿树明</t>
  </si>
  <si>
    <t>2016-2-16986-FU</t>
    <phoneticPr fontId="4" type="noConversion"/>
  </si>
  <si>
    <t>江坤</t>
    <phoneticPr fontId="4" type="noConversion"/>
  </si>
  <si>
    <t>420103197412103757</t>
    <phoneticPr fontId="4" type="noConversion"/>
  </si>
  <si>
    <t>13601352672</t>
    <phoneticPr fontId="4" type="noConversion"/>
  </si>
  <si>
    <t>朝阳区左家庄北里38号楼13层1304</t>
    <phoneticPr fontId="4" type="noConversion"/>
  </si>
  <si>
    <t>13</t>
    <phoneticPr fontId="4" type="noConversion"/>
  </si>
  <si>
    <t>2室1厅1卫1厨</t>
    <phoneticPr fontId="4" type="noConversion"/>
  </si>
  <si>
    <t>45067</t>
  </si>
  <si>
    <t>91322016050426</t>
    <phoneticPr fontId="4" type="noConversion"/>
  </si>
  <si>
    <t>李辉</t>
    <phoneticPr fontId="4" type="noConversion"/>
  </si>
  <si>
    <t>54045</t>
  </si>
  <si>
    <t>2016年05月13日</t>
  </si>
  <si>
    <t>C1264598</t>
    <phoneticPr fontId="4" type="noConversion"/>
  </si>
  <si>
    <t>王凤潮</t>
  </si>
  <si>
    <t>2016年05月17日</t>
  </si>
  <si>
    <t>2016-2-17534-FU</t>
  </si>
  <si>
    <t>张晓曦</t>
  </si>
  <si>
    <t>150204198712120322</t>
  </si>
  <si>
    <t>18601351538</t>
  </si>
  <si>
    <t>左家庄西街6号楼6层3门402</t>
  </si>
  <si>
    <t>马丽、崔昊</t>
  </si>
  <si>
    <t>41558</t>
  </si>
  <si>
    <t>91322016050505</t>
  </si>
  <si>
    <t>46453</t>
  </si>
  <si>
    <t>39</t>
  </si>
  <si>
    <t>C1268372</t>
  </si>
  <si>
    <t>2016年05月20日</t>
  </si>
  <si>
    <t>2016-2-17539-U-Z</t>
    <phoneticPr fontId="4" type="noConversion"/>
  </si>
  <si>
    <t>丘小祥、吴文斌</t>
    <phoneticPr fontId="4" type="noConversion"/>
  </si>
  <si>
    <t>450922198408153092、450205198507010420</t>
    <phoneticPr fontId="4" type="noConversion"/>
  </si>
  <si>
    <t>13811484938</t>
  </si>
  <si>
    <t>朝阳区左家庄东里4号楼6层1门603号</t>
    <phoneticPr fontId="4" type="noConversion"/>
  </si>
  <si>
    <t>2室2厅2卫1厨</t>
    <phoneticPr fontId="4" type="noConversion"/>
  </si>
  <si>
    <t>复式</t>
  </si>
  <si>
    <t>40350</t>
  </si>
  <si>
    <t>91312016050269</t>
    <phoneticPr fontId="4" type="noConversion"/>
  </si>
  <si>
    <t>50781</t>
  </si>
  <si>
    <t>C1252996</t>
    <phoneticPr fontId="4" type="noConversion"/>
  </si>
  <si>
    <t>赵昱</t>
    <phoneticPr fontId="4" type="noConversion"/>
  </si>
  <si>
    <t>2016-2-17545-FU</t>
    <phoneticPr fontId="4" type="noConversion"/>
  </si>
  <si>
    <t>杨帆</t>
    <phoneticPr fontId="4" type="noConversion"/>
  </si>
  <si>
    <t>152301198203146565</t>
    <phoneticPr fontId="4" type="noConversion"/>
  </si>
  <si>
    <t>13811288197</t>
  </si>
  <si>
    <t>朝阳区左家庄东里9号楼4层402</t>
    <phoneticPr fontId="4" type="noConversion"/>
  </si>
  <si>
    <t>3室1厅2卫1厨</t>
    <phoneticPr fontId="4" type="noConversion"/>
  </si>
  <si>
    <t>135.15</t>
  </si>
  <si>
    <t>35562</t>
  </si>
  <si>
    <t>91322016050476</t>
    <phoneticPr fontId="4" type="noConversion"/>
  </si>
  <si>
    <t>36124</t>
  </si>
  <si>
    <t>2016年05月06日</t>
  </si>
  <si>
    <t>43</t>
  </si>
  <si>
    <t>C1263678</t>
    <phoneticPr fontId="4" type="noConversion"/>
  </si>
  <si>
    <t>陈亚欣</t>
    <phoneticPr fontId="16" type="noConversion"/>
  </si>
  <si>
    <t>2016-2-18139-FU</t>
  </si>
  <si>
    <t>张国生</t>
  </si>
  <si>
    <t>110226197312103319</t>
  </si>
  <si>
    <t>13661150128</t>
  </si>
  <si>
    <t>左家庄西街1号院6号楼4层2门402</t>
  </si>
  <si>
    <t>方维德</t>
  </si>
  <si>
    <t>42551</t>
  </si>
  <si>
    <t>91352016050663</t>
  </si>
  <si>
    <t>49303</t>
  </si>
  <si>
    <t>2016年05月18日</t>
  </si>
  <si>
    <t>C1271385</t>
  </si>
  <si>
    <t>2016年05月26日</t>
  </si>
  <si>
    <t>2016-2-19392-FU</t>
  </si>
  <si>
    <t>董婷</t>
  </si>
  <si>
    <t>110102198001201147</t>
  </si>
  <si>
    <t>18612861735</t>
  </si>
  <si>
    <t>左家庄北里58号楼18层2单元1812</t>
  </si>
  <si>
    <t>王智芳</t>
  </si>
  <si>
    <t>1室1卫1厨</t>
    <phoneticPr fontId="4" type="noConversion"/>
  </si>
  <si>
    <t>35.46</t>
  </si>
  <si>
    <t>30119</t>
  </si>
  <si>
    <t>91312016050685</t>
  </si>
  <si>
    <t>35143</t>
  </si>
  <si>
    <t>2016年05月25日</t>
  </si>
  <si>
    <t>2016年05月23日</t>
  </si>
  <si>
    <t>C1202077</t>
  </si>
  <si>
    <t>2016年05月31日</t>
  </si>
  <si>
    <t>2016-2-19843-FU</t>
  </si>
  <si>
    <t>袁瑞</t>
  </si>
  <si>
    <t>110222198004230825</t>
  </si>
  <si>
    <t>13810050199</t>
  </si>
  <si>
    <t>左家庄西街10号楼2层5-204</t>
  </si>
  <si>
    <t>周九全</t>
  </si>
  <si>
    <t>41420</t>
  </si>
  <si>
    <t>91322016060063</t>
  </si>
  <si>
    <t>46540</t>
  </si>
  <si>
    <t>C1276947</t>
  </si>
  <si>
    <t>2016年06月03日</t>
  </si>
  <si>
    <t>2016-2-20105-FU</t>
  </si>
  <si>
    <t>张陶</t>
  </si>
  <si>
    <t>110223198612070016</t>
  </si>
  <si>
    <t>13521818552</t>
  </si>
  <si>
    <t>朝阳区左家庄六区3号楼6层6门603</t>
  </si>
  <si>
    <t>徐景星</t>
  </si>
  <si>
    <t>38261</t>
  </si>
  <si>
    <t>91352016060035</t>
  </si>
  <si>
    <t>42130</t>
  </si>
  <si>
    <t>2016年05月29日</t>
  </si>
  <si>
    <t>C1282114</t>
  </si>
  <si>
    <t>2016-2-03126-FU</t>
  </si>
  <si>
    <t>王雨田</t>
  </si>
  <si>
    <t>152701198910160333</t>
  </si>
  <si>
    <t>18811063656</t>
  </si>
  <si>
    <t>左家庄中街6号院1号楼7层705</t>
  </si>
  <si>
    <t>杨华良</t>
  </si>
  <si>
    <t>44156</t>
  </si>
  <si>
    <t>91322016031414</t>
  </si>
  <si>
    <t>57734</t>
  </si>
  <si>
    <t>C1198134</t>
  </si>
  <si>
    <t>2016-2-18686-FU</t>
  </si>
  <si>
    <t>强志刚</t>
  </si>
  <si>
    <t>110223197301221871</t>
  </si>
  <si>
    <t>13511039366</t>
  </si>
  <si>
    <t>朝阳区左家庄中街6号院8号楼9层C单元0903</t>
  </si>
  <si>
    <t>张一飞</t>
  </si>
  <si>
    <t>3室1厅2卫1厨</t>
  </si>
  <si>
    <t>42301</t>
  </si>
  <si>
    <t>91322016070350</t>
  </si>
  <si>
    <t>47849</t>
  </si>
  <si>
    <t>C1273759</t>
  </si>
  <si>
    <t>2016年07月13日</t>
  </si>
  <si>
    <t>2016-2-20470-FU</t>
  </si>
  <si>
    <t>赵少勐、刘晓琴</t>
  </si>
  <si>
    <t>230104198802141711、532127199008100025</t>
  </si>
  <si>
    <t>18610184737</t>
  </si>
  <si>
    <t>左家庄北里58号楼10层2单元1010</t>
  </si>
  <si>
    <t>杨晓玲</t>
  </si>
  <si>
    <t>1室1卫1厨</t>
    <phoneticPr fontId="30" type="noConversion"/>
  </si>
  <si>
    <t>31664</t>
  </si>
  <si>
    <t>91352016060123</t>
  </si>
  <si>
    <t>36900</t>
  </si>
  <si>
    <t>C1278680</t>
  </si>
  <si>
    <t>2016-2-21816-U-Z</t>
  </si>
  <si>
    <t>宋国宏</t>
  </si>
  <si>
    <t>22050319760118153X</t>
  </si>
  <si>
    <t>13683120490</t>
  </si>
  <si>
    <t>朝阳区左家庄中街6号院6号楼12层2门1203</t>
    <phoneticPr fontId="4" type="noConversion"/>
  </si>
  <si>
    <t>林雪麟</t>
  </si>
  <si>
    <t>104.02</t>
  </si>
  <si>
    <t>43895</t>
  </si>
  <si>
    <t>91312016060205</t>
  </si>
  <si>
    <t>46969</t>
  </si>
  <si>
    <t>C1259105</t>
  </si>
  <si>
    <t>2016-2-22138-FU</t>
  </si>
  <si>
    <t>李新</t>
  </si>
  <si>
    <t>110224197312142614</t>
  </si>
  <si>
    <t>17600831400</t>
  </si>
  <si>
    <t>朝阳区左家庄西街10号楼2层5-302</t>
  </si>
  <si>
    <t>田景兰</t>
  </si>
  <si>
    <t>41025</t>
  </si>
  <si>
    <t>91322016060360</t>
  </si>
  <si>
    <t>46887</t>
  </si>
  <si>
    <t>2016年06月16日</t>
  </si>
  <si>
    <t>2016年06月14日</t>
  </si>
  <si>
    <t>C1279192</t>
  </si>
  <si>
    <t>2016年06月20日</t>
  </si>
  <si>
    <t>2016-2-22715-FU</t>
    <phoneticPr fontId="4" type="noConversion"/>
  </si>
  <si>
    <t>蔡翔、刘静</t>
    <phoneticPr fontId="4" type="noConversion"/>
  </si>
  <si>
    <t>370285198212190016、371082198611068625</t>
    <phoneticPr fontId="4" type="noConversion"/>
  </si>
  <si>
    <t>13671303747</t>
  </si>
  <si>
    <t>朝阳区左家庄北里42号楼1层5门102</t>
    <phoneticPr fontId="4" type="noConversion"/>
  </si>
  <si>
    <t>43851</t>
  </si>
  <si>
    <t>91352016060298</t>
    <phoneticPr fontId="16" type="noConversion"/>
  </si>
  <si>
    <t>54177</t>
  </si>
  <si>
    <t>C1262007</t>
    <phoneticPr fontId="16" type="noConversion"/>
  </si>
  <si>
    <t>高明</t>
  </si>
  <si>
    <t>2016-2-24497-FU</t>
    <phoneticPr fontId="4" type="noConversion"/>
  </si>
  <si>
    <t>夏木美、韩晓峰</t>
    <phoneticPr fontId="4" type="noConversion"/>
  </si>
  <si>
    <t>21090219830905104X、210902198110185518</t>
    <phoneticPr fontId="4" type="noConversion"/>
  </si>
  <si>
    <t>13811345695</t>
  </si>
  <si>
    <t>朝阳区左家庄北里39号楼14层1405</t>
    <phoneticPr fontId="4" type="noConversion"/>
  </si>
  <si>
    <t>43581</t>
  </si>
  <si>
    <t>91312016070171</t>
    <phoneticPr fontId="16" type="noConversion"/>
  </si>
  <si>
    <t>52178</t>
  </si>
  <si>
    <t>2016年06月17日</t>
  </si>
  <si>
    <t>C1288037</t>
    <phoneticPr fontId="16" type="noConversion"/>
  </si>
  <si>
    <t>柳元植</t>
  </si>
  <si>
    <t>2016-2-24734-FU</t>
  </si>
  <si>
    <t>孟小军</t>
  </si>
  <si>
    <t>11010819750222042X</t>
  </si>
  <si>
    <t>13911257009</t>
  </si>
  <si>
    <t>朝阳区左家庄中街6号院9号楼6层611</t>
  </si>
  <si>
    <t>孙米娜、田芳</t>
  </si>
  <si>
    <t>1室0厅1卫1厨</t>
  </si>
  <si>
    <t>44.87</t>
  </si>
  <si>
    <t>27899</t>
  </si>
  <si>
    <t>91352016070371</t>
  </si>
  <si>
    <t>27187</t>
  </si>
  <si>
    <t>C1297797</t>
  </si>
  <si>
    <t>2016年07月22日</t>
  </si>
  <si>
    <t>2016-2-24924-FU</t>
  </si>
  <si>
    <t>万晓声</t>
  </si>
  <si>
    <t>130503198704080021</t>
  </si>
  <si>
    <t>17746507129</t>
  </si>
  <si>
    <t>左家庄东里7号楼21层2105</t>
  </si>
  <si>
    <t>张琳</t>
  </si>
  <si>
    <t>43903</t>
  </si>
  <si>
    <t>91312016070181</t>
  </si>
  <si>
    <t>52343</t>
  </si>
  <si>
    <t>C1301348</t>
  </si>
  <si>
    <t>2016-2-25098-FU</t>
  </si>
  <si>
    <t>潘永</t>
  </si>
  <si>
    <t>110101198203272035</t>
  </si>
  <si>
    <t>13810157869</t>
  </si>
  <si>
    <t>左家庄北里8号楼6层763</t>
  </si>
  <si>
    <t>冯素英</t>
  </si>
  <si>
    <t>42651</t>
  </si>
  <si>
    <t>91322016070670</t>
  </si>
  <si>
    <t>48417</t>
  </si>
  <si>
    <t>C1303004</t>
  </si>
  <si>
    <t>2016-2-25369-FU</t>
    <phoneticPr fontId="4" type="noConversion"/>
  </si>
  <si>
    <t>田杨、席满琴</t>
    <phoneticPr fontId="4" type="noConversion"/>
  </si>
  <si>
    <t>653127198710251919、150921199011222747</t>
    <phoneticPr fontId="4" type="noConversion"/>
  </si>
  <si>
    <t>13520335818</t>
  </si>
  <si>
    <t>朝阳区左家庄西街10号楼6至7层4门603</t>
    <phoneticPr fontId="4" type="noConversion"/>
  </si>
  <si>
    <t>6-7</t>
  </si>
  <si>
    <t>4室1厅1卫1厨</t>
    <phoneticPr fontId="4" type="noConversion"/>
  </si>
  <si>
    <t>跃层</t>
  </si>
  <si>
    <t>39610</t>
  </si>
  <si>
    <t>91352016080103</t>
    <phoneticPr fontId="16" type="noConversion"/>
  </si>
  <si>
    <t>32641</t>
  </si>
  <si>
    <t>2016年07月25日</t>
  </si>
  <si>
    <t>C1227200</t>
    <phoneticPr fontId="16" type="noConversion"/>
  </si>
  <si>
    <t>杜清源</t>
  </si>
  <si>
    <t>2016年08月04日</t>
  </si>
  <si>
    <t>2016-2-30903-U-Z</t>
  </si>
  <si>
    <t>刘婷</t>
  </si>
  <si>
    <t>430481198212260063</t>
  </si>
  <si>
    <t>13501099349</t>
  </si>
  <si>
    <t>朝阳区左家庄西街10号楼6至7层2单元603</t>
  </si>
  <si>
    <t>王越</t>
  </si>
  <si>
    <t>4室2厅1卫1厨</t>
  </si>
  <si>
    <t>39541</t>
  </si>
  <si>
    <t>91312016080253</t>
  </si>
  <si>
    <t>44591</t>
  </si>
  <si>
    <t>2016年08月16日</t>
  </si>
  <si>
    <t>C1320798</t>
  </si>
  <si>
    <t>2016-2-25272-FU</t>
  </si>
  <si>
    <t>刘学萍</t>
  </si>
  <si>
    <t>11022719741211242X</t>
  </si>
  <si>
    <t>13436868550</t>
  </si>
  <si>
    <t>朝阳区左家庄南里6号楼4层3单元402</t>
  </si>
  <si>
    <t>裴婷婷</t>
  </si>
  <si>
    <t>44010</t>
  </si>
  <si>
    <t>91322016070484</t>
  </si>
  <si>
    <t>46900</t>
  </si>
  <si>
    <t>2016年07月12日</t>
  </si>
  <si>
    <t>C1305478</t>
  </si>
  <si>
    <t>2016年07月18日</t>
  </si>
  <si>
    <t>2016-2-22318-U-Z</t>
  </si>
  <si>
    <t>赵建玲</t>
  </si>
  <si>
    <t>341181197902044024</t>
  </si>
  <si>
    <t>18600989787</t>
  </si>
  <si>
    <t>朝阳区左家庄中街6号院3号楼12层1205</t>
  </si>
  <si>
    <t>洪杰</t>
  </si>
  <si>
    <t>3室2厅2卫1厨</t>
  </si>
  <si>
    <t>43521</t>
  </si>
  <si>
    <t>91312016060407</t>
  </si>
  <si>
    <t>49459</t>
  </si>
  <si>
    <t>C1269993</t>
  </si>
  <si>
    <t>2016-2-19645-FU</t>
  </si>
  <si>
    <t>孔德萍、孙杰</t>
  </si>
  <si>
    <t>110101197810081527、110101197902041514</t>
  </si>
  <si>
    <t>13910772601</t>
  </si>
  <si>
    <t>朝阳区左家庄路甲2号2号楼7层8G</t>
  </si>
  <si>
    <t>杨真璃子</t>
  </si>
  <si>
    <t>114.46</t>
  </si>
  <si>
    <t>39215</t>
  </si>
  <si>
    <t>91352016060306</t>
  </si>
  <si>
    <t>43395</t>
  </si>
  <si>
    <t>2016年05月27日</t>
  </si>
  <si>
    <t>2016年05月24日</t>
  </si>
  <si>
    <t>C1279393</t>
  </si>
  <si>
    <t>2016年06月30日</t>
  </si>
  <si>
    <t>2016-2-21938-U-Z</t>
  </si>
  <si>
    <t>赵继文</t>
  </si>
  <si>
    <t>11010119900508103X</t>
  </si>
  <si>
    <t>13910885315</t>
  </si>
  <si>
    <t>朝阳区左家庄南里5号楼4层3门401</t>
  </si>
  <si>
    <t>万永江</t>
  </si>
  <si>
    <t>5室1厅2卫1厨</t>
  </si>
  <si>
    <t>34589</t>
  </si>
  <si>
    <t>91352016060136</t>
  </si>
  <si>
    <t>35816</t>
  </si>
  <si>
    <t>2016年05月14日</t>
  </si>
  <si>
    <t>C1271887</t>
  </si>
  <si>
    <t>2016-2-24340-FU</t>
  </si>
  <si>
    <t>盛辰博</t>
  </si>
  <si>
    <t>110105198803095410</t>
  </si>
  <si>
    <t>18600845780</t>
  </si>
  <si>
    <t>朝阳区左家庄南里2号楼10层1020</t>
  </si>
  <si>
    <t>许桂芹</t>
  </si>
  <si>
    <t>42582</t>
  </si>
  <si>
    <t>91322016070292</t>
  </si>
  <si>
    <t>48291</t>
  </si>
  <si>
    <t>40</t>
  </si>
  <si>
    <t>C1297820</t>
  </si>
  <si>
    <t>2016-2-28757-FU</t>
  </si>
  <si>
    <t>常丽苹</t>
  </si>
  <si>
    <t>131124198602191645</t>
  </si>
  <si>
    <t>18611991652</t>
  </si>
  <si>
    <t>朝阳区左家庄北里39号楼20层2008</t>
  </si>
  <si>
    <t>吴红雨</t>
  </si>
  <si>
    <t>46996</t>
  </si>
  <si>
    <t>91352016080110</t>
  </si>
  <si>
    <t>54841</t>
  </si>
  <si>
    <t xml:space="preserve"> C1317381</t>
  </si>
  <si>
    <t>2016年08月05日</t>
  </si>
  <si>
    <t>2016-2-29360-FU</t>
  </si>
  <si>
    <t>王玄坤</t>
  </si>
  <si>
    <t>11010419780129305X</t>
  </si>
  <si>
    <t>15910670066</t>
  </si>
  <si>
    <t>左家庄三区8号楼4层4门442</t>
  </si>
  <si>
    <t>汪彦斌</t>
  </si>
  <si>
    <t>114.84</t>
  </si>
  <si>
    <t>44512</t>
  </si>
  <si>
    <t>91322016080261</t>
  </si>
  <si>
    <t>40826</t>
  </si>
  <si>
    <t>44</t>
  </si>
  <si>
    <t>C1225041</t>
  </si>
  <si>
    <t>2016-2-30357-FU</t>
  </si>
  <si>
    <t>李文雅</t>
  </si>
  <si>
    <t>110111199110093027</t>
  </si>
  <si>
    <t>13910304107</t>
  </si>
  <si>
    <t>朝阳区左家庄南里2号楼9层0903</t>
  </si>
  <si>
    <t>姚磊、赵满</t>
  </si>
  <si>
    <t>43110</t>
  </si>
  <si>
    <t>91352016080430</t>
  </si>
  <si>
    <t>53030</t>
  </si>
  <si>
    <t>C1304465</t>
  </si>
  <si>
    <t>2016-2-30563-FU</t>
  </si>
  <si>
    <t>宋晓利</t>
  </si>
  <si>
    <t>610103196702083222</t>
  </si>
  <si>
    <t>13718855486</t>
  </si>
  <si>
    <t>左家庄北里9号楼5层3门502</t>
  </si>
  <si>
    <t>吴竞</t>
  </si>
  <si>
    <t>47958</t>
  </si>
  <si>
    <t>91322016080423</t>
  </si>
  <si>
    <t>54410</t>
  </si>
  <si>
    <t>C1311884</t>
  </si>
  <si>
    <t>2016-2-32242-FU</t>
  </si>
  <si>
    <t>辛伟、程佳</t>
  </si>
  <si>
    <t>130105198111231817、13030219821116182X</t>
  </si>
  <si>
    <t>13811011883</t>
  </si>
  <si>
    <t>左家庄北里11号楼2层2门201</t>
  </si>
  <si>
    <t>李昆</t>
  </si>
  <si>
    <t>44599</t>
  </si>
  <si>
    <t>91352016090391</t>
  </si>
  <si>
    <t>59000</t>
  </si>
  <si>
    <t>2016年08月22日</t>
  </si>
  <si>
    <t>C1337606</t>
  </si>
  <si>
    <t>2016年09月14日</t>
  </si>
  <si>
    <t>2016-2-39730-DFU</t>
  </si>
  <si>
    <t>任建霞</t>
  </si>
  <si>
    <t>512322197908196022</t>
  </si>
  <si>
    <t>18311199835</t>
  </si>
  <si>
    <t>朝阳区左家庄中街6号院9号楼16层1605</t>
  </si>
  <si>
    <t>29012</t>
  </si>
  <si>
    <t xml:space="preserve"> 91322016100002</t>
    <phoneticPr fontId="4" type="noConversion"/>
  </si>
  <si>
    <t>28835</t>
  </si>
  <si>
    <t>2016年10月10日</t>
  </si>
  <si>
    <t>C1372658</t>
  </si>
  <si>
    <t>朱悦</t>
  </si>
  <si>
    <t>2016年10月08日</t>
  </si>
  <si>
    <t>2016-2-20417-FU</t>
  </si>
  <si>
    <t>田源</t>
  </si>
  <si>
    <t>110101198210242539</t>
  </si>
  <si>
    <t>13811342530</t>
  </si>
  <si>
    <t>朝阳区左家庄东里12号楼6至7层2门603</t>
  </si>
  <si>
    <t>刘翊轩</t>
  </si>
  <si>
    <t>106.43</t>
  </si>
  <si>
    <t>2580000</t>
  </si>
  <si>
    <t>425.96</t>
  </si>
  <si>
    <t>40023</t>
  </si>
  <si>
    <t>1500</t>
  </si>
  <si>
    <t>91352016070048</t>
  </si>
  <si>
    <t>46509</t>
  </si>
  <si>
    <t>C1278367</t>
  </si>
  <si>
    <t>2016年07月04日</t>
  </si>
  <si>
    <t>2016-2-30811-FU</t>
  </si>
  <si>
    <t>孟庆蕊</t>
  </si>
  <si>
    <t>110105198105075420</t>
  </si>
  <si>
    <t>13601173249</t>
  </si>
  <si>
    <t>朝阳区左家庄北里11号楼1层3门102</t>
  </si>
  <si>
    <t>董翠萍</t>
  </si>
  <si>
    <t>52.24</t>
  </si>
  <si>
    <t>1250000</t>
  </si>
  <si>
    <t>232.54</t>
  </si>
  <si>
    <t>44515</t>
  </si>
  <si>
    <t>91322016080459</t>
  </si>
  <si>
    <t>61064</t>
  </si>
  <si>
    <t>2016年08月11日</t>
  </si>
  <si>
    <t>C1330339</t>
  </si>
  <si>
    <t>2016年08月19日</t>
  </si>
  <si>
    <t>2016-2-31397-U-Z</t>
  </si>
  <si>
    <t>凌梅</t>
  </si>
  <si>
    <t>110101197210122065</t>
  </si>
  <si>
    <t>13521250091</t>
  </si>
  <si>
    <t>左家庄路甲2号1号楼2层2B</t>
    <phoneticPr fontId="4" type="noConversion"/>
  </si>
  <si>
    <t>180.58</t>
  </si>
  <si>
    <t>4室2厅2卫1厨</t>
  </si>
  <si>
    <t>141.84</t>
  </si>
  <si>
    <t>4000000</t>
  </si>
  <si>
    <t>701.62</t>
  </si>
  <si>
    <t xml:space="preserve">38854 </t>
  </si>
  <si>
    <t>91342016080281</t>
  </si>
  <si>
    <t>44025</t>
  </si>
  <si>
    <t>2016年09月13日</t>
  </si>
  <si>
    <t>2016年07月28日</t>
  </si>
  <si>
    <t xml:space="preserve">42087 </t>
  </si>
  <si>
    <t xml:space="preserve">25920 </t>
  </si>
  <si>
    <t>C1320907</t>
  </si>
  <si>
    <t>侯明阳</t>
  </si>
  <si>
    <t>2016-2-34026-FU</t>
  </si>
  <si>
    <t>吴宾、肖小梅</t>
  </si>
  <si>
    <t>110101198707202014、13108219861007042X</t>
  </si>
  <si>
    <t>13911456132</t>
  </si>
  <si>
    <t>朝阳区左家庄西街8号楼5层7门西503</t>
  </si>
  <si>
    <t>张秀萍</t>
  </si>
  <si>
    <t>37.38</t>
  </si>
  <si>
    <t>164.50</t>
  </si>
  <si>
    <t>91322016100346</t>
  </si>
  <si>
    <t>51899</t>
  </si>
  <si>
    <t>C1345985</t>
  </si>
  <si>
    <t>2016-2-34606-FU</t>
  </si>
  <si>
    <t>刘军利</t>
  </si>
  <si>
    <t>110226196911074711</t>
  </si>
  <si>
    <t>13511065989</t>
  </si>
  <si>
    <t>朝阳区左家庄东里7号楼18层1803</t>
  </si>
  <si>
    <t>郝延松、陈虎妹</t>
  </si>
  <si>
    <t>43.49</t>
  </si>
  <si>
    <t>1260000</t>
  </si>
  <si>
    <t>199.87</t>
  </si>
  <si>
    <t>45958</t>
  </si>
  <si>
    <t>91322016090376</t>
  </si>
  <si>
    <t>55875</t>
  </si>
  <si>
    <t>C1349227</t>
  </si>
  <si>
    <t>2016年09月12日</t>
  </si>
  <si>
    <t>2016-2-34939-FU</t>
    <phoneticPr fontId="4" type="noConversion"/>
  </si>
  <si>
    <t>高媛</t>
    <phoneticPr fontId="4" type="noConversion"/>
  </si>
  <si>
    <t>11010419830116204X</t>
    <phoneticPr fontId="4" type="noConversion"/>
  </si>
  <si>
    <t>13701007315</t>
    <phoneticPr fontId="4" type="noConversion"/>
  </si>
  <si>
    <t>朝阳区左家庄中街6号院9号楼6层605</t>
    <phoneticPr fontId="4" type="noConversion"/>
  </si>
  <si>
    <t>60.69</t>
  </si>
  <si>
    <t>1室0厅1卫1厨</t>
    <phoneticPr fontId="4" type="noConversion"/>
  </si>
  <si>
    <t>1450000</t>
  </si>
  <si>
    <t>169.84</t>
  </si>
  <si>
    <t>27985</t>
  </si>
  <si>
    <t>91352016091005</t>
    <phoneticPr fontId="16" type="noConversion"/>
  </si>
  <si>
    <t>29000</t>
  </si>
  <si>
    <t>C1348582</t>
    <phoneticPr fontId="16" type="noConversion"/>
  </si>
  <si>
    <t>李冬</t>
    <phoneticPr fontId="4" type="noConversion"/>
  </si>
  <si>
    <t>2016年09月29日</t>
  </si>
  <si>
    <t>2016-2-35551-FU</t>
  </si>
  <si>
    <t>付畅</t>
  </si>
  <si>
    <t>110102198812261530</t>
  </si>
  <si>
    <t>13717917667</t>
  </si>
  <si>
    <t>朝阳区左家庄北里7号楼4层7门401</t>
  </si>
  <si>
    <t>王伶</t>
  </si>
  <si>
    <t>69.12</t>
  </si>
  <si>
    <t>300.06</t>
  </si>
  <si>
    <t>43412</t>
  </si>
  <si>
    <t>02</t>
  </si>
  <si>
    <t>91362016100034</t>
  </si>
  <si>
    <t>21846</t>
  </si>
  <si>
    <t>2016年09月27日</t>
  </si>
  <si>
    <t>2016年09月07日</t>
  </si>
  <si>
    <t>C1355501</t>
  </si>
  <si>
    <t>2016-2-37632-FU</t>
    <phoneticPr fontId="4" type="noConversion"/>
  </si>
  <si>
    <t>武国军</t>
    <phoneticPr fontId="4" type="noConversion"/>
  </si>
  <si>
    <t>230904198905071318</t>
    <phoneticPr fontId="4" type="noConversion"/>
  </si>
  <si>
    <t>13811192065</t>
    <phoneticPr fontId="4" type="noConversion"/>
  </si>
  <si>
    <t>朝阳区左家庄中街6号院9号楼4层410</t>
    <phoneticPr fontId="4" type="noConversion"/>
  </si>
  <si>
    <t>50.29</t>
  </si>
  <si>
    <t>1室0厅1卫0厨</t>
    <phoneticPr fontId="4" type="noConversion"/>
  </si>
  <si>
    <t>37.18</t>
  </si>
  <si>
    <t>1280000</t>
  </si>
  <si>
    <t>153.44</t>
  </si>
  <si>
    <t>30512</t>
  </si>
  <si>
    <t>91322016090793</t>
    <phoneticPr fontId="16" type="noConversion"/>
  </si>
  <si>
    <t>29827</t>
  </si>
  <si>
    <t>2016年09月18日</t>
  </si>
  <si>
    <t>C1360810</t>
    <phoneticPr fontId="16" type="noConversion"/>
  </si>
  <si>
    <t>齐元芳</t>
    <phoneticPr fontId="4" type="noConversion"/>
  </si>
  <si>
    <t>2016-2-38213-FU</t>
  </si>
  <si>
    <t>徐圣楠</t>
  </si>
  <si>
    <t>110111198912258626</t>
  </si>
  <si>
    <t>13811775244</t>
  </si>
  <si>
    <t>左家庄北里58号楼7层2单元717</t>
  </si>
  <si>
    <t>陈美娜</t>
  </si>
  <si>
    <t>67.47</t>
  </si>
  <si>
    <t>42.04</t>
  </si>
  <si>
    <t>1660000</t>
  </si>
  <si>
    <t>230.17</t>
  </si>
  <si>
    <t>34115</t>
  </si>
  <si>
    <t>91312016100284</t>
  </si>
  <si>
    <t>24604</t>
  </si>
  <si>
    <t>2016年09月19日</t>
  </si>
  <si>
    <t>C1365489</t>
  </si>
  <si>
    <t>2016-2-38948-U-Z</t>
  </si>
  <si>
    <t>陈久友</t>
  </si>
  <si>
    <t>110228197905013215</t>
  </si>
  <si>
    <t>13911393297</t>
  </si>
  <si>
    <t>左家庄北里36号楼18层1810</t>
    <phoneticPr fontId="4" type="noConversion"/>
  </si>
  <si>
    <t>黄英华</t>
  </si>
  <si>
    <t>91.58</t>
  </si>
  <si>
    <t>2450000</t>
  </si>
  <si>
    <t>410.74</t>
  </si>
  <si>
    <t>44851</t>
  </si>
  <si>
    <t>91312016090737</t>
  </si>
  <si>
    <t>52413</t>
  </si>
  <si>
    <t>C1285370</t>
  </si>
  <si>
    <t>2016-2-39110-FU</t>
  </si>
  <si>
    <t>张人乾</t>
  </si>
  <si>
    <t>110228199011270019</t>
  </si>
  <si>
    <t>13701396524</t>
  </si>
  <si>
    <t>朝阳区左家庄西街12号楼8层3-602</t>
  </si>
  <si>
    <t>平顺才</t>
  </si>
  <si>
    <t>59.20</t>
  </si>
  <si>
    <t>263.50</t>
  </si>
  <si>
    <t>44511</t>
  </si>
  <si>
    <t>91322016100153</t>
  </si>
  <si>
    <t>49662</t>
  </si>
  <si>
    <t>C1374380</t>
  </si>
  <si>
    <t>2016年10月12日</t>
  </si>
  <si>
    <t>2016-2-39595-FU</t>
    <phoneticPr fontId="4" type="noConversion"/>
  </si>
  <si>
    <t>王月</t>
    <phoneticPr fontId="4" type="noConversion"/>
  </si>
  <si>
    <t>210703198209252245</t>
    <phoneticPr fontId="4" type="noConversion"/>
  </si>
  <si>
    <t>18500208503</t>
    <phoneticPr fontId="4" type="noConversion"/>
  </si>
  <si>
    <t>朝阳区左家庄东里6号楼2层2-204</t>
    <phoneticPr fontId="4" type="noConversion"/>
  </si>
  <si>
    <t>59.49</t>
  </si>
  <si>
    <t>294.95</t>
  </si>
  <si>
    <t>49581</t>
  </si>
  <si>
    <t>91322016100177</t>
    <phoneticPr fontId="16" type="noConversion"/>
  </si>
  <si>
    <t>54295</t>
  </si>
  <si>
    <t>C1380780</t>
    <phoneticPr fontId="16" type="noConversion"/>
  </si>
  <si>
    <t>于志训</t>
    <phoneticPr fontId="4" type="noConversion"/>
  </si>
  <si>
    <t>2016年10月13日</t>
  </si>
  <si>
    <t>2016-2-39890-FU</t>
  </si>
  <si>
    <t>宫喜君、佟丹</t>
  </si>
  <si>
    <t>230105198907293718、220106198902100248</t>
  </si>
  <si>
    <t>18626659635</t>
  </si>
  <si>
    <t>朝阳区左家庄北里12号楼6层1门602号</t>
  </si>
  <si>
    <t>赵忠燕</t>
  </si>
  <si>
    <t>41.76</t>
  </si>
  <si>
    <t>208.01</t>
  </si>
  <si>
    <t>49812</t>
  </si>
  <si>
    <t>91322016100324</t>
  </si>
  <si>
    <t>56034</t>
  </si>
  <si>
    <t>2016年10月11日</t>
  </si>
  <si>
    <t>C1378795</t>
  </si>
  <si>
    <t>2016-2-39948-FU</t>
  </si>
  <si>
    <t>欧凌霄</t>
  </si>
  <si>
    <t>110101198806204031</t>
  </si>
  <si>
    <t>13051564358</t>
  </si>
  <si>
    <t>朝阳区左家庄中街6号院9号楼18层1811</t>
  </si>
  <si>
    <t>梁先景</t>
  </si>
  <si>
    <t>118.72</t>
  </si>
  <si>
    <t>87.78</t>
  </si>
  <si>
    <t>3150000</t>
  </si>
  <si>
    <t>351.18</t>
  </si>
  <si>
    <t>29581</t>
  </si>
  <si>
    <t>91352016100198</t>
  </si>
  <si>
    <t>26533</t>
  </si>
  <si>
    <t>C1375006</t>
  </si>
  <si>
    <t>2016-2-40393-FU</t>
  </si>
  <si>
    <t>徐粤</t>
  </si>
  <si>
    <t>110108197303312217</t>
  </si>
  <si>
    <t>18611719510</t>
  </si>
  <si>
    <t>朝阳区左家庄北里58号楼17层2单元1706</t>
  </si>
  <si>
    <t>刘石</t>
  </si>
  <si>
    <t>58.69</t>
  </si>
  <si>
    <t>36.57</t>
  </si>
  <si>
    <t>1650000</t>
  </si>
  <si>
    <t>226.63</t>
  </si>
  <si>
    <t>38615</t>
  </si>
  <si>
    <t>91352016100183</t>
  </si>
  <si>
    <t>45323</t>
  </si>
  <si>
    <t>C1368745</t>
  </si>
  <si>
    <t>2016-2-41274-FU</t>
  </si>
  <si>
    <t>张凌、肖和立</t>
  </si>
  <si>
    <t>362401198102083213、362401198011300526</t>
  </si>
  <si>
    <t>15110085910</t>
  </si>
  <si>
    <t>朝阳区左家庄南里4号楼2层4单元202</t>
  </si>
  <si>
    <t>杨晔</t>
  </si>
  <si>
    <t>43.39</t>
  </si>
  <si>
    <t>1100000</t>
  </si>
  <si>
    <t>226.98</t>
  </si>
  <si>
    <t>52312</t>
  </si>
  <si>
    <t>91352016100343</t>
  </si>
  <si>
    <t>62918</t>
  </si>
  <si>
    <t>C1389104</t>
  </si>
  <si>
    <t>2016-2-41768-FU</t>
  </si>
  <si>
    <t>王中凯、谷枭</t>
  </si>
  <si>
    <t>130123198111141558、130406198605130023</t>
  </si>
  <si>
    <t>18513582782</t>
  </si>
  <si>
    <t>朝阳区左家庄西街10号楼5层4单元504</t>
  </si>
  <si>
    <t>郭艳朝</t>
  </si>
  <si>
    <t>63.51</t>
  </si>
  <si>
    <t>2150000</t>
  </si>
  <si>
    <t>310.93</t>
  </si>
  <si>
    <t>48958</t>
  </si>
  <si>
    <t>91352016100309</t>
  </si>
  <si>
    <t>39206</t>
  </si>
  <si>
    <t>C1231250</t>
  </si>
  <si>
    <t>2016年10月26日</t>
  </si>
  <si>
    <t>2016-2-42705-FU</t>
  </si>
  <si>
    <t>蒋楠</t>
  </si>
  <si>
    <t>11010519860617585X</t>
  </si>
  <si>
    <t>13683086851</t>
  </si>
  <si>
    <t>朝阳区左家庄北里36号楼11层1107</t>
  </si>
  <si>
    <t>苗青</t>
  </si>
  <si>
    <t>1600000</t>
  </si>
  <si>
    <t>54152</t>
  </si>
  <si>
    <t>91352016110098</t>
  </si>
  <si>
    <t>59958</t>
  </si>
  <si>
    <t>2016年10月31日</t>
  </si>
  <si>
    <t>2016年09月26日</t>
  </si>
  <si>
    <t>C1371646</t>
  </si>
  <si>
    <t>2016年11月04日</t>
  </si>
  <si>
    <t>2016-2-39979-FU</t>
  </si>
  <si>
    <t>李超</t>
  </si>
  <si>
    <t>110221197904103820</t>
  </si>
  <si>
    <t>17701022561</t>
  </si>
  <si>
    <t>朝阳区左家庄东里6号楼5层3单元502</t>
  </si>
  <si>
    <t>李珊珊</t>
  </si>
  <si>
    <t>1150000</t>
  </si>
  <si>
    <t>52812</t>
  </si>
  <si>
    <t>91322016100364</t>
  </si>
  <si>
    <t>56673</t>
  </si>
  <si>
    <t>2016年09月25日</t>
  </si>
  <si>
    <t>C1373619</t>
  </si>
  <si>
    <t>2016-2-43186-FU</t>
  </si>
  <si>
    <t>刘帅</t>
  </si>
  <si>
    <t>210921198407240898</t>
  </si>
  <si>
    <t>18611810592</t>
  </si>
  <si>
    <t>朝阳区左家庄中街6号院9号楼10层1005</t>
  </si>
  <si>
    <t>江天、汪淼淼</t>
  </si>
  <si>
    <r>
      <t>1室1卫</t>
    </r>
    <r>
      <rPr>
        <sz val="10"/>
        <rFont val="Times New Roman"/>
        <family val="1"/>
      </rPr>
      <t/>
    </r>
    <phoneticPr fontId="30" type="noConversion"/>
  </si>
  <si>
    <t>1880000</t>
  </si>
  <si>
    <t>30185</t>
  </si>
  <si>
    <t>91352016110311</t>
  </si>
  <si>
    <t>32460</t>
  </si>
  <si>
    <t>2016年11月09日</t>
  </si>
  <si>
    <t>C1404264</t>
  </si>
  <si>
    <t>2016年11月15日</t>
  </si>
  <si>
    <t>2016-2-36913-FU</t>
  </si>
  <si>
    <t>聂晶</t>
  </si>
  <si>
    <t>620102198009152781</t>
  </si>
  <si>
    <t>13910193703</t>
  </si>
  <si>
    <t>左家庄北里12号楼6层5门603号</t>
  </si>
  <si>
    <t>孙和云</t>
  </si>
  <si>
    <t>49901</t>
  </si>
  <si>
    <t>91352016110263</t>
  </si>
  <si>
    <t>56748</t>
  </si>
  <si>
    <t>2016年09月17日</t>
  </si>
  <si>
    <t>C1363365</t>
  </si>
  <si>
    <t>2016年11月10日</t>
  </si>
  <si>
    <t>2016-2-38669-U-Z</t>
  </si>
  <si>
    <t>秦亮</t>
  </si>
  <si>
    <t>342422198103021231</t>
  </si>
  <si>
    <t>18611403025</t>
  </si>
  <si>
    <t>朝阳区左家庄西街8号楼7层5单元702东</t>
  </si>
  <si>
    <t>戴红燕</t>
  </si>
  <si>
    <t>2900000</t>
  </si>
  <si>
    <t>44051</t>
  </si>
  <si>
    <t>91322016090729</t>
  </si>
  <si>
    <t>48825</t>
  </si>
  <si>
    <t>C1361866</t>
  </si>
  <si>
    <t>2016-2-43767-FU</t>
  </si>
  <si>
    <t>尹丽娜</t>
  </si>
  <si>
    <t>110101198109053020</t>
  </si>
  <si>
    <t>18612138903</t>
  </si>
  <si>
    <t>朝阳区左家庄东里8号楼15层1509</t>
  </si>
  <si>
    <t>张力文</t>
  </si>
  <si>
    <t>1870000</t>
  </si>
  <si>
    <t>53515</t>
  </si>
  <si>
    <t>91352016110469</t>
  </si>
  <si>
    <t>54916</t>
  </si>
  <si>
    <t>2016年11月16日</t>
  </si>
  <si>
    <t>C1404267</t>
  </si>
  <si>
    <t>2016年11月30日</t>
  </si>
  <si>
    <t>2016-2-44677-FU</t>
  </si>
  <si>
    <t>张洁</t>
  </si>
  <si>
    <t>320411198003153128</t>
  </si>
  <si>
    <t>13488700518</t>
  </si>
  <si>
    <t>朝阳区左家庄西街8号楼3层二单元西302</t>
  </si>
  <si>
    <t>1640000</t>
  </si>
  <si>
    <t>53415</t>
  </si>
  <si>
    <t>91352016110456</t>
  </si>
  <si>
    <t>60464</t>
  </si>
  <si>
    <t>2016年11月25日</t>
  </si>
  <si>
    <t>C1414921</t>
  </si>
  <si>
    <t>范龙贤</t>
  </si>
  <si>
    <t>2016年11月29日</t>
  </si>
  <si>
    <t>2016-2-41054-FU</t>
  </si>
  <si>
    <t>陈淑珍</t>
  </si>
  <si>
    <t>430224197901120020</t>
  </si>
  <si>
    <t>13521797197</t>
  </si>
  <si>
    <t>朝阳区左家庄北里40号楼6层4门601</t>
  </si>
  <si>
    <t>俞林</t>
  </si>
  <si>
    <t>51851</t>
  </si>
  <si>
    <t>2017</t>
  </si>
  <si>
    <t>91352016120489</t>
  </si>
  <si>
    <t>C1375718</t>
  </si>
  <si>
    <t>2016年12月21日</t>
  </si>
  <si>
    <t>2016-2-41892-FU</t>
  </si>
  <si>
    <t>肖志波、付瑜</t>
  </si>
  <si>
    <t>231026197709240319、510126197907130040</t>
  </si>
  <si>
    <t>13651260350</t>
  </si>
  <si>
    <t>朝阳区左家庄北里38号楼18层1801</t>
  </si>
  <si>
    <t>王伟</t>
  </si>
  <si>
    <t>53251</t>
  </si>
  <si>
    <t>91322016110553</t>
  </si>
  <si>
    <t>60798</t>
  </si>
  <si>
    <t>37</t>
  </si>
  <si>
    <t>C1379878</t>
  </si>
  <si>
    <t>2016年11月24日</t>
  </si>
  <si>
    <t>2016-2-44940-FU</t>
  </si>
  <si>
    <t>郭杨</t>
  </si>
  <si>
    <t>110105197811155810</t>
  </si>
  <si>
    <t>18618201781</t>
  </si>
  <si>
    <t>左家庄南里16号楼6层1门602</t>
    <phoneticPr fontId="4" type="noConversion"/>
  </si>
  <si>
    <t>战桂华</t>
  </si>
  <si>
    <t>52956</t>
  </si>
  <si>
    <t>91352016120322</t>
  </si>
  <si>
    <t>56487</t>
  </si>
  <si>
    <t>2016年12月05日</t>
    <phoneticPr fontId="4" type="noConversion"/>
  </si>
  <si>
    <t>孙岳</t>
  </si>
  <si>
    <t>C1423126</t>
  </si>
  <si>
    <t>2016年12月12日</t>
  </si>
  <si>
    <t>2016-2-45339-FU</t>
  </si>
  <si>
    <t>袁铭忆</t>
  </si>
  <si>
    <t>110108197308283785</t>
  </si>
  <si>
    <t>13910419703</t>
  </si>
  <si>
    <t xml:space="preserve">朝阳区左家庄西街10号楼5层4单元502 </t>
  </si>
  <si>
    <t>李康、吕乐</t>
  </si>
  <si>
    <t>53125</t>
  </si>
  <si>
    <t>91352016120343</t>
  </si>
  <si>
    <t>47932</t>
  </si>
  <si>
    <t>2016年11月07日</t>
  </si>
  <si>
    <t>C1404259</t>
  </si>
  <si>
    <t>2016-2-45355-FU</t>
  </si>
  <si>
    <t>李冰</t>
  </si>
  <si>
    <t>110102198101292314</t>
  </si>
  <si>
    <t>13520060982</t>
  </si>
  <si>
    <t>朝阳区左家庄北里58号楼17层2单元1712</t>
  </si>
  <si>
    <t>张娜</t>
  </si>
  <si>
    <t>非标准层高</t>
  </si>
  <si>
    <t>42512</t>
  </si>
  <si>
    <t>91352017010115</t>
  </si>
  <si>
    <t>50255</t>
  </si>
  <si>
    <t>2016年12月20日</t>
  </si>
  <si>
    <t>2016年11月18日</t>
  </si>
  <si>
    <t>C1416364</t>
  </si>
  <si>
    <t>2017年01月17日</t>
  </si>
  <si>
    <t>2016-2-45755-FU</t>
  </si>
  <si>
    <t>桑杨</t>
  </si>
  <si>
    <t>11010119851020151X</t>
  </si>
  <si>
    <t>13901310502</t>
  </si>
  <si>
    <t>朝阳区左家庄中街6号院5号楼1层1门102</t>
  </si>
  <si>
    <t>112.78</t>
  </si>
  <si>
    <t>51951</t>
  </si>
  <si>
    <t>91352017030734</t>
  </si>
  <si>
    <t>58542</t>
  </si>
  <si>
    <t>2016年12月15日</t>
  </si>
  <si>
    <t>C1433286</t>
  </si>
  <si>
    <t>闫德丰</t>
  </si>
  <si>
    <t>2017年03月23日</t>
  </si>
  <si>
    <t>2016-2-46277-FU</t>
  </si>
  <si>
    <t>孟鑫</t>
  </si>
  <si>
    <t>110227198902150028</t>
  </si>
  <si>
    <t>15910315892</t>
  </si>
  <si>
    <t>朝阳区左家庄东里10号楼3层2-303</t>
  </si>
  <si>
    <t>王志勇</t>
  </si>
  <si>
    <t>59985</t>
  </si>
  <si>
    <t>91352017010029</t>
  </si>
  <si>
    <t>72464</t>
  </si>
  <si>
    <t>2016年12月28日</t>
  </si>
  <si>
    <t>C1441270</t>
  </si>
  <si>
    <t>2017年01月04日</t>
  </si>
  <si>
    <t>2017-2-00743-FU</t>
  </si>
  <si>
    <t>李梦蕾、马平川</t>
  </si>
  <si>
    <t>310115198906190920、110222198711142939</t>
  </si>
  <si>
    <t>15502128487</t>
  </si>
  <si>
    <t>朝阳区静安里16号楼6层1-17</t>
  </si>
  <si>
    <t>58615</t>
  </si>
  <si>
    <t>91352017010138</t>
  </si>
  <si>
    <t>64950</t>
  </si>
  <si>
    <t>2017年01月16日</t>
  </si>
  <si>
    <t>C1450970</t>
  </si>
  <si>
    <t>孙赞、吴大伟</t>
  </si>
  <si>
    <t>2017年01月22日</t>
  </si>
  <si>
    <t>2017-2-03049-FU</t>
  </si>
  <si>
    <t>李阳</t>
  </si>
  <si>
    <t>413028198312150051</t>
  </si>
  <si>
    <t>13581919984</t>
  </si>
  <si>
    <t>91352017030681</t>
  </si>
  <si>
    <t>2017年03月07日</t>
  </si>
  <si>
    <t>2017年02月28日</t>
  </si>
  <si>
    <t>C1469968</t>
  </si>
  <si>
    <t xml:space="preserve"> 梁军玲</t>
  </si>
  <si>
    <t>2017年03月16日</t>
  </si>
  <si>
    <t>2017-2-04871-FU</t>
  </si>
  <si>
    <t>于丹丹</t>
  </si>
  <si>
    <t>130403198301260620</t>
  </si>
  <si>
    <t>13810928259</t>
  </si>
  <si>
    <t>常家辉</t>
  </si>
  <si>
    <t>91352017040066</t>
  </si>
  <si>
    <t>74498</t>
  </si>
  <si>
    <t>2017年03月31日</t>
  </si>
  <si>
    <t>C1489333</t>
  </si>
  <si>
    <t>2017年04月11日</t>
  </si>
  <si>
    <t>2017-2-09998-FU</t>
  </si>
  <si>
    <t>朱睿</t>
  </si>
  <si>
    <t>371523198811040085</t>
  </si>
  <si>
    <t>18611330611</t>
  </si>
  <si>
    <t>朝阳区静安里21号楼2层2门202</t>
  </si>
  <si>
    <t>高习勤</t>
  </si>
  <si>
    <t>67059</t>
  </si>
  <si>
    <t>91352017080131</t>
  </si>
  <si>
    <t>75973</t>
  </si>
  <si>
    <t>2017年08月08日</t>
  </si>
  <si>
    <t>2017年08月07日</t>
  </si>
  <si>
    <t>C1541674</t>
  </si>
  <si>
    <t>2017年08月15日</t>
  </si>
  <si>
    <t>2017-2-12970-U-Z</t>
  </si>
  <si>
    <t>姜里羊、陈洋</t>
  </si>
  <si>
    <t>510107199104232174、522101199103310420</t>
  </si>
  <si>
    <t>18210610690</t>
  </si>
  <si>
    <t>朝阳区曙光里9号楼4层4门402</t>
  </si>
  <si>
    <t>刘晓惠</t>
  </si>
  <si>
    <t>62054</t>
  </si>
  <si>
    <t>91332017110028</t>
  </si>
  <si>
    <t>66841</t>
  </si>
  <si>
    <t>2017年11月08日</t>
  </si>
  <si>
    <t>2017年10月29日</t>
  </si>
  <si>
    <t>C1560548</t>
  </si>
  <si>
    <t>2017年11月06日</t>
  </si>
  <si>
    <t>2017-2-14160-U-Z</t>
  </si>
  <si>
    <t>孙凯、刘钊宏</t>
  </si>
  <si>
    <t>370105198007214130、370102198411154521</t>
  </si>
  <si>
    <t>13146466496</t>
  </si>
  <si>
    <t>朝阳区曙光里30号楼7层4</t>
  </si>
  <si>
    <t>韩方云、桑宝华</t>
  </si>
  <si>
    <t>64359</t>
  </si>
  <si>
    <t>91322017120085</t>
  </si>
  <si>
    <t>69993</t>
  </si>
  <si>
    <t>2017年12月08日</t>
  </si>
  <si>
    <t>2017年12月06日</t>
  </si>
  <si>
    <t>C1570538</t>
  </si>
  <si>
    <t>2017年12月07日</t>
  </si>
  <si>
    <t>2017-2-00360-FU</t>
  </si>
  <si>
    <t>马晓菲</t>
  </si>
  <si>
    <t>130302198810240028</t>
  </si>
  <si>
    <t>13511036684</t>
  </si>
  <si>
    <t>朝阳区左家庄北里甲8号楼6层2门262</t>
  </si>
  <si>
    <t>卢宇亮</t>
  </si>
  <si>
    <t>54194</t>
  </si>
  <si>
    <t>91352017010091</t>
  </si>
  <si>
    <t>57996</t>
  </si>
  <si>
    <t>2016年12月11日</t>
  </si>
  <si>
    <t>C1430788</t>
  </si>
  <si>
    <t>2017年01月13日</t>
  </si>
  <si>
    <t>2017-2-01436-FU</t>
  </si>
  <si>
    <t>韩丽芳</t>
  </si>
  <si>
    <t>140226198211171048</t>
  </si>
  <si>
    <t>15210651832</t>
  </si>
  <si>
    <t>朝阳区左家庄北里12号楼6层2门601</t>
  </si>
  <si>
    <t>52512</t>
  </si>
  <si>
    <t>91352017030693</t>
  </si>
  <si>
    <t>57749</t>
  </si>
  <si>
    <t>2017年02月14日</t>
  </si>
  <si>
    <t>2017年01月19日</t>
  </si>
  <si>
    <t>C1454057</t>
  </si>
  <si>
    <t>卜昌伟</t>
  </si>
  <si>
    <t>2017年03月17日</t>
  </si>
  <si>
    <t>2017-2-03698-FU</t>
    <phoneticPr fontId="4" type="noConversion"/>
  </si>
  <si>
    <t>苏琳</t>
    <phoneticPr fontId="4" type="noConversion"/>
  </si>
  <si>
    <t>11010519910503472X</t>
    <phoneticPr fontId="4" type="noConversion"/>
  </si>
  <si>
    <t>13901124158</t>
  </si>
  <si>
    <t>朝阳区左家庄北里6号楼5层6门502</t>
    <phoneticPr fontId="4" type="noConversion"/>
  </si>
  <si>
    <t>周萌磊</t>
    <phoneticPr fontId="16" type="noConversion"/>
  </si>
  <si>
    <t>1室1厅1卫1厨</t>
    <phoneticPr fontId="4" type="noConversion"/>
  </si>
  <si>
    <t>73961</t>
  </si>
  <si>
    <t>91322017030370</t>
  </si>
  <si>
    <t>78544</t>
  </si>
  <si>
    <t>2017年03月20日</t>
  </si>
  <si>
    <t>2017年03月13日</t>
  </si>
  <si>
    <t>张颖</t>
    <phoneticPr fontId="4" type="noConversion"/>
  </si>
  <si>
    <t>C1480075</t>
    <phoneticPr fontId="4" type="noConversion"/>
  </si>
  <si>
    <t>周萌磊</t>
  </si>
  <si>
    <t>2017年03月22日</t>
  </si>
  <si>
    <t>张颖</t>
  </si>
  <si>
    <t>2017-2-04444-FU</t>
  </si>
  <si>
    <t>张道英</t>
  </si>
  <si>
    <t>110101197609242026</t>
  </si>
  <si>
    <t>13811681009</t>
  </si>
  <si>
    <t>左家庄北里38号楼19层1904</t>
    <phoneticPr fontId="4" type="noConversion"/>
  </si>
  <si>
    <t>王彩霞</t>
  </si>
  <si>
    <t>74150</t>
  </si>
  <si>
    <t>91322017030475</t>
  </si>
  <si>
    <t>79758</t>
  </si>
  <si>
    <t>2017年03月24日</t>
  </si>
  <si>
    <t>C1483280</t>
  </si>
  <si>
    <t>2017年03月29日</t>
  </si>
  <si>
    <t>2017-2-05294-FU</t>
  </si>
  <si>
    <t>潘小川、陈琦</t>
  </si>
  <si>
    <t>110102195611302419、110102195807261129</t>
  </si>
  <si>
    <t>17896013809</t>
  </si>
  <si>
    <t>朝阳区左家庄中街6号院4号楼9层3</t>
  </si>
  <si>
    <t>李峰</t>
  </si>
  <si>
    <t>2室2厅1卫1厨</t>
  </si>
  <si>
    <t>76.92</t>
  </si>
  <si>
    <t>70125</t>
  </si>
  <si>
    <t>91352017040130</t>
  </si>
  <si>
    <t>73178</t>
  </si>
  <si>
    <t>2017年04月07日</t>
  </si>
  <si>
    <t>2017年04月01日</t>
  </si>
  <si>
    <t>C1500469</t>
  </si>
  <si>
    <t>2017年04月18日</t>
  </si>
  <si>
    <t>2017-2-05514-DFU</t>
  </si>
  <si>
    <t>徐海燕</t>
  </si>
  <si>
    <t>320682197811198289</t>
  </si>
  <si>
    <t>13801029645</t>
  </si>
  <si>
    <t>左家庄中街6号院9号楼12层1208</t>
    <phoneticPr fontId="4" type="noConversion"/>
  </si>
  <si>
    <t>陈秋利</t>
  </si>
  <si>
    <t>3室2厅1卫1厨</t>
  </si>
  <si>
    <t>80.69</t>
  </si>
  <si>
    <t>38024</t>
  </si>
  <si>
    <t>91332017040066</t>
  </si>
  <si>
    <t>2017年03月30日</t>
  </si>
  <si>
    <t>50</t>
  </si>
  <si>
    <t>C1497188</t>
  </si>
  <si>
    <t>2017年04月10日</t>
  </si>
  <si>
    <t>2017-2-06434-FU</t>
  </si>
  <si>
    <t>万丽萍</t>
  </si>
  <si>
    <t>370304198008080626</t>
  </si>
  <si>
    <t>18600039747</t>
  </si>
  <si>
    <t>左家庄中街6号院9号楼13层1307</t>
    <phoneticPr fontId="4" type="noConversion"/>
  </si>
  <si>
    <t>李树元</t>
  </si>
  <si>
    <t>124.87</t>
  </si>
  <si>
    <t>36137</t>
  </si>
  <si>
    <t>91352017050020</t>
  </si>
  <si>
    <t>40144</t>
  </si>
  <si>
    <t>2017年04月27日</t>
  </si>
  <si>
    <t>2017年04月24日</t>
  </si>
  <si>
    <t>C1512536</t>
  </si>
  <si>
    <t>2017年05月02日</t>
  </si>
  <si>
    <t>2017-2-06834-FU</t>
  </si>
  <si>
    <t>王立</t>
  </si>
  <si>
    <t>522221198511101616</t>
  </si>
  <si>
    <t>13811966898</t>
  </si>
  <si>
    <t>朝阳区左家庄北里58号楼15层2单元1520</t>
  </si>
  <si>
    <t>58321</t>
  </si>
  <si>
    <t>91322017050237</t>
  </si>
  <si>
    <t>69056</t>
  </si>
  <si>
    <t>2017年05月04日</t>
  </si>
  <si>
    <t>2017年04月19日</t>
  </si>
  <si>
    <t>C1509336</t>
  </si>
  <si>
    <t>张楠</t>
  </si>
  <si>
    <t>2017年05月09日</t>
  </si>
  <si>
    <t>2017-2-07255-FU</t>
  </si>
  <si>
    <t>安然、周璐玺</t>
  </si>
  <si>
    <t>110105198009220413、110101198101221026</t>
  </si>
  <si>
    <t>13911489665</t>
  </si>
  <si>
    <t>安炜</t>
  </si>
  <si>
    <t>91352017070175</t>
  </si>
  <si>
    <t>71151</t>
  </si>
  <si>
    <t>2017年06月06日</t>
  </si>
  <si>
    <t>C1499046</t>
  </si>
  <si>
    <t>2017年07月28日</t>
  </si>
  <si>
    <t>2017-2-07791-FU</t>
  </si>
  <si>
    <t>李冬旭</t>
  </si>
  <si>
    <t>110228199311130034</t>
  </si>
  <si>
    <t>13716758349</t>
  </si>
  <si>
    <t>朝阳区左家庄南里2号楼13层1303</t>
  </si>
  <si>
    <t>张占君</t>
  </si>
  <si>
    <t>67092</t>
  </si>
  <si>
    <t>91352017050605</t>
  </si>
  <si>
    <t>73764</t>
  </si>
  <si>
    <t>2017年05月25日</t>
  </si>
  <si>
    <t>2017年05月24日</t>
  </si>
  <si>
    <t>C1523262</t>
  </si>
  <si>
    <t>2017年05月31日</t>
  </si>
  <si>
    <t>2017-2-09866-U-Z</t>
  </si>
  <si>
    <t>王垚、王柯瑾</t>
  </si>
  <si>
    <t>130203198208280036、130230198602260024</t>
  </si>
  <si>
    <t>13051848716</t>
  </si>
  <si>
    <t>朝阳区左家庄西街12号楼3层3-103</t>
  </si>
  <si>
    <t>李月萍</t>
  </si>
  <si>
    <t>54025</t>
  </si>
  <si>
    <t>91322017080016</t>
  </si>
  <si>
    <t>60480</t>
  </si>
  <si>
    <t>2017年08月04日</t>
  </si>
  <si>
    <t>2017年07月26日</t>
  </si>
  <si>
    <t>C1539010</t>
  </si>
  <si>
    <t>2017年08月02日</t>
  </si>
  <si>
    <t>2017-2-10686-FU</t>
  </si>
  <si>
    <t>葛程科、李珈馨</t>
  </si>
  <si>
    <t>210222198301201717、370303198711197627</t>
  </si>
  <si>
    <t>13810029471</t>
  </si>
  <si>
    <t>左家庄西街1号院1号楼1层104</t>
    <phoneticPr fontId="4" type="noConversion"/>
  </si>
  <si>
    <t>汪艳苹</t>
  </si>
  <si>
    <t>64566</t>
  </si>
  <si>
    <t>91322017090018</t>
  </si>
  <si>
    <t>76070</t>
  </si>
  <si>
    <t>2017年08月31日</t>
  </si>
  <si>
    <t>2017年08月30日</t>
  </si>
  <si>
    <t>C1546641</t>
  </si>
  <si>
    <t>2017年09月04日</t>
  </si>
  <si>
    <t>2017-2-10930-FU</t>
  </si>
  <si>
    <t>钱羽</t>
  </si>
  <si>
    <t>610112198807292026</t>
  </si>
  <si>
    <t>13488769320</t>
  </si>
  <si>
    <t>朝阳区左家庄北里甲1号楼4层1单元402号</t>
  </si>
  <si>
    <t>彭鹏</t>
  </si>
  <si>
    <t>66699</t>
  </si>
  <si>
    <t>91322017090166</t>
  </si>
  <si>
    <t>74967</t>
  </si>
  <si>
    <t>2017年09月08日</t>
  </si>
  <si>
    <t>2017年09月06日</t>
  </si>
  <si>
    <t>C1548387</t>
  </si>
  <si>
    <t>2017年09月19日</t>
  </si>
  <si>
    <t>2017-2-12543-U-Z</t>
  </si>
  <si>
    <t>邵迪</t>
  </si>
  <si>
    <t>11010819900728314X</t>
  </si>
  <si>
    <t>13436891611</t>
  </si>
  <si>
    <t>朝阳区左家庄北里36号楼8层1-807</t>
  </si>
  <si>
    <t>张明范</t>
  </si>
  <si>
    <t>63259</t>
  </si>
  <si>
    <t>91372017100225</t>
  </si>
  <si>
    <t>72688</t>
  </si>
  <si>
    <t>2017年10月31日</t>
  </si>
  <si>
    <t>2017年10月20日</t>
  </si>
  <si>
    <t>C1558315</t>
  </si>
  <si>
    <t>2017年10月26日</t>
  </si>
  <si>
    <t>2017-2-12558-U-Z</t>
  </si>
  <si>
    <t>耿子章、边庆楠</t>
  </si>
  <si>
    <t>130603198812061210、230206198912030527</t>
  </si>
  <si>
    <t>18519109024</t>
  </si>
  <si>
    <t>朝阳区左家庄北里6号楼6层3门602</t>
    <phoneticPr fontId="4" type="noConversion"/>
  </si>
  <si>
    <t>60729</t>
  </si>
  <si>
    <t>91332017100064</t>
  </si>
  <si>
    <t>65991</t>
  </si>
  <si>
    <t>C1558947</t>
  </si>
  <si>
    <t>李燕平</t>
  </si>
  <si>
    <t>2017年10月27日</t>
  </si>
  <si>
    <t>2017-2-12589-U-Z</t>
  </si>
  <si>
    <t>邵丽平</t>
  </si>
  <si>
    <t>132228198012192623</t>
  </si>
  <si>
    <t>13161209558</t>
  </si>
  <si>
    <t>朝阳区左家庄北里44号楼2层3单元201</t>
  </si>
  <si>
    <t>高秋霞</t>
  </si>
  <si>
    <t>61511</t>
  </si>
  <si>
    <t>91332017100065</t>
  </si>
  <si>
    <t>68897</t>
  </si>
  <si>
    <t>2017年10月16日</t>
  </si>
  <si>
    <t>C1556805</t>
  </si>
  <si>
    <t>2017-2-13048-FU</t>
  </si>
  <si>
    <t>杨丹</t>
  </si>
  <si>
    <t>321002198608317028</t>
  </si>
  <si>
    <t>13810413575</t>
  </si>
  <si>
    <t>朝阳区左家庄北里12号楼5层5门503</t>
  </si>
  <si>
    <t>孟珍</t>
  </si>
  <si>
    <t>61119</t>
  </si>
  <si>
    <t>91332017110065</t>
  </si>
  <si>
    <t>72989</t>
  </si>
  <si>
    <t>2017年11月13日</t>
  </si>
  <si>
    <t>2017年11月07日</t>
  </si>
  <si>
    <t>C1562947</t>
  </si>
  <si>
    <t>2017年11月16日</t>
  </si>
  <si>
    <t>朝阳区静安里21号楼6层3门601</t>
    <phoneticPr fontId="146" type="noConversion"/>
  </si>
  <si>
    <t>朝阳区静安里21号楼6层3门601</t>
    <phoneticPr fontId="4" type="noConversion"/>
  </si>
  <si>
    <r>
      <rPr>
        <sz val="11"/>
        <rFont val="宋体"/>
        <family val="3"/>
        <charset val="134"/>
      </rPr>
      <t>高楼层（6</t>
    </r>
    <r>
      <rPr>
        <sz val="11"/>
        <rFont val="Arial"/>
        <family val="2"/>
      </rPr>
      <t>/6</t>
    </r>
    <r>
      <rPr>
        <sz val="11"/>
        <rFont val="宋体"/>
        <family val="3"/>
        <charset val="134"/>
      </rPr>
      <t>）</t>
    </r>
    <phoneticPr fontId="20" type="noConversion"/>
  </si>
  <si>
    <t>朝阳区静安里2号楼8层813</t>
    <phoneticPr fontId="146" type="noConversion"/>
  </si>
  <si>
    <t>朝阳区静安里2号楼8层813</t>
    <phoneticPr fontId="4" type="noConversion"/>
  </si>
  <si>
    <r>
      <rPr>
        <sz val="11"/>
        <rFont val="宋体"/>
        <family val="3"/>
        <charset val="134"/>
      </rPr>
      <t>中楼层（8</t>
    </r>
    <r>
      <rPr>
        <sz val="11"/>
        <rFont val="Arial"/>
        <family val="2"/>
      </rPr>
      <t>/14</t>
    </r>
    <r>
      <rPr>
        <sz val="11"/>
        <rFont val="宋体"/>
        <family val="3"/>
        <charset val="134"/>
      </rPr>
      <t>）</t>
    </r>
    <phoneticPr fontId="20" type="noConversion"/>
  </si>
  <si>
    <t>高层板楼</t>
  </si>
  <si>
    <t>朝阳区左家庄北里36号楼16层1-1610</t>
    <phoneticPr fontId="146" type="noConversion"/>
  </si>
  <si>
    <t>朝阳区左家庄北里36号楼16层1-1610</t>
    <phoneticPr fontId="4" type="noConversion"/>
  </si>
  <si>
    <r>
      <rPr>
        <sz val="11"/>
        <rFont val="宋体"/>
        <family val="3"/>
        <charset val="134"/>
      </rPr>
      <t>高楼层（</t>
    </r>
    <r>
      <rPr>
        <sz val="11"/>
        <rFont val="Arial"/>
        <family val="2"/>
      </rPr>
      <t>1</t>
    </r>
    <r>
      <rPr>
        <sz val="11"/>
        <rFont val="宋体"/>
        <family val="3"/>
        <charset val="134"/>
      </rPr>
      <t>6</t>
    </r>
    <r>
      <rPr>
        <sz val="11"/>
        <rFont val="Arial"/>
        <family val="2"/>
      </rPr>
      <t>/20</t>
    </r>
    <r>
      <rPr>
        <sz val="11"/>
        <rFont val="宋体"/>
        <family val="3"/>
        <charset val="134"/>
      </rPr>
      <t>）</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</si>
</sst>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 numFmtId="198" formatCode="0000"/>
    <numFmt numFmtId="199" formatCode="0.00;[Red]0.00"/>
    <numFmt numFmtId="200" formatCode="0;[Red]0"/>
    <numFmt numFmtId="201" formatCode="00000000000000"/>
    <numFmt numFmtId="202" formatCode="yyyy&quot;年&quot;mm&quot;月&quot;dd&quot;日&quot;"/>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b/>
      <sz val="9"/>
      <color indexed="81"/>
      <name val="Times New Roman"/>
      <family val="1"/>
    </font>
    <font>
      <sz val="10"/>
      <name val="宋体"/>
      <family val="3"/>
      <charset val="134"/>
      <scheme val="minor"/>
    </font>
    <font>
      <sz val="10"/>
      <name val="Times New Roman"/>
      <family val="1"/>
    </font>
    <font>
      <sz val="10"/>
      <color indexed="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8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xf numFmtId="0" fontId="16" fillId="0" borderId="1" xfId="0" applyFont="1" applyBorder="1" applyAlignment="1">
      <alignment horizontal="center"/>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31" fontId="16" fillId="0" borderId="1" xfId="0" applyNumberFormat="1" applyFont="1" applyBorder="1" applyAlignment="1">
      <alignment horizontal="left"/>
    </xf>
    <xf numFmtId="0" fontId="16" fillId="0" borderId="0" xfId="0" applyFont="1" applyAlignment="1"/>
    <xf numFmtId="0" fontId="16" fillId="0" borderId="1" xfId="0" applyFont="1" applyBorder="1" applyAlignment="1" applyProtection="1">
      <alignment horizontal="left"/>
      <protection locked="0"/>
    </xf>
    <xf numFmtId="196" fontId="16" fillId="0" borderId="1" xfId="0" applyNumberFormat="1" applyFont="1" applyBorder="1" applyAlignment="1" applyProtection="1">
      <alignment horizontal="left"/>
      <protection locked="0"/>
    </xf>
    <xf numFmtId="196" fontId="16" fillId="0" borderId="1" xfId="0" applyNumberFormat="1" applyFont="1" applyBorder="1" applyAlignment="1" applyProtection="1">
      <alignment horizontal="right"/>
      <protection locked="0"/>
    </xf>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0" fontId="16" fillId="0" borderId="1" xfId="0" applyFont="1" applyBorder="1" applyAlignment="1" applyProtection="1">
      <alignment horizontal="center"/>
      <protection locked="0"/>
    </xf>
    <xf numFmtId="196" fontId="16" fillId="0" borderId="1" xfId="0" applyNumberFormat="1" applyFont="1" applyBorder="1" applyAlignment="1"/>
    <xf numFmtId="179" fontId="16" fillId="0" borderId="1" xfId="0" applyNumberFormat="1" applyFont="1" applyBorder="1" applyAlignment="1"/>
    <xf numFmtId="176" fontId="16" fillId="0" borderId="1" xfId="0" applyNumberFormat="1" applyFont="1" applyBorder="1" applyAlignment="1"/>
    <xf numFmtId="186" fontId="16" fillId="0" borderId="1" xfId="0" applyNumberFormat="1" applyFont="1" applyBorder="1" applyAlignment="1">
      <alignment horizontal="right"/>
    </xf>
    <xf numFmtId="1" fontId="16" fillId="0" borderId="1" xfId="0" applyNumberFormat="1" applyFont="1" applyBorder="1" applyAlignment="1">
      <alignment horizontal="right"/>
    </xf>
    <xf numFmtId="184" fontId="16" fillId="0" borderId="1" xfId="0" applyNumberFormat="1" applyFont="1" applyBorder="1" applyAlignment="1"/>
    <xf numFmtId="0" fontId="16" fillId="0" borderId="1" xfId="0" applyFont="1" applyFill="1" applyBorder="1" applyAlignment="1">
      <alignment horizontal="center" vertical="center"/>
    </xf>
    <xf numFmtId="0" fontId="75" fillId="8" borderId="0" xfId="0" applyFont="1" applyFill="1" applyProtection="1">
      <alignment vertical="center"/>
      <protection locked="0"/>
    </xf>
    <xf numFmtId="0" fontId="256" fillId="0" borderId="1" xfId="0" applyFont="1" applyFill="1" applyBorder="1" applyAlignment="1">
      <alignment vertical="center"/>
    </xf>
    <xf numFmtId="49" fontId="256" fillId="0" borderId="1" xfId="0" applyNumberFormat="1" applyFont="1" applyFill="1" applyBorder="1" applyAlignment="1">
      <alignment vertical="center"/>
    </xf>
    <xf numFmtId="0" fontId="256" fillId="0" borderId="1" xfId="0" applyNumberFormat="1" applyFont="1" applyFill="1" applyBorder="1" applyAlignment="1">
      <alignment horizontal="left" vertical="center"/>
    </xf>
    <xf numFmtId="0" fontId="256" fillId="0" borderId="1" xfId="0" applyNumberFormat="1" applyFont="1" applyFill="1" applyBorder="1" applyAlignment="1">
      <alignment vertical="center"/>
    </xf>
    <xf numFmtId="0" fontId="256" fillId="0" borderId="1" xfId="0" applyNumberFormat="1" applyFont="1" applyFill="1" applyBorder="1" applyAlignment="1">
      <alignment horizontal="center" vertical="center"/>
    </xf>
    <xf numFmtId="0" fontId="256" fillId="0" borderId="1" xfId="0" applyFont="1" applyFill="1" applyBorder="1" applyAlignment="1">
      <alignment horizontal="right" vertical="center"/>
    </xf>
    <xf numFmtId="2" fontId="256" fillId="0" borderId="1" xfId="0" applyNumberFormat="1" applyFont="1" applyFill="1" applyBorder="1" applyAlignment="1">
      <alignment horizontal="right" vertical="center"/>
    </xf>
    <xf numFmtId="182" fontId="256" fillId="0" borderId="1" xfId="0" applyNumberFormat="1" applyFont="1" applyFill="1" applyBorder="1" applyAlignment="1">
      <alignment vertical="center"/>
    </xf>
    <xf numFmtId="9" fontId="256" fillId="0" borderId="1" xfId="0" applyNumberFormat="1" applyFont="1" applyFill="1" applyBorder="1" applyAlignment="1">
      <alignment vertical="center"/>
    </xf>
    <xf numFmtId="2" fontId="256" fillId="0" borderId="1" xfId="0" applyNumberFormat="1" applyFont="1" applyFill="1" applyBorder="1" applyAlignment="1" applyProtection="1">
      <alignment horizontal="right" vertical="center"/>
    </xf>
    <xf numFmtId="182" fontId="256" fillId="0" borderId="1" xfId="0" applyNumberFormat="1" applyFont="1" applyFill="1" applyBorder="1" applyAlignment="1">
      <alignment horizontal="right" vertical="center"/>
    </xf>
    <xf numFmtId="0" fontId="16" fillId="0" borderId="1" xfId="0" applyFont="1" applyFill="1" applyBorder="1" applyAlignment="1">
      <alignment horizontal="right" vertical="center"/>
    </xf>
    <xf numFmtId="49" fontId="256" fillId="0" borderId="1" xfId="0" quotePrefix="1" applyNumberFormat="1" applyFont="1" applyFill="1" applyBorder="1" applyAlignment="1">
      <alignment vertical="center"/>
    </xf>
    <xf numFmtId="184" fontId="256" fillId="0" borderId="1" xfId="0" applyNumberFormat="1" applyFont="1" applyFill="1" applyBorder="1" applyAlignment="1">
      <alignment horizontal="right" vertical="center"/>
    </xf>
    <xf numFmtId="31" fontId="256" fillId="0" borderId="1" xfId="0" applyNumberFormat="1" applyFont="1" applyFill="1" applyBorder="1" applyAlignment="1">
      <alignment horizontal="right" vertical="center"/>
    </xf>
    <xf numFmtId="196" fontId="256" fillId="0" borderId="1" xfId="0" applyNumberFormat="1" applyFont="1" applyFill="1" applyBorder="1" applyAlignment="1">
      <alignment vertical="center"/>
    </xf>
    <xf numFmtId="179" fontId="256" fillId="0" borderId="1" xfId="0" applyNumberFormat="1" applyFont="1" applyFill="1" applyBorder="1" applyAlignment="1">
      <alignment vertical="center"/>
    </xf>
    <xf numFmtId="184" fontId="256" fillId="0" borderId="1" xfId="0" applyNumberFormat="1" applyFont="1" applyFill="1" applyBorder="1" applyAlignment="1">
      <alignment vertical="center"/>
    </xf>
    <xf numFmtId="0" fontId="256" fillId="0" borderId="1" xfId="0" applyFont="1" applyFill="1" applyBorder="1" applyAlignment="1" applyProtection="1">
      <alignment vertical="center"/>
      <protection locked="0"/>
    </xf>
    <xf numFmtId="0" fontId="257" fillId="0" borderId="0" xfId="0" applyFont="1" applyFill="1" applyBorder="1" applyAlignment="1">
      <alignment vertical="center"/>
    </xf>
    <xf numFmtId="0" fontId="256" fillId="0" borderId="0" xfId="0" applyFont="1" applyFill="1" applyBorder="1" applyAlignment="1">
      <alignment vertical="center"/>
    </xf>
    <xf numFmtId="0" fontId="16" fillId="0" borderId="0" xfId="0" applyFont="1" applyFill="1" applyBorder="1" applyAlignment="1">
      <alignment vertical="center"/>
    </xf>
    <xf numFmtId="49" fontId="256" fillId="0" borderId="1" xfId="0" applyNumberFormat="1" applyFont="1" applyFill="1" applyBorder="1" applyAlignment="1">
      <alignment horizontal="right" vertical="center"/>
    </xf>
    <xf numFmtId="198" fontId="256" fillId="0" borderId="1" xfId="0" applyNumberFormat="1" applyFont="1" applyFill="1" applyBorder="1" applyAlignment="1">
      <alignment horizontal="right" vertical="center"/>
    </xf>
    <xf numFmtId="0" fontId="256" fillId="0" borderId="1" xfId="0" applyFont="1" applyFill="1" applyBorder="1" applyAlignment="1">
      <alignment horizontal="left" vertical="center"/>
    </xf>
    <xf numFmtId="31" fontId="256" fillId="0" borderId="1" xfId="0" applyNumberFormat="1" applyFont="1" applyFill="1" applyBorder="1" applyAlignment="1">
      <alignment vertical="center"/>
    </xf>
    <xf numFmtId="0" fontId="256" fillId="0" borderId="1" xfId="0" applyFont="1" applyFill="1" applyBorder="1" applyAlignment="1">
      <alignment horizontal="center" vertical="center"/>
    </xf>
    <xf numFmtId="0" fontId="108" fillId="0" borderId="1" xfId="0" applyFont="1" applyFill="1" applyBorder="1" applyAlignment="1">
      <alignment vertical="center"/>
    </xf>
    <xf numFmtId="49" fontId="108" fillId="0" borderId="1" xfId="0" applyNumberFormat="1" applyFont="1" applyFill="1" applyBorder="1" applyAlignment="1">
      <alignment vertical="center"/>
    </xf>
    <xf numFmtId="49" fontId="108" fillId="0" borderId="1" xfId="0" applyNumberFormat="1" applyFont="1" applyFill="1" applyBorder="1" applyAlignment="1">
      <alignment horizontal="right" vertical="center"/>
    </xf>
    <xf numFmtId="0" fontId="108" fillId="0" borderId="1" xfId="0" applyFont="1" applyFill="1" applyBorder="1" applyAlignment="1">
      <alignment horizontal="right" vertical="center"/>
    </xf>
    <xf numFmtId="198" fontId="108" fillId="0" borderId="1" xfId="0" applyNumberFormat="1" applyFont="1" applyFill="1" applyBorder="1" applyAlignment="1">
      <alignment horizontal="right" vertical="center"/>
    </xf>
    <xf numFmtId="2" fontId="108" fillId="0" borderId="1" xfId="0" applyNumberFormat="1" applyFont="1" applyFill="1" applyBorder="1" applyAlignment="1">
      <alignment horizontal="right" vertical="center"/>
    </xf>
    <xf numFmtId="182" fontId="108" fillId="0" borderId="1" xfId="0" applyNumberFormat="1" applyFont="1" applyFill="1" applyBorder="1" applyAlignment="1">
      <alignment vertical="center"/>
    </xf>
    <xf numFmtId="9" fontId="108" fillId="0" borderId="1" xfId="0" applyNumberFormat="1" applyFont="1" applyFill="1" applyBorder="1" applyAlignment="1">
      <alignment vertical="center"/>
    </xf>
    <xf numFmtId="2" fontId="108" fillId="0" borderId="1" xfId="0" applyNumberFormat="1" applyFont="1" applyFill="1" applyBorder="1" applyAlignment="1" applyProtection="1">
      <alignment horizontal="right" vertical="center"/>
    </xf>
    <xf numFmtId="182" fontId="108" fillId="0" borderId="1" xfId="0" applyNumberFormat="1" applyFont="1" applyFill="1" applyBorder="1" applyAlignment="1">
      <alignment horizontal="right" vertical="center"/>
    </xf>
    <xf numFmtId="0" fontId="108" fillId="0" borderId="1" xfId="0" applyFont="1" applyFill="1" applyBorder="1" applyAlignment="1" applyProtection="1">
      <alignment vertical="center"/>
      <protection locked="0"/>
    </xf>
    <xf numFmtId="49" fontId="108" fillId="0" borderId="1" xfId="0" quotePrefix="1" applyNumberFormat="1" applyFont="1" applyFill="1" applyBorder="1" applyAlignment="1">
      <alignment vertical="center"/>
    </xf>
    <xf numFmtId="31" fontId="108" fillId="0" borderId="1" xfId="0" applyNumberFormat="1" applyFont="1" applyFill="1" applyBorder="1" applyAlignment="1">
      <alignment vertical="center"/>
    </xf>
    <xf numFmtId="0" fontId="108" fillId="0" borderId="1" xfId="0" applyFont="1" applyFill="1" applyBorder="1" applyAlignment="1">
      <alignment horizontal="center" vertical="center"/>
    </xf>
    <xf numFmtId="0" fontId="108" fillId="0" borderId="1" xfId="0" applyFont="1" applyFill="1" applyBorder="1" applyAlignment="1">
      <alignment horizontal="left" vertical="center"/>
    </xf>
    <xf numFmtId="184" fontId="108" fillId="0" borderId="1" xfId="0" applyNumberFormat="1" applyFont="1" applyFill="1" applyBorder="1" applyAlignment="1">
      <alignment vertical="center"/>
    </xf>
    <xf numFmtId="0" fontId="108" fillId="0" borderId="0" xfId="0" applyFont="1" applyFill="1" applyBorder="1" applyAlignment="1">
      <alignment vertical="center"/>
    </xf>
    <xf numFmtId="0" fontId="16" fillId="0" borderId="0" xfId="0" applyFont="1" applyFill="1" applyBorder="1" applyAlignment="1">
      <alignment horizontal="left" vertical="center"/>
    </xf>
    <xf numFmtId="199" fontId="256" fillId="0" borderId="1" xfId="0" applyNumberFormat="1" applyFont="1" applyFill="1" applyBorder="1" applyAlignment="1">
      <alignment horizontal="right" vertical="center"/>
    </xf>
    <xf numFmtId="49" fontId="256" fillId="0" borderId="1" xfId="0" applyNumberFormat="1" applyFont="1" applyFill="1" applyBorder="1" applyAlignment="1">
      <alignment horizontal="center" vertical="center"/>
    </xf>
    <xf numFmtId="0" fontId="256" fillId="0" borderId="1" xfId="0" applyNumberFormat="1" applyFont="1" applyFill="1" applyBorder="1" applyAlignment="1">
      <alignment horizontal="right" vertical="center"/>
    </xf>
    <xf numFmtId="9" fontId="256" fillId="0" borderId="1" xfId="0" applyNumberFormat="1" applyFont="1" applyFill="1" applyBorder="1" applyAlignment="1">
      <alignment horizontal="right" vertical="center"/>
    </xf>
    <xf numFmtId="0" fontId="257" fillId="0" borderId="0" xfId="0" applyFont="1" applyFill="1" applyBorder="1" applyAlignment="1"/>
    <xf numFmtId="0" fontId="16" fillId="0" borderId="1" xfId="0" applyFont="1" applyFill="1" applyBorder="1" applyAlignment="1"/>
    <xf numFmtId="49" fontId="16" fillId="0" borderId="1" xfId="0" applyNumberFormat="1" applyFont="1" applyFill="1" applyBorder="1" applyAlignment="1"/>
    <xf numFmtId="0" fontId="16" fillId="0" borderId="1" xfId="0" applyNumberFormat="1" applyFont="1" applyFill="1" applyBorder="1" applyAlignment="1"/>
    <xf numFmtId="0" fontId="16" fillId="0" borderId="1" xfId="0" applyNumberFormat="1" applyFont="1" applyFill="1" applyBorder="1" applyAlignment="1">
      <alignment horizontal="right"/>
    </xf>
    <xf numFmtId="49" fontId="16" fillId="0" borderId="1" xfId="0" applyNumberFormat="1" applyFont="1" applyFill="1" applyBorder="1" applyAlignment="1">
      <alignment horizontal="right"/>
    </xf>
    <xf numFmtId="0" fontId="16" fillId="0" borderId="1" xfId="0" applyFont="1" applyFill="1" applyBorder="1" applyAlignment="1">
      <alignment horizontal="right"/>
    </xf>
    <xf numFmtId="198" fontId="16" fillId="0" borderId="1" xfId="0" applyNumberFormat="1" applyFont="1" applyFill="1" applyBorder="1" applyAlignment="1">
      <alignment horizontal="right"/>
    </xf>
    <xf numFmtId="182" fontId="16" fillId="0" borderId="1" xfId="0" applyNumberFormat="1" applyFont="1" applyFill="1" applyBorder="1" applyAlignment="1">
      <alignment horizontal="right"/>
    </xf>
    <xf numFmtId="9" fontId="16" fillId="0" borderId="1" xfId="0" applyNumberFormat="1" applyFont="1" applyFill="1" applyBorder="1" applyAlignment="1">
      <alignment horizontal="right"/>
    </xf>
    <xf numFmtId="2" fontId="16" fillId="0" borderId="1" xfId="0" applyNumberFormat="1" applyFont="1" applyFill="1" applyBorder="1" applyAlignment="1" applyProtection="1">
      <alignment horizontal="right"/>
    </xf>
    <xf numFmtId="0" fontId="16" fillId="0" borderId="1" xfId="0" applyFont="1" applyFill="1" applyBorder="1" applyAlignment="1" applyProtection="1">
      <alignment horizontal="right" vertical="center"/>
      <protection locked="0"/>
    </xf>
    <xf numFmtId="31" fontId="16" fillId="0" borderId="1" xfId="0" applyNumberFormat="1" applyFont="1" applyFill="1" applyBorder="1" applyAlignment="1"/>
    <xf numFmtId="0" fontId="16" fillId="0" borderId="1" xfId="0" applyFont="1" applyFill="1" applyBorder="1" applyAlignment="1">
      <alignment horizontal="left"/>
    </xf>
    <xf numFmtId="0" fontId="16" fillId="0" borderId="1" xfId="0" applyFont="1" applyFill="1" applyBorder="1" applyAlignment="1" applyProtection="1">
      <protection locked="0"/>
    </xf>
    <xf numFmtId="184" fontId="16" fillId="0" borderId="1" xfId="0" applyNumberFormat="1" applyFont="1" applyFill="1" applyBorder="1" applyAlignment="1"/>
    <xf numFmtId="0" fontId="16" fillId="0" borderId="0" xfId="0" applyFont="1" applyFill="1" applyBorder="1" applyAlignment="1"/>
    <xf numFmtId="0" fontId="256" fillId="0" borderId="0" xfId="0" applyFont="1" applyFill="1" applyBorder="1" applyAlignment="1">
      <alignment horizontal="left" vertical="center"/>
    </xf>
    <xf numFmtId="0" fontId="256" fillId="0" borderId="1" xfId="0" applyNumberFormat="1" applyFont="1" applyFill="1" applyBorder="1" applyAlignment="1"/>
    <xf numFmtId="0" fontId="256" fillId="0" borderId="1" xfId="0" applyFont="1" applyFill="1" applyBorder="1" applyAlignment="1"/>
    <xf numFmtId="0" fontId="256" fillId="0" borderId="1" xfId="0" applyNumberFormat="1" applyFont="1" applyFill="1" applyBorder="1" applyAlignment="1">
      <alignment horizontal="right"/>
    </xf>
    <xf numFmtId="0" fontId="256" fillId="0" borderId="1" xfId="0" applyFont="1" applyFill="1" applyBorder="1" applyAlignment="1">
      <alignment horizontal="right"/>
    </xf>
    <xf numFmtId="182" fontId="256" fillId="0" borderId="1" xfId="0" applyNumberFormat="1" applyFont="1" applyFill="1" applyBorder="1" applyAlignment="1">
      <alignment horizontal="right"/>
    </xf>
    <xf numFmtId="9" fontId="256" fillId="0" borderId="1" xfId="0" applyNumberFormat="1" applyFont="1" applyFill="1" applyBorder="1" applyAlignment="1">
      <alignment horizontal="right"/>
    </xf>
    <xf numFmtId="49" fontId="256" fillId="0" borderId="1" xfId="0" applyNumberFormat="1" applyFont="1" applyFill="1" applyBorder="1" applyAlignment="1"/>
    <xf numFmtId="196" fontId="256" fillId="0" borderId="1" xfId="0" applyNumberFormat="1" applyFont="1" applyFill="1" applyBorder="1" applyAlignment="1"/>
    <xf numFmtId="179" fontId="256" fillId="0" borderId="1" xfId="0" applyNumberFormat="1" applyFont="1" applyFill="1" applyBorder="1" applyAlignment="1"/>
    <xf numFmtId="184" fontId="256" fillId="0" borderId="1" xfId="0" applyNumberFormat="1" applyFont="1" applyFill="1" applyBorder="1" applyAlignment="1"/>
    <xf numFmtId="0" fontId="256" fillId="0" borderId="0" xfId="0" applyFont="1" applyFill="1" applyBorder="1" applyAlignment="1"/>
    <xf numFmtId="182" fontId="256" fillId="0" borderId="1" xfId="0" applyNumberFormat="1" applyFont="1" applyFill="1" applyBorder="1" applyAlignment="1"/>
    <xf numFmtId="9" fontId="256" fillId="0" borderId="1" xfId="0" applyNumberFormat="1" applyFont="1" applyFill="1" applyBorder="1" applyAlignment="1"/>
    <xf numFmtId="49" fontId="256" fillId="0" borderId="1" xfId="0" applyNumberFormat="1" applyFont="1" applyFill="1" applyBorder="1" applyAlignment="1">
      <alignment horizontal="left" vertical="center"/>
    </xf>
    <xf numFmtId="198" fontId="256" fillId="0" borderId="1" xfId="0" applyNumberFormat="1" applyFont="1" applyFill="1" applyBorder="1" applyAlignment="1">
      <alignment horizontal="left" vertical="center"/>
    </xf>
    <xf numFmtId="2" fontId="256" fillId="0" borderId="1" xfId="0" applyNumberFormat="1" applyFont="1" applyFill="1" applyBorder="1" applyAlignment="1">
      <alignment horizontal="left" vertical="center"/>
    </xf>
    <xf numFmtId="182" fontId="256" fillId="0" borderId="1" xfId="0" applyNumberFormat="1" applyFont="1" applyFill="1" applyBorder="1" applyAlignment="1">
      <alignment horizontal="left" vertical="center"/>
    </xf>
    <xf numFmtId="9" fontId="256" fillId="0" borderId="1" xfId="0" applyNumberFormat="1" applyFont="1" applyFill="1" applyBorder="1" applyAlignment="1">
      <alignment horizontal="left" vertical="center"/>
    </xf>
    <xf numFmtId="2" fontId="256" fillId="0" borderId="1" xfId="0" applyNumberFormat="1" applyFont="1" applyFill="1" applyBorder="1" applyAlignment="1" applyProtection="1">
      <alignment horizontal="left" vertical="center"/>
    </xf>
    <xf numFmtId="0" fontId="256" fillId="0" borderId="1" xfId="0" applyFont="1" applyFill="1" applyBorder="1" applyAlignment="1" applyProtection="1">
      <alignment horizontal="left" vertical="center"/>
      <protection locked="0"/>
    </xf>
    <xf numFmtId="31"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vertical="center"/>
    </xf>
    <xf numFmtId="184" fontId="256" fillId="0" borderId="1" xfId="0" applyNumberFormat="1" applyFont="1" applyFill="1" applyBorder="1" applyAlignment="1">
      <alignment horizontal="left"/>
    </xf>
    <xf numFmtId="0" fontId="256" fillId="0" borderId="1" xfId="0" applyFont="1" applyFill="1" applyBorder="1" applyAlignment="1">
      <alignment horizontal="left"/>
    </xf>
    <xf numFmtId="0" fontId="256" fillId="0" borderId="1" xfId="0" applyFont="1" applyFill="1" applyBorder="1" applyAlignment="1" applyProtection="1">
      <alignment horizontal="left"/>
      <protection locked="0"/>
    </xf>
    <xf numFmtId="0" fontId="256" fillId="0" borderId="0" xfId="0" applyFont="1" applyFill="1" applyBorder="1" applyAlignment="1">
      <alignment horizontal="left"/>
    </xf>
    <xf numFmtId="0" fontId="256" fillId="0" borderId="1" xfId="0" applyFont="1" applyFill="1" applyBorder="1" applyAlignment="1" applyProtection="1">
      <alignment horizontal="right" vertical="center"/>
      <protection locked="0"/>
    </xf>
    <xf numFmtId="49" fontId="256" fillId="0" borderId="1" xfId="0" quotePrefix="1" applyNumberFormat="1" applyFont="1" applyFill="1" applyBorder="1" applyAlignment="1">
      <alignment horizontal="left" vertical="center"/>
    </xf>
    <xf numFmtId="0" fontId="256" fillId="0" borderId="0" xfId="0" applyFont="1" applyFill="1" applyBorder="1" applyAlignment="1">
      <alignment horizontal="right" vertical="center"/>
    </xf>
    <xf numFmtId="49" fontId="256" fillId="0" borderId="1" xfId="0" applyNumberFormat="1" applyFont="1" applyFill="1" applyBorder="1" applyAlignment="1">
      <alignment horizontal="left"/>
    </xf>
    <xf numFmtId="0" fontId="256" fillId="0" borderId="1" xfId="0" applyNumberFormat="1" applyFont="1" applyFill="1" applyBorder="1" applyAlignment="1">
      <alignment horizontal="left"/>
    </xf>
    <xf numFmtId="2" fontId="256" fillId="0" borderId="1" xfId="0" applyNumberFormat="1" applyFont="1" applyFill="1" applyBorder="1" applyAlignment="1">
      <alignment horizontal="right"/>
    </xf>
    <xf numFmtId="2" fontId="256" fillId="0" borderId="1" xfId="0" applyNumberFormat="1" applyFont="1" applyFill="1" applyBorder="1" applyAlignment="1" applyProtection="1">
      <alignment horizontal="right"/>
    </xf>
    <xf numFmtId="0" fontId="256" fillId="0" borderId="1" xfId="0" applyFont="1" applyFill="1" applyBorder="1" applyAlignment="1" applyProtection="1">
      <alignment horizontal="right"/>
      <protection locked="0"/>
    </xf>
    <xf numFmtId="177" fontId="256" fillId="0" borderId="1" xfId="0" applyNumberFormat="1" applyFont="1" applyFill="1" applyBorder="1" applyAlignment="1">
      <alignment horizontal="left"/>
    </xf>
    <xf numFmtId="31" fontId="256" fillId="0" borderId="1" xfId="0" applyNumberFormat="1" applyFont="1" applyFill="1" applyBorder="1" applyAlignment="1">
      <alignment horizontal="left"/>
    </xf>
    <xf numFmtId="0" fontId="256" fillId="0" borderId="1" xfId="0" applyFont="1" applyFill="1" applyBorder="1" applyAlignment="1" applyProtection="1">
      <protection locked="0"/>
    </xf>
    <xf numFmtId="9" fontId="108" fillId="0" borderId="1" xfId="0" applyNumberFormat="1" applyFont="1" applyFill="1" applyBorder="1" applyAlignment="1">
      <alignment horizontal="right" vertical="center"/>
    </xf>
    <xf numFmtId="0" fontId="108" fillId="0" borderId="1" xfId="0" applyFont="1" applyFill="1" applyBorder="1" applyAlignment="1" applyProtection="1">
      <alignment horizontal="left" vertical="center"/>
      <protection locked="0"/>
    </xf>
    <xf numFmtId="0" fontId="108" fillId="0" borderId="0" xfId="0" applyFont="1" applyFill="1" applyBorder="1" applyAlignment="1" applyProtection="1">
      <alignment horizontal="left" vertical="center"/>
      <protection locked="0"/>
    </xf>
    <xf numFmtId="0" fontId="108" fillId="0" borderId="1" xfId="0" applyNumberFormat="1" applyFont="1" applyFill="1" applyBorder="1" applyAlignment="1">
      <alignment horizontal="left" vertical="center"/>
    </xf>
    <xf numFmtId="0" fontId="108" fillId="0" borderId="1" xfId="0" applyNumberFormat="1" applyFont="1" applyFill="1" applyBorder="1" applyAlignment="1">
      <alignment vertical="center"/>
    </xf>
    <xf numFmtId="0" fontId="108" fillId="0" borderId="1" xfId="0" applyNumberFormat="1" applyFont="1" applyFill="1" applyBorder="1" applyAlignment="1">
      <alignment horizontal="center" vertical="center"/>
    </xf>
    <xf numFmtId="184" fontId="108" fillId="0" borderId="1" xfId="0" applyNumberFormat="1" applyFont="1" applyFill="1" applyBorder="1" applyAlignment="1">
      <alignment horizontal="right" vertical="center"/>
    </xf>
    <xf numFmtId="31" fontId="108" fillId="0" borderId="1" xfId="0" applyNumberFormat="1" applyFont="1" applyFill="1" applyBorder="1" applyAlignment="1">
      <alignment horizontal="right" vertical="center"/>
    </xf>
    <xf numFmtId="196" fontId="108" fillId="0" borderId="1" xfId="0" applyNumberFormat="1" applyFont="1" applyFill="1" applyBorder="1" applyAlignment="1">
      <alignment vertical="center"/>
    </xf>
    <xf numFmtId="179" fontId="108" fillId="0" borderId="1" xfId="0" applyNumberFormat="1" applyFont="1" applyFill="1" applyBorder="1" applyAlignment="1">
      <alignment vertical="center"/>
    </xf>
    <xf numFmtId="0" fontId="16" fillId="0" borderId="0" xfId="0" applyFont="1" applyFill="1" applyBorder="1" applyAlignment="1">
      <alignment horizontal="right" vertical="center"/>
    </xf>
    <xf numFmtId="0" fontId="108" fillId="0" borderId="0" xfId="0" applyFont="1" applyFill="1" applyBorder="1" applyAlignment="1">
      <alignment horizontal="left" vertical="center"/>
    </xf>
    <xf numFmtId="0" fontId="16" fillId="0" borderId="1" xfId="0" applyFont="1" applyFill="1" applyBorder="1" applyAlignment="1">
      <alignment vertical="center"/>
    </xf>
    <xf numFmtId="49" fontId="16" fillId="0" borderId="1" xfId="0" applyNumberFormat="1" applyFont="1" applyFill="1" applyBorder="1" applyAlignment="1">
      <alignment vertical="center"/>
    </xf>
    <xf numFmtId="49" fontId="16" fillId="0" borderId="1" xfId="0" applyNumberFormat="1" applyFont="1" applyFill="1" applyBorder="1" applyAlignment="1">
      <alignment horizontal="right" vertical="center"/>
    </xf>
    <xf numFmtId="198" fontId="16" fillId="0" borderId="1" xfId="0" applyNumberFormat="1" applyFont="1" applyFill="1" applyBorder="1" applyAlignment="1">
      <alignment horizontal="right" vertical="center"/>
    </xf>
    <xf numFmtId="2" fontId="16" fillId="0" borderId="1" xfId="0" applyNumberFormat="1" applyFont="1" applyFill="1" applyBorder="1" applyAlignment="1">
      <alignment horizontal="right" vertical="center"/>
    </xf>
    <xf numFmtId="182" fontId="16" fillId="0" borderId="1" xfId="0" applyNumberFormat="1" applyFont="1" applyFill="1" applyBorder="1" applyAlignment="1">
      <alignment vertical="center"/>
    </xf>
    <xf numFmtId="9" fontId="16" fillId="0" borderId="1" xfId="0" applyNumberFormat="1" applyFont="1" applyFill="1" applyBorder="1" applyAlignment="1">
      <alignment vertical="center"/>
    </xf>
    <xf numFmtId="2" fontId="16" fillId="0" borderId="1" xfId="0" applyNumberFormat="1" applyFont="1" applyFill="1" applyBorder="1" applyAlignment="1" applyProtection="1">
      <alignment horizontal="right" vertical="center"/>
    </xf>
    <xf numFmtId="182" fontId="16" fillId="0" borderId="1" xfId="0" applyNumberFormat="1" applyFont="1" applyFill="1" applyBorder="1" applyAlignment="1">
      <alignment horizontal="right" vertical="center"/>
    </xf>
    <xf numFmtId="0" fontId="16" fillId="0" borderId="1" xfId="0" applyFont="1" applyFill="1" applyBorder="1" applyAlignment="1" applyProtection="1">
      <alignment vertical="center"/>
      <protection locked="0"/>
    </xf>
    <xf numFmtId="49" fontId="16" fillId="0" borderId="1" xfId="0" quotePrefix="1" applyNumberFormat="1" applyFont="1" applyFill="1" applyBorder="1" applyAlignment="1">
      <alignment vertical="center"/>
    </xf>
    <xf numFmtId="31" fontId="16" fillId="0" borderId="1" xfId="0" applyNumberFormat="1" applyFont="1" applyFill="1" applyBorder="1" applyAlignment="1">
      <alignment vertical="center"/>
    </xf>
    <xf numFmtId="0" fontId="16" fillId="0" borderId="1" xfId="0" applyFont="1" applyFill="1" applyBorder="1" applyAlignment="1">
      <alignment horizontal="left" vertical="center"/>
    </xf>
    <xf numFmtId="184" fontId="16" fillId="0" borderId="1" xfId="0" applyNumberFormat="1" applyFont="1" applyFill="1" applyBorder="1" applyAlignment="1">
      <alignment vertical="center"/>
    </xf>
    <xf numFmtId="49" fontId="16" fillId="0" borderId="0" xfId="0" applyNumberFormat="1" applyFont="1" applyFill="1" applyBorder="1" applyAlignment="1">
      <alignment vertical="center"/>
    </xf>
    <xf numFmtId="0" fontId="16" fillId="0" borderId="1" xfId="0" applyNumberFormat="1" applyFont="1" applyFill="1" applyBorder="1" applyAlignment="1">
      <alignment vertical="center"/>
    </xf>
    <xf numFmtId="0" fontId="16" fillId="0" borderId="1" xfId="0" applyNumberFormat="1" applyFont="1" applyFill="1" applyBorder="1" applyAlignment="1">
      <alignment horizontal="left" vertical="center"/>
    </xf>
    <xf numFmtId="0" fontId="16" fillId="0" borderId="1" xfId="0" applyNumberFormat="1" applyFont="1" applyFill="1" applyBorder="1" applyAlignment="1">
      <alignment horizontal="center" vertical="center"/>
    </xf>
    <xf numFmtId="0" fontId="16" fillId="0" borderId="1" xfId="0" quotePrefix="1" applyFont="1" applyFill="1" applyBorder="1" applyAlignment="1">
      <alignment vertical="center"/>
    </xf>
    <xf numFmtId="184" fontId="16" fillId="0" borderId="1" xfId="0" applyNumberFormat="1" applyFont="1" applyFill="1" applyBorder="1" applyAlignment="1">
      <alignment horizontal="right" vertical="center"/>
    </xf>
    <xf numFmtId="31" fontId="16" fillId="0" borderId="1" xfId="0" applyNumberFormat="1" applyFont="1" applyFill="1" applyBorder="1" applyAlignment="1">
      <alignment horizontal="right" vertical="center"/>
    </xf>
    <xf numFmtId="196" fontId="16" fillId="0" borderId="1" xfId="0" applyNumberFormat="1" applyFont="1" applyFill="1" applyBorder="1" applyAlignment="1">
      <alignment vertical="center"/>
    </xf>
    <xf numFmtId="179" fontId="16" fillId="0" borderId="1" xfId="0" applyNumberFormat="1" applyFont="1" applyFill="1" applyBorder="1" applyAlignment="1">
      <alignment vertical="center"/>
    </xf>
    <xf numFmtId="49" fontId="108"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182" fontId="108" fillId="0" borderId="1" xfId="0" applyNumberFormat="1" applyFont="1" applyFill="1" applyBorder="1" applyAlignment="1">
      <alignment horizontal="left" vertical="center"/>
    </xf>
    <xf numFmtId="9" fontId="108" fillId="0" borderId="1" xfId="0" applyNumberFormat="1" applyFont="1" applyFill="1" applyBorder="1" applyAlignment="1">
      <alignment horizontal="left" vertical="center"/>
    </xf>
    <xf numFmtId="2" fontId="108" fillId="0" borderId="1" xfId="0" applyNumberFormat="1" applyFont="1" applyFill="1" applyBorder="1" applyAlignment="1" applyProtection="1">
      <alignment horizontal="left" vertical="center"/>
    </xf>
    <xf numFmtId="31" fontId="108" fillId="0" borderId="1" xfId="0" applyNumberFormat="1" applyFont="1" applyFill="1" applyBorder="1" applyAlignment="1">
      <alignment horizontal="left" vertical="center"/>
    </xf>
    <xf numFmtId="184" fontId="108" fillId="0" borderId="1" xfId="0" applyNumberFormat="1" applyFont="1" applyFill="1" applyBorder="1" applyAlignment="1">
      <alignment horizontal="left" vertical="center"/>
    </xf>
    <xf numFmtId="0" fontId="108" fillId="0" borderId="0" xfId="0" applyFont="1" applyFill="1" applyBorder="1" applyAlignment="1">
      <alignment horizontal="right" vertical="center"/>
    </xf>
    <xf numFmtId="200" fontId="256" fillId="0" borderId="1" xfId="0" applyNumberFormat="1" applyFont="1" applyFill="1" applyBorder="1" applyAlignment="1">
      <alignment horizontal="left" vertical="center"/>
    </xf>
    <xf numFmtId="0" fontId="256" fillId="0" borderId="1" xfId="0" applyFont="1" applyFill="1" applyBorder="1" applyAlignment="1">
      <alignment horizontal="left" vertical="center" wrapText="1"/>
    </xf>
    <xf numFmtId="196" fontId="256" fillId="0" borderId="1" xfId="0" quotePrefix="1" applyNumberFormat="1" applyFont="1" applyFill="1" applyBorder="1" applyAlignment="1">
      <alignment horizontal="left" vertical="center"/>
    </xf>
    <xf numFmtId="196" fontId="256" fillId="0" borderId="1" xfId="0" applyNumberFormat="1" applyFont="1" applyFill="1" applyBorder="1" applyAlignment="1">
      <alignment horizontal="left" vertical="center"/>
    </xf>
    <xf numFmtId="179" fontId="256" fillId="0" borderId="1" xfId="0" applyNumberFormat="1" applyFont="1" applyFill="1" applyBorder="1" applyAlignment="1">
      <alignment horizontal="left" vertical="center"/>
    </xf>
    <xf numFmtId="31" fontId="256" fillId="0" borderId="1" xfId="0" applyNumberFormat="1" applyFont="1" applyFill="1" applyBorder="1" applyAlignment="1"/>
    <xf numFmtId="196" fontId="256" fillId="0" borderId="1" xfId="0" applyNumberFormat="1" applyFont="1" applyFill="1" applyBorder="1" applyAlignment="1">
      <alignment horizontal="left"/>
    </xf>
    <xf numFmtId="179" fontId="256" fillId="0" borderId="1" xfId="0" applyNumberFormat="1" applyFont="1" applyFill="1" applyBorder="1" applyAlignment="1">
      <alignment horizontal="left"/>
    </xf>
    <xf numFmtId="201" fontId="256" fillId="0" borderId="1" xfId="0" quotePrefix="1" applyNumberFormat="1" applyFont="1" applyFill="1" applyBorder="1" applyAlignment="1">
      <alignment horizontal="left"/>
    </xf>
    <xf numFmtId="202" fontId="256" fillId="0" borderId="1" xfId="0" applyNumberFormat="1" applyFont="1" applyFill="1" applyBorder="1" applyAlignment="1">
      <alignment horizontal="left"/>
    </xf>
    <xf numFmtId="0" fontId="108" fillId="0" borderId="1" xfId="0" applyNumberFormat="1" applyFont="1" applyFill="1" applyBorder="1" applyAlignment="1">
      <alignment horizontal="right" vertical="center"/>
    </xf>
    <xf numFmtId="49" fontId="16" fillId="0" borderId="1" xfId="0" applyNumberFormat="1" applyFont="1" applyFill="1" applyBorder="1" applyAlignment="1">
      <alignment horizontal="center" vertical="center"/>
    </xf>
    <xf numFmtId="49" fontId="108" fillId="0" borderId="1" xfId="0" applyNumberFormat="1" applyFont="1" applyFill="1" applyBorder="1" applyAlignment="1">
      <alignment horizontal="center" vertical="center"/>
    </xf>
    <xf numFmtId="0" fontId="108" fillId="0" borderId="1" xfId="0" quotePrefix="1" applyNumberFormat="1" applyFont="1" applyFill="1" applyBorder="1" applyAlignment="1">
      <alignment horizontal="left" vertical="center"/>
    </xf>
    <xf numFmtId="200" fontId="108" fillId="0" borderId="1" xfId="0" applyNumberFormat="1" applyFont="1" applyFill="1" applyBorder="1" applyAlignment="1">
      <alignment horizontal="left" vertical="center"/>
    </xf>
    <xf numFmtId="0" fontId="256" fillId="0" borderId="1" xfId="0" quotePrefix="1" applyFont="1" applyFill="1" applyBorder="1" applyAlignment="1">
      <alignment vertical="center"/>
    </xf>
    <xf numFmtId="0" fontId="256" fillId="0" borderId="1" xfId="0" quotePrefix="1" applyFont="1" applyFill="1" applyBorder="1" applyAlignment="1">
      <alignment horizontal="left" vertical="center"/>
    </xf>
    <xf numFmtId="49" fontId="256" fillId="0" borderId="1" xfId="0" quotePrefix="1" applyNumberFormat="1" applyFont="1" applyFill="1" applyBorder="1" applyAlignment="1"/>
    <xf numFmtId="202" fontId="256" fillId="0" borderId="1" xfId="0" applyNumberFormat="1" applyFont="1" applyFill="1" applyBorder="1" applyAlignment="1">
      <alignment vertical="center"/>
    </xf>
    <xf numFmtId="0" fontId="258" fillId="0" borderId="1" xfId="0" applyFont="1" applyFill="1" applyBorder="1" applyAlignment="1">
      <alignment vertical="center"/>
    </xf>
    <xf numFmtId="9" fontId="256" fillId="0" borderId="1" xfId="0" applyNumberFormat="1" applyFont="1" applyFill="1" applyBorder="1" applyAlignment="1">
      <alignment horizontal="left"/>
    </xf>
    <xf numFmtId="0" fontId="256" fillId="0" borderId="1" xfId="0" quotePrefix="1" applyFont="1" applyFill="1" applyBorder="1" applyAlignment="1"/>
    <xf numFmtId="0" fontId="256" fillId="0" borderId="1" xfId="0" applyFont="1" applyFill="1" applyBorder="1" applyAlignment="1">
      <alignment horizontal="center"/>
    </xf>
    <xf numFmtId="0" fontId="256" fillId="9" borderId="1" xfId="0" applyNumberFormat="1" applyFont="1" applyFill="1" applyBorder="1" applyAlignment="1">
      <alignment vertical="center"/>
    </xf>
    <xf numFmtId="0" fontId="256" fillId="9" borderId="1" xfId="0" applyFont="1" applyFill="1" applyBorder="1" applyAlignment="1">
      <alignment vertical="center"/>
    </xf>
    <xf numFmtId="184" fontId="256" fillId="9" borderId="1" xfId="0" applyNumberFormat="1" applyFont="1" applyFill="1" applyBorder="1" applyAlignment="1">
      <alignment vertical="center"/>
    </xf>
    <xf numFmtId="0" fontId="257" fillId="9" borderId="0" xfId="0" applyFont="1" applyFill="1" applyBorder="1" applyAlignment="1"/>
    <xf numFmtId="0" fontId="256" fillId="9" borderId="0" xfId="0" applyFont="1" applyFill="1" applyBorder="1" applyAlignment="1">
      <alignment vertical="center"/>
    </xf>
    <xf numFmtId="0" fontId="256" fillId="9" borderId="1" xfId="0" applyNumberFormat="1" applyFont="1" applyFill="1" applyBorder="1" applyAlignment="1"/>
    <xf numFmtId="0" fontId="256" fillId="9" borderId="1" xfId="0" applyFont="1" applyFill="1" applyBorder="1" applyAlignment="1"/>
    <xf numFmtId="0" fontId="256" fillId="9" borderId="1" xfId="0" applyNumberFormat="1" applyFont="1" applyFill="1" applyBorder="1" applyAlignment="1">
      <alignment horizontal="right" vertical="center"/>
    </xf>
    <xf numFmtId="0" fontId="256" fillId="9" borderId="1" xfId="0" applyNumberFormat="1" applyFont="1" applyFill="1" applyBorder="1" applyAlignment="1">
      <alignment horizontal="right"/>
    </xf>
    <xf numFmtId="184" fontId="256" fillId="9" borderId="1" xfId="0" applyNumberFormat="1" applyFont="1" applyFill="1" applyBorder="1" applyAlignment="1"/>
    <xf numFmtId="0" fontId="256" fillId="9" borderId="0" xfId="0" applyFont="1" applyFill="1" applyBorder="1" applyAlignment="1"/>
    <xf numFmtId="31" fontId="256" fillId="9" borderId="1" xfId="0" applyNumberFormat="1" applyFont="1" applyFill="1" applyBorder="1" applyAlignment="1"/>
    <xf numFmtId="31" fontId="256" fillId="9" borderId="1" xfId="0" applyNumberFormat="1" applyFont="1" applyFill="1" applyBorder="1" applyAlignmen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6&#26397;&#38451;&#21306;&#38745;&#23433;&#19996;&#37324;3&#21495;&#27004;11&#23618;1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164930</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估价对象为北京市房地产，为XX所有。根据《》[]，估价对象建筑面积为57.85平方米。根据《》[]，估价对象（分摊）出让国有建设用地使用权面积为平方米。估价对象用途为。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2007年4月1日</v>
      </c>
    </row>
    <row r="10" spans="1:2">
      <c r="A10" s="1210" t="s">
        <v>1103</v>
      </c>
      <c r="B10" s="1197" t="str">
        <f>'预评函-1'!A13</f>
        <v>本次估价的“房地产价值”是指在正常市场情况下，在价值时点2007年4月1日，估价对象规划用途为，假定未设立法定优先受偿款下的房地产市场价值。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57.85</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39173</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475" t="s">
        <v>1541</v>
      </c>
      <c r="B8" s="1439" t="s">
        <v>1542</v>
      </c>
      <c r="C8" s="3487"/>
      <c r="D8" s="3488"/>
      <c r="E8" s="2601" t="s">
        <v>1543</v>
      </c>
      <c r="F8" s="2602" t="s">
        <v>1544</v>
      </c>
      <c r="G8" s="2603" t="str">
        <f>C6</f>
        <v>XX</v>
      </c>
    </row>
    <row r="9" spans="1:17" ht="25.5">
      <c r="A9" s="3475"/>
      <c r="B9" s="259" t="s">
        <v>1545</v>
      </c>
      <c r="C9" s="1431"/>
      <c r="D9" s="1440" t="s">
        <v>2894</v>
      </c>
      <c r="E9" s="2897" t="s">
        <v>1546</v>
      </c>
      <c r="F9" s="2604" t="s">
        <v>70</v>
      </c>
      <c r="G9" s="2605"/>
    </row>
    <row r="10" spans="1:17" ht="13.5" thickBot="1">
      <c r="A10" s="3475"/>
      <c r="B10" s="259" t="s">
        <v>1547</v>
      </c>
      <c r="C10" s="3489"/>
      <c r="D10" s="3490"/>
      <c r="E10" s="2898" t="s">
        <v>1548</v>
      </c>
      <c r="F10" s="2606" t="s">
        <v>214</v>
      </c>
      <c r="G10" s="2607"/>
    </row>
    <row r="11" spans="1:17" ht="13.5" thickBot="1">
      <c r="A11" s="3475"/>
      <c r="B11" s="1442" t="s">
        <v>1549</v>
      </c>
      <c r="C11" s="3491"/>
      <c r="D11" s="3492"/>
      <c r="E11" s="811"/>
      <c r="F11" s="811"/>
      <c r="G11" s="830"/>
    </row>
    <row r="12" spans="1:17" ht="13.5" thickBot="1">
      <c r="A12" s="3478" t="s">
        <v>2826</v>
      </c>
      <c r="B12" s="2899" t="s">
        <v>1550</v>
      </c>
      <c r="C12" s="808">
        <v>57.85</v>
      </c>
      <c r="D12" s="1443" t="s">
        <v>1551</v>
      </c>
      <c r="E12" s="1444"/>
      <c r="F12" s="1445"/>
      <c r="G12" s="830"/>
    </row>
    <row r="13" spans="1:17" ht="21" customHeight="1" thickBot="1">
      <c r="A13" s="3479"/>
      <c r="B13" s="2900" t="s">
        <v>1552</v>
      </c>
      <c r="C13" s="809"/>
      <c r="D13" s="1446" t="s">
        <v>1553</v>
      </c>
      <c r="E13" s="1447"/>
      <c r="F13" s="811"/>
      <c r="G13" s="830"/>
      <c r="I13" s="3464"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46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46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493" t="s">
        <v>1560</v>
      </c>
      <c r="C17" s="3494"/>
      <c r="D17" s="3495" t="s">
        <v>1561</v>
      </c>
      <c r="E17" s="3496"/>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474" t="s">
        <v>2825</v>
      </c>
      <c r="B24" s="3474"/>
      <c r="C24" s="3474"/>
      <c r="D24" s="3474"/>
      <c r="E24" s="3474"/>
      <c r="F24" s="3474"/>
      <c r="G24" s="347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481" t="s">
        <v>1574</v>
      </c>
      <c r="D28" s="3482"/>
      <c r="E28" s="801"/>
      <c r="F28" s="803" t="s">
        <v>1574</v>
      </c>
      <c r="G28" s="801"/>
      <c r="K28" s="2904"/>
    </row>
    <row r="29" spans="1:66">
      <c r="A29" s="804" t="s">
        <v>1575</v>
      </c>
      <c r="B29" s="798"/>
      <c r="C29" s="3483" t="s">
        <v>1576</v>
      </c>
      <c r="D29" s="3484"/>
      <c r="E29" s="798"/>
      <c r="F29" s="804" t="s">
        <v>1576</v>
      </c>
      <c r="G29" s="798"/>
      <c r="K29" s="2904"/>
    </row>
    <row r="30" spans="1:66">
      <c r="A30" s="804" t="s">
        <v>1577</v>
      </c>
      <c r="B30" s="798"/>
      <c r="C30" s="3483" t="s">
        <v>1577</v>
      </c>
      <c r="D30" s="3484"/>
      <c r="E30" s="798"/>
      <c r="F30" s="804" t="s">
        <v>1578</v>
      </c>
      <c r="G30" s="798"/>
      <c r="K30" s="2904"/>
    </row>
    <row r="31" spans="1:66">
      <c r="A31" s="804" t="s">
        <v>1579</v>
      </c>
      <c r="B31" s="798"/>
      <c r="C31" s="3471" t="s">
        <v>1580</v>
      </c>
      <c r="D31" s="811"/>
      <c r="E31" s="2627" t="str">
        <f>E32&amp;" "&amp;E33&amp;" "&amp;E34&amp;" "&amp;E35</f>
        <v xml:space="preserve">   </v>
      </c>
      <c r="F31" s="804" t="s">
        <v>1581</v>
      </c>
      <c r="G31" s="798"/>
    </row>
    <row r="32" spans="1:66">
      <c r="A32" s="804" t="s">
        <v>1582</v>
      </c>
      <c r="B32" s="798"/>
      <c r="C32" s="3472"/>
      <c r="D32" s="259" t="s">
        <v>1583</v>
      </c>
      <c r="E32" s="798"/>
      <c r="F32" s="804" t="s">
        <v>1584</v>
      </c>
      <c r="G32" s="798"/>
    </row>
    <row r="33" spans="1:7" ht="24.75" thickBot="1">
      <c r="A33" s="805" t="s">
        <v>1585</v>
      </c>
      <c r="B33" s="802"/>
      <c r="C33" s="3472"/>
      <c r="D33" s="259" t="s">
        <v>1586</v>
      </c>
      <c r="E33" s="798"/>
      <c r="F33" s="804" t="s">
        <v>1587</v>
      </c>
      <c r="G33" s="798"/>
    </row>
    <row r="34" spans="1:7">
      <c r="A34" s="803" t="s">
        <v>1588</v>
      </c>
      <c r="B34" s="801"/>
      <c r="C34" s="3472"/>
      <c r="D34" s="259" t="s">
        <v>1589</v>
      </c>
      <c r="E34" s="798"/>
      <c r="F34" s="804" t="s">
        <v>1590</v>
      </c>
      <c r="G34" s="798"/>
    </row>
    <row r="35" spans="1:7" ht="13.5" thickBot="1">
      <c r="A35" s="804" t="s">
        <v>1591</v>
      </c>
      <c r="B35" s="798"/>
      <c r="C35" s="3473"/>
      <c r="D35" s="259" t="s">
        <v>1592</v>
      </c>
      <c r="E35" s="798"/>
      <c r="F35" s="805" t="s">
        <v>1593</v>
      </c>
      <c r="G35" s="2628"/>
    </row>
    <row r="36" spans="1:7">
      <c r="A36" s="804" t="s">
        <v>1550</v>
      </c>
      <c r="B36" s="798"/>
      <c r="C36" s="3483" t="s">
        <v>1594</v>
      </c>
      <c r="D36" s="3484"/>
      <c r="E36" s="798"/>
      <c r="F36" s="2629" t="s">
        <v>1595</v>
      </c>
      <c r="G36" s="801"/>
    </row>
    <row r="37" spans="1:7" ht="13.5" thickBot="1">
      <c r="A37" s="804" t="s">
        <v>1596</v>
      </c>
      <c r="B37" s="798"/>
      <c r="C37" s="3485" t="s">
        <v>1597</v>
      </c>
      <c r="D37" s="3486"/>
      <c r="E37" s="802"/>
      <c r="F37" s="1463" t="s">
        <v>1598</v>
      </c>
      <c r="G37" s="798"/>
    </row>
    <row r="38" spans="1:7" ht="13.5" thickBot="1">
      <c r="A38" s="804" t="s">
        <v>1599</v>
      </c>
      <c r="B38" s="798"/>
      <c r="C38" s="3469" t="s">
        <v>1600</v>
      </c>
      <c r="D38" s="1443" t="s">
        <v>1584</v>
      </c>
      <c r="E38" s="801"/>
      <c r="F38" s="805" t="s">
        <v>1601</v>
      </c>
      <c r="G38" s="802"/>
    </row>
    <row r="39" spans="1:7">
      <c r="A39" s="804" t="s">
        <v>1602</v>
      </c>
      <c r="B39" s="798"/>
      <c r="C39" s="3476"/>
      <c r="D39" s="259" t="s">
        <v>1591</v>
      </c>
      <c r="E39" s="798"/>
      <c r="F39" s="803" t="s">
        <v>1603</v>
      </c>
      <c r="G39" s="801"/>
    </row>
    <row r="40" spans="1:7">
      <c r="A40" s="804" t="s">
        <v>1604</v>
      </c>
      <c r="B40" s="798"/>
      <c r="C40" s="3476" t="s">
        <v>1605</v>
      </c>
      <c r="D40" s="259" t="s">
        <v>1550</v>
      </c>
      <c r="E40" s="798"/>
      <c r="F40" s="804" t="s">
        <v>1606</v>
      </c>
      <c r="G40" s="798"/>
    </row>
    <row r="41" spans="1:7" ht="24.75" customHeight="1" thickBot="1">
      <c r="A41" s="805" t="s">
        <v>1607</v>
      </c>
      <c r="B41" s="802"/>
      <c r="C41" s="3477"/>
      <c r="D41" s="1446" t="s">
        <v>1552</v>
      </c>
      <c r="E41" s="802"/>
      <c r="F41" s="805" t="s">
        <v>1608</v>
      </c>
      <c r="G41" s="802"/>
    </row>
    <row r="42" spans="1:7">
      <c r="A42" s="806" t="s">
        <v>1609</v>
      </c>
      <c r="B42" s="2630"/>
      <c r="C42" s="3465" t="s">
        <v>1609</v>
      </c>
      <c r="D42" s="3466"/>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467" t="s">
        <v>1612</v>
      </c>
      <c r="D49" s="3468"/>
      <c r="E49" s="820"/>
      <c r="F49" s="805" t="s">
        <v>1613</v>
      </c>
      <c r="G49" s="802"/>
    </row>
    <row r="50" spans="1:66">
      <c r="A50" s="804" t="s">
        <v>1614</v>
      </c>
      <c r="B50" s="819"/>
      <c r="C50" s="3469" t="s">
        <v>1615</v>
      </c>
      <c r="D50" s="3470"/>
      <c r="E50" s="2632"/>
      <c r="F50" s="837"/>
      <c r="G50" s="838"/>
    </row>
    <row r="51" spans="1:66" ht="13.5" thickBot="1">
      <c r="A51" s="804" t="s">
        <v>1616</v>
      </c>
      <c r="B51" s="819"/>
      <c r="C51" s="3477" t="s">
        <v>1617</v>
      </c>
      <c r="D51" s="3480"/>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97" t="s">
        <v>0</v>
      </c>
      <c r="B1" s="3497" t="s">
        <v>2</v>
      </c>
      <c r="C1" s="3497" t="s">
        <v>3</v>
      </c>
      <c r="D1" s="3498" t="s">
        <v>67</v>
      </c>
      <c r="E1" s="3498" t="s">
        <v>68</v>
      </c>
      <c r="F1" s="3498"/>
      <c r="G1" s="3498"/>
      <c r="H1" s="3498"/>
      <c r="I1" s="3498"/>
      <c r="J1" s="3498"/>
      <c r="K1" s="3498"/>
      <c r="L1" s="3498"/>
      <c r="M1" s="3498"/>
    </row>
    <row r="2" spans="1:13" ht="27" customHeight="1">
      <c r="A2" s="3497"/>
      <c r="B2" s="3497"/>
      <c r="C2" s="3497"/>
      <c r="D2" s="3498"/>
      <c r="E2" s="3498" t="s">
        <v>51</v>
      </c>
      <c r="F2" s="3498" t="s">
        <v>52</v>
      </c>
      <c r="G2" s="3498"/>
      <c r="H2" s="3498"/>
      <c r="I2" s="3498"/>
      <c r="J2" s="3498" t="s">
        <v>53</v>
      </c>
      <c r="K2" s="3498"/>
      <c r="L2" s="3498"/>
      <c r="M2" s="3498"/>
    </row>
    <row r="3" spans="1:13" ht="28.5">
      <c r="A3" s="3497"/>
      <c r="B3" s="3497"/>
      <c r="C3" s="3497"/>
      <c r="D3" s="3498"/>
      <c r="E3" s="349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98" t="s">
        <v>69</v>
      </c>
      <c r="B9" s="3498"/>
      <c r="C9" s="349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39173</v>
      </c>
      <c r="C2" s="1685"/>
      <c r="D2" s="3499"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50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50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57.85</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9256</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173550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1988</v>
      </c>
      <c r="C27" s="1685"/>
      <c r="D27" s="3157" t="s">
        <v>2889</v>
      </c>
      <c r="E27" s="2952">
        <f ca="1">IF(D27="利息：取LPR",存贷款利率!G1,存贷款利率!G1+F27)</f>
        <v>6.5700000000000008E-2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2.7900000000000001E-2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501" t="s">
        <v>1703</v>
      </c>
      <c r="B1" s="3502"/>
      <c r="C1" s="3502"/>
      <c r="D1" s="3502"/>
      <c r="E1" s="3502"/>
      <c r="F1" s="3502"/>
      <c r="G1" s="350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57.85</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39173</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254.65809999999999</v>
      </c>
      <c r="C5" s="2581">
        <f ca="1">ROUND(B5*10000/$B$1,0)</f>
        <v>44020</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57.85</v>
      </c>
      <c r="C14" s="2917">
        <f>项目基本情况!C13</f>
        <v>0</v>
      </c>
      <c r="D14" s="2917">
        <f ca="1">结果表!G19/10000</f>
        <v>254.65809999999999</v>
      </c>
      <c r="E14" s="2917">
        <f ca="1">ROUND(D14*10000/B14,0)</f>
        <v>44020</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4" sqref="G24"/>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558" t="str">
        <f>项目基本情况!B1</f>
        <v>北京市预评估</v>
      </c>
      <c r="B2" s="3558"/>
      <c r="C2" s="3558"/>
      <c r="D2" s="3558"/>
      <c r="E2" s="3558"/>
      <c r="F2" s="3558"/>
      <c r="G2" s="3558"/>
      <c r="H2" s="3558"/>
      <c r="I2" s="3558"/>
      <c r="J2" s="2844"/>
    </row>
    <row r="3" spans="1:15" ht="12.75">
      <c r="A3" s="3561" t="s">
        <v>1711</v>
      </c>
      <c r="B3" s="3562"/>
      <c r="C3" s="3562"/>
      <c r="D3" s="3562"/>
      <c r="E3" s="3562"/>
      <c r="F3" s="3562"/>
      <c r="G3" s="3562"/>
      <c r="H3" s="3562"/>
      <c r="I3" s="3562"/>
      <c r="J3" s="2845"/>
    </row>
    <row r="4" spans="1:15" ht="14.25">
      <c r="A4" s="2713" t="s">
        <v>1712</v>
      </c>
      <c r="B4" s="2713" t="s">
        <v>1713</v>
      </c>
      <c r="C4" s="2714" t="s">
        <v>2901</v>
      </c>
      <c r="D4" s="2714" t="s">
        <v>2902</v>
      </c>
      <c r="E4" s="3507" t="s">
        <v>1714</v>
      </c>
      <c r="F4" s="3545"/>
      <c r="G4" s="3545"/>
      <c r="H4" s="3545"/>
      <c r="I4" s="3546"/>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538" t="s">
        <v>1715</v>
      </c>
      <c r="B5" s="3538">
        <v>25</v>
      </c>
      <c r="C5" s="3547">
        <v>4</v>
      </c>
      <c r="D5" s="3560">
        <f>10-C5</f>
        <v>6</v>
      </c>
      <c r="E5" s="12" t="s">
        <v>1716</v>
      </c>
      <c r="F5" s="2089"/>
      <c r="G5" s="2089"/>
      <c r="H5" s="2089"/>
      <c r="I5" s="2084"/>
      <c r="J5" s="2846"/>
    </row>
    <row r="6" spans="1:15" ht="12.75">
      <c r="A6" s="3538"/>
      <c r="B6" s="3538"/>
      <c r="C6" s="3563"/>
      <c r="D6" s="3560"/>
      <c r="E6" s="12" t="s">
        <v>1717</v>
      </c>
      <c r="F6" s="2089"/>
      <c r="G6" s="2089"/>
      <c r="H6" s="2089"/>
      <c r="I6" s="2084"/>
      <c r="J6" s="2846"/>
    </row>
    <row r="7" spans="1:15" ht="12.75">
      <c r="A7" s="3538"/>
      <c r="B7" s="3538"/>
      <c r="C7" s="3548"/>
      <c r="D7" s="3560"/>
      <c r="E7" s="12" t="s">
        <v>1718</v>
      </c>
      <c r="F7" s="2089"/>
      <c r="G7" s="2089"/>
      <c r="H7" s="2089"/>
      <c r="I7" s="2084"/>
      <c r="J7" s="2846"/>
    </row>
    <row r="8" spans="1:15" ht="12.75">
      <c r="A8" s="3538" t="s">
        <v>1719</v>
      </c>
      <c r="B8" s="3538">
        <v>15</v>
      </c>
      <c r="C8" s="3547"/>
      <c r="D8" s="3560"/>
      <c r="E8" s="12" t="s">
        <v>1720</v>
      </c>
      <c r="F8" s="2089"/>
      <c r="G8" s="2089"/>
      <c r="H8" s="2089"/>
      <c r="I8" s="2084"/>
      <c r="J8" s="2846"/>
    </row>
    <row r="9" spans="1:15" ht="12.75">
      <c r="A9" s="3538"/>
      <c r="B9" s="3538"/>
      <c r="C9" s="3548"/>
      <c r="D9" s="3560"/>
      <c r="E9" s="12" t="s">
        <v>1721</v>
      </c>
      <c r="F9" s="2089"/>
      <c r="G9" s="2089"/>
      <c r="H9" s="2089"/>
      <c r="I9" s="2084"/>
      <c r="J9" s="2846"/>
    </row>
    <row r="10" spans="1:15" ht="12.75">
      <c r="A10" s="3538" t="s">
        <v>1722</v>
      </c>
      <c r="B10" s="3538">
        <v>15</v>
      </c>
      <c r="C10" s="3547"/>
      <c r="D10" s="3560"/>
      <c r="E10" s="12" t="s">
        <v>1723</v>
      </c>
      <c r="F10" s="2089"/>
      <c r="G10" s="2089"/>
      <c r="H10" s="2089"/>
      <c r="I10" s="2084"/>
      <c r="J10" s="2846"/>
    </row>
    <row r="11" spans="1:15" ht="12.75">
      <c r="A11" s="3538"/>
      <c r="B11" s="3538"/>
      <c r="C11" s="3548"/>
      <c r="D11" s="3560"/>
      <c r="E11" s="12" t="s">
        <v>1724</v>
      </c>
      <c r="F11" s="2089"/>
      <c r="G11" s="2089"/>
      <c r="H11" s="2089"/>
      <c r="I11" s="2084"/>
      <c r="J11" s="2846"/>
    </row>
    <row r="12" spans="1:15" ht="12.75">
      <c r="A12" s="3538" t="s">
        <v>1725</v>
      </c>
      <c r="B12" s="3538">
        <v>15</v>
      </c>
      <c r="C12" s="3547"/>
      <c r="D12" s="3560"/>
      <c r="E12" s="12" t="s">
        <v>1726</v>
      </c>
      <c r="F12" s="2089"/>
      <c r="G12" s="2089"/>
      <c r="H12" s="2089"/>
      <c r="I12" s="2084"/>
      <c r="J12" s="2846"/>
    </row>
    <row r="13" spans="1:15" ht="12.75">
      <c r="A13" s="3538"/>
      <c r="B13" s="3538"/>
      <c r="C13" s="3548"/>
      <c r="D13" s="3560"/>
      <c r="E13" s="12" t="s">
        <v>1727</v>
      </c>
      <c r="F13" s="2089"/>
      <c r="G13" s="2089"/>
      <c r="H13" s="2089"/>
      <c r="I13" s="2084"/>
      <c r="J13" s="2846"/>
    </row>
    <row r="14" spans="1:15" ht="12.75">
      <c r="A14" s="3538" t="s">
        <v>1728</v>
      </c>
      <c r="B14" s="3538">
        <v>30</v>
      </c>
      <c r="C14" s="3547"/>
      <c r="D14" s="3560"/>
      <c r="E14" s="12" t="s">
        <v>1729</v>
      </c>
      <c r="F14" s="2089"/>
      <c r="G14" s="2089"/>
      <c r="H14" s="2089"/>
      <c r="I14" s="2084"/>
      <c r="J14" s="2846"/>
    </row>
    <row r="15" spans="1:15" ht="12.75">
      <c r="A15" s="3538"/>
      <c r="B15" s="3538"/>
      <c r="C15" s="3563"/>
      <c r="D15" s="3560"/>
      <c r="E15" s="12" t="s">
        <v>1730</v>
      </c>
      <c r="F15" s="2089"/>
      <c r="G15" s="2089"/>
      <c r="H15" s="2089"/>
      <c r="I15" s="2084"/>
      <c r="J15" s="2846"/>
    </row>
    <row r="16" spans="1:15" ht="12.75">
      <c r="A16" s="3538"/>
      <c r="B16" s="3538"/>
      <c r="C16" s="3548"/>
      <c r="D16" s="3560"/>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556" t="s">
        <v>2815</v>
      </c>
      <c r="F18" s="3557"/>
      <c r="G18" s="3557"/>
      <c r="H18" s="3557"/>
      <c r="I18" s="3557"/>
      <c r="J18" s="2847"/>
    </row>
    <row r="19" spans="1:36" ht="15">
      <c r="A19" s="2720" t="s">
        <v>1734</v>
      </c>
      <c r="B19" s="2721" t="s">
        <v>1735</v>
      </c>
      <c r="C19" s="2722">
        <f ca="1">SUMIF(INDIRECT("'"&amp;C4&amp;"'"&amp;"!A:A"),结果表!B19,INDIRECT("'"&amp;C4&amp;"'"&amp;"!B:B"))</f>
        <v>452735</v>
      </c>
      <c r="D19" s="2723">
        <f ca="1">SUMIF(INDIRECT("'"&amp;D4&amp;"'"&amp;"!A:A"),结果表!B19,INDIRECT("'"&amp;D4&amp;"'"&amp;"!B:B"))</f>
        <v>3942478</v>
      </c>
      <c r="E19" s="2720" t="s">
        <v>1736</v>
      </c>
      <c r="F19" s="2721" t="s">
        <v>1735</v>
      </c>
      <c r="G19" s="2724">
        <f ca="1">ROUND(C19*$C$18+D19*$D$18,0)</f>
        <v>2546581</v>
      </c>
      <c r="H19" s="2725" t="str">
        <f>'数据-取费表'!B3</f>
        <v>元</v>
      </c>
      <c r="I19" s="2773"/>
      <c r="J19" s="2848"/>
      <c r="L19" s="3229" t="s">
        <v>3093</v>
      </c>
    </row>
    <row r="20" spans="1:36" ht="15">
      <c r="A20" s="2726"/>
      <c r="B20" s="1694" t="s">
        <v>1737</v>
      </c>
      <c r="C20" s="1919">
        <f ca="1">SUMIF(INDIRECT("'"&amp;C4&amp;"'"&amp;"!A:A"),结果表!B20,INDIRECT("'"&amp;C4&amp;"'"&amp;"!B:B"))</f>
        <v>7826</v>
      </c>
      <c r="D20" s="1922">
        <f ca="1">SUMIF(INDIRECT("'"&amp;D4&amp;"'"&amp;"!A:A"),结果表!B20,INDIRECT("'"&amp;D4&amp;"'"&amp;"!B:B"))</f>
        <v>68150</v>
      </c>
      <c r="E20" s="2726"/>
      <c r="F20" s="1694" t="s">
        <v>1737</v>
      </c>
      <c r="G20" s="2093">
        <f ca="1">ROUND(C20*$C$18+D20*$D$18,0)</f>
        <v>44020</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7.7081361061106382</v>
      </c>
      <c r="E22" s="947"/>
      <c r="F22" s="947"/>
      <c r="G22" s="947"/>
      <c r="H22" s="947"/>
      <c r="I22" s="947"/>
      <c r="J22" s="2847"/>
    </row>
    <row r="23" spans="1:36" ht="13.5" thickBot="1">
      <c r="A23" s="2563"/>
      <c r="B23" s="2563"/>
      <c r="C23" s="2563"/>
      <c r="D23" s="2563"/>
      <c r="E23" s="947"/>
      <c r="F23" s="947"/>
      <c r="G23" s="947">
        <f ca="1">G20*项目基本情况!C12</f>
        <v>2546557</v>
      </c>
      <c r="H23" s="947"/>
      <c r="I23" s="947"/>
      <c r="J23" s="2847"/>
    </row>
    <row r="24" spans="1:36" ht="21.75" customHeight="1">
      <c r="A24" s="3549" t="s">
        <v>1740</v>
      </c>
      <c r="B24" s="2721" t="s">
        <v>1735</v>
      </c>
      <c r="C24" s="2724">
        <f>D30</f>
        <v>0</v>
      </c>
      <c r="D24" s="2676"/>
      <c r="E24" s="947"/>
      <c r="F24" s="947"/>
      <c r="G24" s="947"/>
      <c r="H24" s="947"/>
      <c r="I24" s="947"/>
      <c r="J24" s="2847"/>
    </row>
    <row r="25" spans="1:36" ht="21.75" customHeight="1">
      <c r="A25" s="3566"/>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44020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549" t="s">
        <v>1753</v>
      </c>
      <c r="B36" s="1468" t="s">
        <v>1754</v>
      </c>
      <c r="C36" s="2757">
        <v>0</v>
      </c>
      <c r="D36" s="2758"/>
      <c r="E36" s="1680"/>
      <c r="F36" s="1680"/>
      <c r="G36" s="947"/>
      <c r="H36" s="947"/>
      <c r="I36" s="947"/>
      <c r="J36" s="2847"/>
    </row>
    <row r="37" spans="1:17" ht="15.75" thickBot="1">
      <c r="A37" s="3550"/>
      <c r="B37" s="2094" t="s">
        <v>1755</v>
      </c>
      <c r="C37" s="2759">
        <v>0</v>
      </c>
      <c r="D37" s="1311"/>
      <c r="E37" s="1311"/>
      <c r="F37" s="1680"/>
      <c r="G37" s="1311"/>
      <c r="H37" s="1311"/>
      <c r="I37" s="1311"/>
      <c r="J37" s="2851"/>
    </row>
    <row r="38" spans="1:17" ht="15.75" thickBot="1">
      <c r="A38" s="3551"/>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553" t="s">
        <v>1764</v>
      </c>
      <c r="B45" s="3554"/>
      <c r="C45" s="3513"/>
      <c r="D45" s="246">
        <f ca="1">ROUND(I102*F45,0)</f>
        <v>2546557</v>
      </c>
      <c r="E45" s="1542" t="s">
        <v>1765</v>
      </c>
      <c r="F45" s="2561">
        <v>1</v>
      </c>
      <c r="G45" s="2562" t="s">
        <v>1766</v>
      </c>
      <c r="H45" s="947"/>
      <c r="I45" s="947"/>
      <c r="J45" s="2847"/>
      <c r="K45" s="3607" t="s">
        <v>2744</v>
      </c>
      <c r="L45" s="3607"/>
      <c r="M45" s="3607"/>
      <c r="N45" s="3607"/>
      <c r="O45" s="3607"/>
      <c r="P45" s="3607"/>
      <c r="Q45" s="1308"/>
    </row>
    <row r="46" spans="1:17" ht="14.25" customHeight="1">
      <c r="A46" s="3542" t="s">
        <v>1768</v>
      </c>
      <c r="B46" s="3543"/>
      <c r="C46" s="3543"/>
      <c r="D46" s="3543"/>
      <c r="E46" s="3543"/>
      <c r="F46" s="3543"/>
      <c r="G46" s="3544"/>
      <c r="H46" s="2979"/>
      <c r="I46" s="947"/>
      <c r="J46" s="2847"/>
      <c r="K46" s="2536">
        <v>1</v>
      </c>
      <c r="L46" s="3608" t="s">
        <v>2745</v>
      </c>
      <c r="M46" s="3608"/>
      <c r="N46" s="3609" t="str">
        <f>项目基本情况!B1</f>
        <v>北京市预评估</v>
      </c>
      <c r="O46" s="3609"/>
      <c r="P46" s="3609"/>
      <c r="Q46" s="1308"/>
    </row>
    <row r="47" spans="1:17" ht="12" customHeight="1">
      <c r="A47" s="38" t="s">
        <v>1770</v>
      </c>
      <c r="B47" s="39"/>
      <c r="C47" s="40"/>
      <c r="D47" s="1099" t="s">
        <v>1771</v>
      </c>
      <c r="E47" s="235" t="s">
        <v>1772</v>
      </c>
      <c r="F47" s="41" t="s">
        <v>1773</v>
      </c>
      <c r="G47" s="2564" t="s">
        <v>1774</v>
      </c>
      <c r="H47" s="2979"/>
      <c r="I47" s="947"/>
      <c r="J47" s="2847"/>
      <c r="K47" s="2536">
        <v>2</v>
      </c>
      <c r="L47" s="3608" t="s">
        <v>2746</v>
      </c>
      <c r="M47" s="3608"/>
      <c r="N47" s="3610">
        <f>'数据-取费表'!B2</f>
        <v>39173</v>
      </c>
      <c r="O47" s="3610"/>
      <c r="P47" s="3610"/>
      <c r="Q47" s="1308"/>
    </row>
    <row r="48" spans="1:17" ht="25.5">
      <c r="A48" s="3552" t="s">
        <v>1776</v>
      </c>
      <c r="B48" s="3506"/>
      <c r="C48" s="3506"/>
      <c r="D48" s="12">
        <f ca="1">IF(H48="情况1",0,IF(H48="情况2",D52,IF(H48="情况3",D53,IF(H48="情况4",D54))))</f>
        <v>142607</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608" t="s">
        <v>2747</v>
      </c>
      <c r="M48" s="3608"/>
      <c r="N48" s="3609">
        <f ca="1">I102</f>
        <v>2546557</v>
      </c>
      <c r="O48" s="3609"/>
      <c r="P48" s="3609"/>
      <c r="Q48" s="1308"/>
    </row>
    <row r="49" spans="1:17" ht="25.5" customHeight="1">
      <c r="A49" s="2091" t="s">
        <v>1780</v>
      </c>
      <c r="B49" s="3545" t="s">
        <v>1781</v>
      </c>
      <c r="C49" s="3545"/>
      <c r="D49" s="2568">
        <v>0</v>
      </c>
      <c r="E49" s="261" t="s">
        <v>1782</v>
      </c>
      <c r="F49" s="2569" t="s">
        <v>48</v>
      </c>
      <c r="G49" s="3602"/>
      <c r="H49" s="2570" t="s">
        <v>2821</v>
      </c>
      <c r="I49" s="2571"/>
      <c r="J49" s="2855"/>
      <c r="K49" s="2536">
        <v>4</v>
      </c>
      <c r="L49" s="3608" t="str">
        <f>IF(项目基本情况!F5="房地产抵押价值","房地产抵押价值","抵押担保权已注销时的房地产抵押价值")</f>
        <v>抵押担保权已注销时的房地产抵押价值</v>
      </c>
      <c r="M49" s="3608"/>
      <c r="N49" s="3609" t="str">
        <f>IF(项目基本情况!F5="房地产抵押价值",I110,I112)</f>
        <v>——</v>
      </c>
      <c r="O49" s="3609"/>
      <c r="P49" s="3609"/>
      <c r="Q49" s="1308"/>
    </row>
    <row r="50" spans="1:17" ht="25.5" customHeight="1">
      <c r="A50" s="2081"/>
      <c r="B50" s="3545" t="s">
        <v>1783</v>
      </c>
      <c r="C50" s="3545"/>
      <c r="D50" s="2572"/>
      <c r="E50" s="269"/>
      <c r="F50" s="2569"/>
      <c r="G50" s="3603"/>
      <c r="H50" s="2573" t="s">
        <v>2740</v>
      </c>
      <c r="I50" s="2571"/>
      <c r="J50" s="2855"/>
      <c r="K50" s="3608" t="s">
        <v>2748</v>
      </c>
      <c r="L50" s="3608"/>
      <c r="M50" s="3608"/>
      <c r="N50" s="3608"/>
      <c r="O50" s="3608"/>
      <c r="P50" s="3608"/>
      <c r="Q50" s="1308"/>
    </row>
    <row r="51" spans="1:17" ht="20.45" customHeight="1">
      <c r="A51" s="2574"/>
      <c r="B51" s="3545" t="s">
        <v>1785</v>
      </c>
      <c r="C51" s="3545"/>
      <c r="D51" s="1099"/>
      <c r="E51" s="264"/>
      <c r="F51" s="2569"/>
      <c r="G51" s="3604"/>
      <c r="H51" s="2573" t="s">
        <v>2741</v>
      </c>
      <c r="I51" s="2571"/>
      <c r="J51" s="2855"/>
      <c r="K51" s="2537" t="s">
        <v>2749</v>
      </c>
      <c r="L51" s="3608" t="s">
        <v>2750</v>
      </c>
      <c r="M51" s="3608"/>
      <c r="N51" s="2537" t="s">
        <v>2751</v>
      </c>
      <c r="O51" s="2537" t="s">
        <v>2752</v>
      </c>
      <c r="P51" s="2537" t="s">
        <v>2753</v>
      </c>
      <c r="Q51" s="1308"/>
    </row>
    <row r="52" spans="1:17" ht="24" customHeight="1">
      <c r="A52" s="2082" t="s">
        <v>1791</v>
      </c>
      <c r="B52" s="3545" t="s">
        <v>1792</v>
      </c>
      <c r="C52" s="3545"/>
      <c r="D52" s="1099">
        <f ca="1">ROUND(D45*'数据-取费表'!E29/(1+'数据-取费表'!F30),0)</f>
        <v>142607</v>
      </c>
      <c r="E52" s="2092" t="s">
        <v>1793</v>
      </c>
      <c r="F52" s="2575">
        <f>'数据-取费表'!E29</f>
        <v>5.6000000000000001E-2</v>
      </c>
      <c r="G52" s="2576"/>
      <c r="H52" s="947"/>
      <c r="I52" s="2980"/>
      <c r="J52" s="2855"/>
      <c r="K52" s="2536">
        <v>1</v>
      </c>
      <c r="L52" s="3575" t="s">
        <v>2754</v>
      </c>
      <c r="M52" s="3575"/>
      <c r="N52" s="2538">
        <f ca="1">D48</f>
        <v>142607</v>
      </c>
      <c r="O52" s="2536" t="str">
        <f>E48</f>
        <v>销售额×税（费）率</v>
      </c>
      <c r="P52" s="2539">
        <f>F48</f>
        <v>5.6000000000000001E-2</v>
      </c>
      <c r="Q52" s="1308"/>
    </row>
    <row r="53" spans="1:17" ht="12" customHeight="1">
      <c r="A53" s="2082" t="s">
        <v>1795</v>
      </c>
      <c r="B53" s="3507" t="s">
        <v>2833</v>
      </c>
      <c r="C53" s="3546"/>
      <c r="D53" s="1099">
        <f ca="1">ROUND(D45*'数据-取费表'!E29/(1+'数据-取费表'!F30),0)</f>
        <v>142607</v>
      </c>
      <c r="E53" s="2092" t="s">
        <v>1793</v>
      </c>
      <c r="F53" s="2575">
        <f>'数据-取费表'!E29</f>
        <v>5.6000000000000001E-2</v>
      </c>
      <c r="G53" s="2576"/>
      <c r="H53" s="947"/>
      <c r="I53" s="2980"/>
      <c r="J53" s="2855"/>
      <c r="K53" s="2536">
        <v>2</v>
      </c>
      <c r="L53" s="3575" t="s">
        <v>2755</v>
      </c>
      <c r="M53" s="3575"/>
      <c r="N53" s="2538">
        <f t="shared" ref="N53:P54" si="1">D55</f>
        <v>0</v>
      </c>
      <c r="O53" s="2536" t="str">
        <f t="shared" si="1"/>
        <v>销售额×税（费）率</v>
      </c>
      <c r="P53" s="2539" t="str">
        <f t="shared" si="1"/>
        <v>免征</v>
      </c>
      <c r="Q53" s="1308"/>
    </row>
    <row r="54" spans="1:17" ht="12" customHeight="1">
      <c r="A54" s="2082" t="s">
        <v>1797</v>
      </c>
      <c r="B54" s="3507" t="s">
        <v>2834</v>
      </c>
      <c r="C54" s="3546"/>
      <c r="D54" s="1099">
        <f ca="1">C68</f>
        <v>142607</v>
      </c>
      <c r="E54" s="264" t="s">
        <v>1798</v>
      </c>
      <c r="F54" s="2575">
        <f>'数据-取费表'!E29</f>
        <v>5.6000000000000001E-2</v>
      </c>
      <c r="G54" s="2576"/>
      <c r="H54" s="2981"/>
      <c r="I54" s="2980"/>
      <c r="J54" s="2855"/>
      <c r="K54" s="2536">
        <v>3</v>
      </c>
      <c r="L54" s="3575" t="s">
        <v>2756</v>
      </c>
      <c r="M54" s="3575"/>
      <c r="N54" s="2538">
        <f t="shared" si="1"/>
        <v>0</v>
      </c>
      <c r="O54" s="2536" t="str">
        <f t="shared" si="1"/>
        <v>增值额×税（费）率</v>
      </c>
      <c r="P54" s="2540" t="str">
        <f t="shared" si="1"/>
        <v>免征</v>
      </c>
      <c r="Q54" s="1308"/>
    </row>
    <row r="55" spans="1:17" ht="24" customHeight="1">
      <c r="A55" s="3505" t="s">
        <v>1800</v>
      </c>
      <c r="B55" s="3506"/>
      <c r="C55" s="3506"/>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575" t="str">
        <f>IF(H59="非个人房产","——","个人所得税")</f>
        <v>——</v>
      </c>
      <c r="M55" s="3575"/>
      <c r="N55" s="2541" t="str">
        <f>D59</f>
        <v>——</v>
      </c>
      <c r="O55" s="2542" t="str">
        <f>E59</f>
        <v>——</v>
      </c>
      <c r="P55" s="2543" t="str">
        <f>F59</f>
        <v>——</v>
      </c>
      <c r="Q55" s="1308"/>
    </row>
    <row r="56" spans="1:17" ht="24.75">
      <c r="A56" s="3505" t="s">
        <v>1803</v>
      </c>
      <c r="B56" s="3506"/>
      <c r="C56" s="3506"/>
      <c r="D56" s="12">
        <f>IF(H56="个人住宅",D57,D58)</f>
        <v>0</v>
      </c>
      <c r="E56" s="2092" t="s">
        <v>1804</v>
      </c>
      <c r="F56" s="2575" t="str">
        <f>IF(H56="正常",F58,"免征")</f>
        <v>免征</v>
      </c>
      <c r="G56" s="2577" t="s">
        <v>1805</v>
      </c>
      <c r="H56" s="2578" t="s">
        <v>2737</v>
      </c>
      <c r="I56" s="2982"/>
      <c r="J56" s="2855"/>
      <c r="K56" s="2536" t="str">
        <f>IF(项目基本情况!I6="上海银行",IF(K55="",4,K55+1),"")</f>
        <v/>
      </c>
      <c r="L56" s="3589" t="str">
        <f>IF(项目基本情况!I6="上海银行","其他处置费用","")</f>
        <v/>
      </c>
      <c r="M56" s="3590"/>
      <c r="N56" s="2538" t="str">
        <f>IF(项目基本情况!I6="上海银行",N69,"")</f>
        <v/>
      </c>
      <c r="O56" s="3589" t="str">
        <f>IF(项目基本情况!I6="上海银行","包含处置中涉及的律师、诉讼、拍卖、评估等费用","")</f>
        <v/>
      </c>
      <c r="P56" s="3601"/>
      <c r="Q56" s="1308"/>
    </row>
    <row r="57" spans="1:17" ht="12.75">
      <c r="A57" s="2082" t="s">
        <v>1780</v>
      </c>
      <c r="B57" s="3507" t="s">
        <v>1806</v>
      </c>
      <c r="C57" s="3546"/>
      <c r="D57" s="2568">
        <v>0</v>
      </c>
      <c r="E57" s="261" t="s">
        <v>1782</v>
      </c>
      <c r="F57" s="235"/>
      <c r="G57" s="2576"/>
      <c r="H57" s="2982"/>
      <c r="I57" s="2982"/>
      <c r="J57" s="2855"/>
      <c r="K57" s="3575">
        <f>IF(AND(K55="",K56=""),4,IF(项目基本情况!I6="上海银行",K56+1,K55+1))</f>
        <v>4</v>
      </c>
      <c r="L57" s="3575" t="s">
        <v>2757</v>
      </c>
      <c r="M57" s="2544" t="s">
        <v>2758</v>
      </c>
      <c r="N57" s="2545"/>
      <c r="O57" s="2546">
        <f ca="1">SUMIF(N52:N56,"&lt;9e307")</f>
        <v>142607</v>
      </c>
      <c r="P57" s="2547"/>
      <c r="Q57" s="1306" t="e">
        <f ca="1">O57/N49</f>
        <v>#VALUE!</v>
      </c>
    </row>
    <row r="58" spans="1:17" ht="24.75">
      <c r="A58" s="2082" t="s">
        <v>1791</v>
      </c>
      <c r="B58" s="3507" t="s">
        <v>1809</v>
      </c>
      <c r="C58" s="3545"/>
      <c r="D58" s="12">
        <f ca="1">IF(H58="转让取得",C81,C97)</f>
        <v>1513419</v>
      </c>
      <c r="E58" s="2092" t="s">
        <v>1804</v>
      </c>
      <c r="F58" s="235" t="s">
        <v>48</v>
      </c>
      <c r="G58" s="2576"/>
      <c r="H58" s="2578" t="s">
        <v>1810</v>
      </c>
      <c r="I58" s="2982"/>
      <c r="J58" s="2855"/>
      <c r="K58" s="3575"/>
      <c r="L58" s="3575"/>
      <c r="M58" s="2544" t="s">
        <v>2759</v>
      </c>
      <c r="N58" s="2548"/>
      <c r="O58" s="2549" t="str">
        <f ca="1">IF(H19="元",NUMBERSTRING(INT(O57),2)&amp;"元整",NUMBERSTRING(INT(O57*10000),2)&amp;"元整")</f>
        <v>壹拾肆万贰仟陆佰零柒元整</v>
      </c>
      <c r="P58" s="2550"/>
      <c r="Q58" s="1308"/>
    </row>
    <row r="59" spans="1:17" ht="24.75" thickBot="1">
      <c r="A59" s="3529" t="s">
        <v>1812</v>
      </c>
      <c r="B59" s="3530"/>
      <c r="C59" s="353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573">
        <f>K57+1</f>
        <v>5</v>
      </c>
      <c r="L59" s="3575" t="s">
        <v>2760</v>
      </c>
      <c r="M59" s="2536" t="s">
        <v>2758</v>
      </c>
      <c r="N59" s="2551"/>
      <c r="O59" s="2552" t="e">
        <f ca="1">N49-O57</f>
        <v>#VALUE!</v>
      </c>
      <c r="P59" s="2553"/>
      <c r="Q59" s="1308"/>
    </row>
    <row r="60" spans="1:17" ht="12" customHeight="1">
      <c r="A60" s="1457"/>
      <c r="B60" s="1461"/>
      <c r="C60" s="1461"/>
      <c r="D60" s="1461"/>
      <c r="E60" s="812"/>
      <c r="F60" s="2983"/>
      <c r="G60" s="2983"/>
      <c r="H60" s="2984"/>
      <c r="I60" s="31"/>
      <c r="K60" s="3574"/>
      <c r="L60" s="3575"/>
      <c r="M60" s="2544" t="s">
        <v>2759</v>
      </c>
      <c r="N60" s="2548"/>
      <c r="O60" s="2549" t="e">
        <f ca="1">IF(H19="元",NUMBERSTRING(INT(O59),2)&amp;"元整",NUMBERSTRING(INT(O59*10000),2)&amp;"元整")</f>
        <v>#VALUE!</v>
      </c>
      <c r="P60" s="2550"/>
      <c r="Q60" s="1308"/>
    </row>
    <row r="61" spans="1:17" ht="13.5" thickBot="1">
      <c r="A61" s="3555" t="s">
        <v>1814</v>
      </c>
      <c r="B61" s="3555"/>
      <c r="C61" s="3555"/>
      <c r="D61" s="3555"/>
      <c r="E61" s="3555"/>
      <c r="F61" s="2983"/>
      <c r="G61" s="2983"/>
      <c r="H61" s="2985"/>
      <c r="I61" s="31"/>
      <c r="K61" s="2536">
        <f>K59+1</f>
        <v>6</v>
      </c>
      <c r="L61" s="3575" t="s">
        <v>2761</v>
      </c>
      <c r="M61" s="3575"/>
      <c r="N61" s="2554"/>
      <c r="O61" s="2555" t="e">
        <f ca="1">IF(H19="元",ROUND(O59/项目基本情况!C12,0),ROUND(O59*10000/项目基本情况!C12,0))</f>
        <v>#VALUE!</v>
      </c>
      <c r="P61" s="2556"/>
      <c r="Q61" s="1308"/>
    </row>
    <row r="62" spans="1:17" ht="12.75">
      <c r="A62" s="3564" t="s">
        <v>1816</v>
      </c>
      <c r="B62" s="3565"/>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2546557</v>
      </c>
      <c r="D63" s="47"/>
      <c r="E63" s="48"/>
      <c r="F63" s="2983"/>
      <c r="G63" s="2983"/>
      <c r="H63" s="2985"/>
      <c r="I63" s="31"/>
      <c r="K63" s="3591"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2546557</v>
      </c>
      <c r="D64" s="50" t="s">
        <v>41</v>
      </c>
      <c r="E64" s="52"/>
      <c r="F64" s="2983"/>
      <c r="G64" s="2983"/>
      <c r="H64" s="2985"/>
      <c r="I64" s="31"/>
      <c r="K64" s="3591"/>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591"/>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591"/>
      <c r="L66" s="2558" t="s">
        <v>2767</v>
      </c>
      <c r="M66" s="2558" t="e">
        <f>N49*0.5%</f>
        <v>#VALUE!</v>
      </c>
      <c r="N66" s="2559" t="e">
        <f>IF(M66&gt;0.5,0.5,ROUND(M66,0))</f>
        <v>#VALUE!</v>
      </c>
      <c r="O66" s="2557" t="s">
        <v>2768</v>
      </c>
      <c r="P66" s="2557"/>
      <c r="Q66" s="1308"/>
    </row>
    <row r="67" spans="1:36" ht="12.75">
      <c r="A67" s="53" t="s">
        <v>42</v>
      </c>
      <c r="B67" s="54" t="s">
        <v>1831</v>
      </c>
      <c r="C67" s="2790">
        <f ca="1">C63-C66</f>
        <v>2546557</v>
      </c>
      <c r="D67" s="50" t="s">
        <v>41</v>
      </c>
      <c r="E67" s="52"/>
      <c r="F67" s="2983"/>
      <c r="G67" s="2983"/>
      <c r="H67" s="2985"/>
      <c r="I67" s="31"/>
      <c r="K67" s="3591"/>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142607</v>
      </c>
      <c r="D68" s="2242">
        <f>'数据-取费表'!E29</f>
        <v>5.6000000000000001E-2</v>
      </c>
      <c r="E68" s="57"/>
      <c r="F68" s="2983"/>
      <c r="G68" s="2983"/>
      <c r="H68" s="2985"/>
      <c r="I68" s="31"/>
      <c r="K68" s="3591"/>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59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567" t="s">
        <v>1836</v>
      </c>
      <c r="B70" s="3568"/>
      <c r="C70" s="3568"/>
      <c r="D70" s="3568"/>
      <c r="E70" s="3568"/>
      <c r="F70" s="3568"/>
      <c r="G70" s="3568"/>
      <c r="H70" s="356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564" t="s">
        <v>1816</v>
      </c>
      <c r="B71" s="3565"/>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2546557</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15279</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507" t="s">
        <v>1846</v>
      </c>
      <c r="F76" s="3545"/>
      <c r="G76" s="3545"/>
      <c r="H76" s="355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15279</v>
      </c>
      <c r="D78" s="2799">
        <f>'数据-取费表'!E31</f>
        <v>6.000000000000001E-3</v>
      </c>
      <c r="E78" s="3539" t="s">
        <v>1851</v>
      </c>
      <c r="F78" s="3540"/>
      <c r="G78" s="3540"/>
      <c r="H78" s="354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2531278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165.67039727730872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1513419</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567" t="s">
        <v>1855</v>
      </c>
      <c r="B83" s="3568"/>
      <c r="C83" s="3568"/>
      <c r="D83" s="3568"/>
      <c r="E83" s="3568"/>
      <c r="F83" s="3568"/>
      <c r="G83" s="3568"/>
      <c r="H83" s="356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564" t="s">
        <v>1816</v>
      </c>
      <c r="B84" s="3565"/>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2546557</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15279</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600" t="s">
        <v>2732</v>
      </c>
      <c r="H90" s="3600"/>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539" t="s">
        <v>1863</v>
      </c>
      <c r="F91" s="3540"/>
      <c r="G91" s="3540"/>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539" t="s">
        <v>1866</v>
      </c>
      <c r="F92" s="3540"/>
      <c r="G92" s="3540"/>
      <c r="H92" s="3541"/>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15279</v>
      </c>
      <c r="D93" s="2799">
        <f>'数据-取费表'!E31</f>
        <v>6.000000000000001E-3</v>
      </c>
      <c r="E93" s="3539" t="s">
        <v>1851</v>
      </c>
      <c r="F93" s="3540"/>
      <c r="G93" s="3540"/>
      <c r="H93" s="354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539" t="s">
        <v>1868</v>
      </c>
      <c r="F94" s="3540"/>
      <c r="G94" s="3540"/>
      <c r="H94" s="354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2531278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165.67039727730872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1513419</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586" t="s">
        <v>1870</v>
      </c>
      <c r="B99" s="3587"/>
      <c r="C99" s="3587"/>
      <c r="D99" s="3588"/>
      <c r="E99" s="1461"/>
      <c r="F99" s="3595" t="s">
        <v>1871</v>
      </c>
      <c r="G99" s="3596"/>
      <c r="H99" s="3596"/>
      <c r="I99" s="3597"/>
      <c r="J99" s="2861"/>
    </row>
    <row r="100" spans="1:36" ht="15">
      <c r="A100" s="3598" t="s">
        <v>1872</v>
      </c>
      <c r="B100" s="3599"/>
      <c r="C100" s="1307" t="str">
        <f>C4</f>
        <v>成本法</v>
      </c>
      <c r="D100" s="2809" t="str">
        <f>D4</f>
        <v>比较法-住宅</v>
      </c>
      <c r="E100" s="1461"/>
      <c r="F100" s="3510" t="s">
        <v>2776</v>
      </c>
      <c r="G100" s="3511"/>
      <c r="H100" s="3510" t="s">
        <v>2777</v>
      </c>
      <c r="I100" s="3509"/>
      <c r="J100" s="2862"/>
    </row>
    <row r="101" spans="1:36" ht="12.75">
      <c r="A101" s="3578" t="s">
        <v>2809</v>
      </c>
      <c r="B101" s="2307" t="str">
        <f>IF(H19="元","总价（元）","总价（万元）")</f>
        <v>总价（元）</v>
      </c>
      <c r="C101" s="1307">
        <f ca="1">C19</f>
        <v>452735</v>
      </c>
      <c r="D101" s="2809">
        <f ca="1">D19</f>
        <v>3942478</v>
      </c>
      <c r="E101" s="1461"/>
      <c r="F101" s="3510" t="str">
        <f>项目基本情况!I1</f>
        <v>北京市房地产</v>
      </c>
      <c r="G101" s="3511"/>
      <c r="H101" s="3508">
        <f>项目基本情况!C12</f>
        <v>57.85</v>
      </c>
      <c r="I101" s="3509"/>
      <c r="J101" s="2862"/>
    </row>
    <row r="102" spans="1:36" ht="12.75">
      <c r="A102" s="3578"/>
      <c r="B102" s="2307" t="s">
        <v>2810</v>
      </c>
      <c r="C102" s="2810">
        <f ca="1">C20</f>
        <v>7826</v>
      </c>
      <c r="D102" s="2811">
        <f ca="1">D20</f>
        <v>68150</v>
      </c>
      <c r="E102" s="1461"/>
      <c r="F102" s="3520" t="s">
        <v>2806</v>
      </c>
      <c r="G102" s="3521"/>
      <c r="H102" s="2819" t="str">
        <f>C106</f>
        <v>总价（元）</v>
      </c>
      <c r="I102" s="2820">
        <f ca="1">H121</f>
        <v>2546557</v>
      </c>
      <c r="J102" s="2862"/>
    </row>
    <row r="103" spans="1:36" ht="12.75">
      <c r="A103" s="3578" t="s">
        <v>2811</v>
      </c>
      <c r="B103" s="2245" t="str">
        <f>B101</f>
        <v>总价（元）</v>
      </c>
      <c r="C103" s="2814">
        <f ca="1">H121</f>
        <v>2546557</v>
      </c>
      <c r="D103" s="2812"/>
      <c r="E103" s="1461"/>
      <c r="F103" s="3520"/>
      <c r="G103" s="3521"/>
      <c r="H103" s="2819" t="s">
        <v>2779</v>
      </c>
      <c r="I103" s="52">
        <f ca="1">I121</f>
        <v>44020</v>
      </c>
      <c r="J103" s="2846"/>
    </row>
    <row r="104" spans="1:36" ht="13.5" thickBot="1">
      <c r="A104" s="3579"/>
      <c r="B104" s="2816" t="s">
        <v>2810</v>
      </c>
      <c r="C104" s="2817">
        <f ca="1">I121</f>
        <v>44020</v>
      </c>
      <c r="D104" s="2818"/>
      <c r="E104" s="1461"/>
      <c r="F104" s="3520"/>
      <c r="G104" s="3521"/>
      <c r="H104" s="3580"/>
      <c r="I104" s="3581"/>
      <c r="J104" s="2863"/>
    </row>
    <row r="105" spans="1:36" ht="15">
      <c r="A105" s="3586" t="s">
        <v>1873</v>
      </c>
      <c r="B105" s="3587"/>
      <c r="C105" s="3587"/>
      <c r="D105" s="3588"/>
      <c r="E105" s="1461"/>
      <c r="F105" s="3584" t="s">
        <v>2780</v>
      </c>
      <c r="G105" s="3585"/>
      <c r="H105" s="2821" t="str">
        <f>C108</f>
        <v>总额（元）</v>
      </c>
      <c r="I105" s="2820">
        <f>SUMIF(I106:I108,"&lt;9E307")</f>
        <v>0</v>
      </c>
      <c r="J105" s="2862"/>
    </row>
    <row r="106" spans="1:36" ht="14.25">
      <c r="A106" s="3520" t="s">
        <v>2803</v>
      </c>
      <c r="B106" s="3521"/>
      <c r="C106" s="2819" t="str">
        <f>B101</f>
        <v>总价（元）</v>
      </c>
      <c r="D106" s="2820">
        <f ca="1">H121</f>
        <v>2546557</v>
      </c>
      <c r="E106" s="1461"/>
      <c r="F106" s="3522" t="s">
        <v>2781</v>
      </c>
      <c r="G106" s="3523"/>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520"/>
      <c r="B107" s="3521"/>
      <c r="C107" s="2819" t="s">
        <v>2804</v>
      </c>
      <c r="D107" s="52">
        <f ca="1">I121</f>
        <v>44020</v>
      </c>
      <c r="E107" s="1461"/>
      <c r="F107" s="3522" t="s">
        <v>2782</v>
      </c>
      <c r="G107" s="3523"/>
      <c r="H107" s="2821" t="str">
        <f>C110</f>
        <v>总额（元）</v>
      </c>
      <c r="I107" s="52">
        <f>C37</f>
        <v>0</v>
      </c>
      <c r="J107" s="2846"/>
    </row>
    <row r="108" spans="1:36" ht="12.75">
      <c r="A108" s="3527" t="s">
        <v>2780</v>
      </c>
      <c r="B108" s="3528"/>
      <c r="C108" s="2821" t="str">
        <f>IF(H19="元","总额（元）","总额（万元）")</f>
        <v>总额（元）</v>
      </c>
      <c r="D108" s="2820">
        <f>IF(D36="正常操作",I106+I107+I108,I107+I108)</f>
        <v>0</v>
      </c>
      <c r="E108" s="1461"/>
      <c r="F108" s="3522" t="s">
        <v>2807</v>
      </c>
      <c r="G108" s="3523"/>
      <c r="H108" s="2821" t="str">
        <f>C111</f>
        <v>总额（元）</v>
      </c>
      <c r="I108" s="52">
        <f>C38</f>
        <v>0</v>
      </c>
      <c r="J108" s="2846"/>
    </row>
    <row r="109" spans="1:36" ht="12.75">
      <c r="A109" s="3522" t="s">
        <v>2781</v>
      </c>
      <c r="B109" s="3523"/>
      <c r="C109" s="2821" t="str">
        <f>C108</f>
        <v>总额（元）</v>
      </c>
      <c r="D109" s="52">
        <f>IF(D36="同一抵押权人同一抵押物续贷",C36&amp;"（未扣减，详见特别提示）",C36)</f>
        <v>0</v>
      </c>
      <c r="E109" s="1461"/>
      <c r="F109" s="3520"/>
      <c r="G109" s="3521"/>
      <c r="H109" s="3582"/>
      <c r="I109" s="3583"/>
      <c r="J109" s="2864"/>
    </row>
    <row r="110" spans="1:36" ht="28.5" customHeight="1">
      <c r="A110" s="3522" t="s">
        <v>2805</v>
      </c>
      <c r="B110" s="3523"/>
      <c r="C110" s="2821" t="str">
        <f>C108</f>
        <v>总额（元）</v>
      </c>
      <c r="D110" s="52">
        <f>C37</f>
        <v>0</v>
      </c>
      <c r="E110" s="1461"/>
      <c r="F110" s="3512" t="str">
        <f>IF(项目基本情况!F5="已注销","——","3.房地产抵押价值")</f>
        <v>3.房地产抵押价值</v>
      </c>
      <c r="G110" s="3513"/>
      <c r="H110" s="2807" t="str">
        <f>C112</f>
        <v>总价（元）</v>
      </c>
      <c r="I110" s="2820">
        <f ca="1">IF(F110="——","——",I102-I105)</f>
        <v>2546557</v>
      </c>
      <c r="J110" s="2862"/>
    </row>
    <row r="111" spans="1:36" ht="12.75">
      <c r="A111" s="3522" t="s">
        <v>2784</v>
      </c>
      <c r="B111" s="3523"/>
      <c r="C111" s="2821" t="str">
        <f>C108</f>
        <v>总额（元）</v>
      </c>
      <c r="D111" s="52">
        <f>C38</f>
        <v>0</v>
      </c>
      <c r="E111" s="1461"/>
      <c r="F111" s="3611"/>
      <c r="G111" s="3612"/>
      <c r="H111" s="2819" t="s">
        <v>2779</v>
      </c>
      <c r="I111" s="2823">
        <f ca="1">D113</f>
        <v>44020</v>
      </c>
      <c r="J111" s="2865"/>
    </row>
    <row r="112" spans="1:36" ht="26.25" customHeight="1">
      <c r="A112" s="3520" t="str">
        <f>IF(项目基本情况!F5="已注销","——","3.房地产抵押价值")</f>
        <v>3.房地产抵押价值</v>
      </c>
      <c r="B112" s="3521"/>
      <c r="C112" s="2819" t="str">
        <f>B101</f>
        <v>总价（元）</v>
      </c>
      <c r="D112" s="2820">
        <f ca="1">IF(A112="——","——",D106-D108)</f>
        <v>2546557</v>
      </c>
      <c r="E112" s="1461"/>
      <c r="F112" s="3512" t="str">
        <f>IF(项目基本情况!F5="已注销及未注销","4.抵押担保权已注销时的房地产抵押价值",IF(项目基本情况!F5="已注销","3.抵押担保权已注销时的房地产抵押价值","——"))</f>
        <v>——</v>
      </c>
      <c r="G112" s="3513"/>
      <c r="H112" s="2807" t="str">
        <f>C114</f>
        <v>总价（元）</v>
      </c>
      <c r="I112" s="2820" t="str">
        <f>IF(F112="——","——",I102-I107-I108)</f>
        <v>——</v>
      </c>
      <c r="J112" s="2862"/>
    </row>
    <row r="113" spans="1:16" ht="12.75">
      <c r="A113" s="3520"/>
      <c r="B113" s="3521"/>
      <c r="C113" s="2819" t="s">
        <v>2772</v>
      </c>
      <c r="D113" s="52">
        <f ca="1">ROUND(IF(D112=D106,D107,IF(H19="元",D112/项目基本情况!C12,D112*10000/项目基本情况!C12)),0)</f>
        <v>44020</v>
      </c>
      <c r="E113" s="1461"/>
      <c r="F113" s="3611"/>
      <c r="G113" s="3612"/>
      <c r="H113" s="2819" t="s">
        <v>2808</v>
      </c>
      <c r="I113" s="52" t="str">
        <f>D115</f>
        <v>——</v>
      </c>
      <c r="J113" s="2846"/>
    </row>
    <row r="114" spans="1:16" ht="12.75">
      <c r="A114" s="3520" t="str">
        <f>IF(项目基本情况!F5="已注销及未注销","4.抵押担保权已注销时的房地产抵押价值",IF(项目基本情况!F5="已注销","3.抵押担保权已注销时的房地产抵押价值","——"))</f>
        <v>——</v>
      </c>
      <c r="B114" s="3521"/>
      <c r="C114" s="2819" t="str">
        <f>B101</f>
        <v>总价（元）</v>
      </c>
      <c r="D114" s="2820" t="str">
        <f>IF(A114="——","——",D106-D110-D111)</f>
        <v>——</v>
      </c>
      <c r="E114" s="1461"/>
      <c r="F114" s="3512" t="str">
        <f>IF(项目基本情况!G5="抵押净值",IF(OR(项目基本情况!F5="已注销",项目基本情况!F5="房地产抵押价值"),"4.抵押净值","5.抵押净值"),"——")</f>
        <v>——</v>
      </c>
      <c r="G114" s="3513"/>
      <c r="H114" s="2819" t="str">
        <f>C116</f>
        <v>总价（元）</v>
      </c>
      <c r="I114" s="2820" t="str">
        <f>IF(F114="——","——",O59)</f>
        <v>——</v>
      </c>
      <c r="J114" s="2862"/>
    </row>
    <row r="115" spans="1:16" ht="13.5" thickBot="1">
      <c r="A115" s="3520"/>
      <c r="B115" s="3521"/>
      <c r="C115" s="2819" t="s">
        <v>2772</v>
      </c>
      <c r="D115" s="52" t="str">
        <f>IF(A114="——","——",ROUND(IF(D114=D106,D107,IF(H19="元",D114/项目基本情况!C12,D114*10000/项目基本情况!C12)),0))</f>
        <v>——</v>
      </c>
      <c r="E115" s="1461"/>
      <c r="F115" s="3514"/>
      <c r="G115" s="3515"/>
      <c r="H115" s="2824" t="s">
        <v>2772</v>
      </c>
      <c r="I115" s="2808" t="str">
        <f ca="1">D117</f>
        <v>——</v>
      </c>
      <c r="J115" s="2846"/>
    </row>
    <row r="116" spans="1:16" ht="15.75">
      <c r="A116" s="3520" t="str">
        <f>IF(项目基本情况!G5="抵押净值",IF(OR(项目基本情况!F5="已注销",项目基本情况!F5="房地产抵押价值"),"4.抵押净值","5.抵押净值"),"——")</f>
        <v>——</v>
      </c>
      <c r="B116" s="3521"/>
      <c r="C116" s="2819" t="str">
        <f>B101</f>
        <v>总价（元）</v>
      </c>
      <c r="D116" s="2820" t="str">
        <f>IF(A116="——","——",O59)</f>
        <v>——</v>
      </c>
      <c r="E116" s="1461"/>
      <c r="F116" s="3606"/>
      <c r="G116" s="3606"/>
      <c r="H116" s="3570"/>
      <c r="I116" s="3570"/>
      <c r="J116" s="2866"/>
      <c r="O116" s="32"/>
      <c r="P116" s="32"/>
    </row>
    <row r="117" spans="1:16" ht="13.5" thickBot="1">
      <c r="A117" s="3525"/>
      <c r="B117" s="3526"/>
      <c r="C117" s="2824" t="s">
        <v>2772</v>
      </c>
      <c r="D117" s="2808" t="str">
        <f ca="1">IF(D116=D112,D113,IF(A116="——","——",O61))</f>
        <v>——</v>
      </c>
      <c r="E117" s="1461"/>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67"/>
      <c r="O117" s="32"/>
      <c r="P117" s="32"/>
    </row>
    <row r="118" spans="1:16" ht="15">
      <c r="A118" s="3571" t="s">
        <v>1874</v>
      </c>
      <c r="B118" s="3572"/>
      <c r="C118" s="3572"/>
      <c r="D118" s="3572"/>
      <c r="E118" s="3572"/>
      <c r="F118" s="3572"/>
      <c r="G118" s="3572"/>
      <c r="H118" s="3572"/>
      <c r="I118" s="3572"/>
      <c r="J118" s="2868"/>
    </row>
    <row r="119" spans="1:16" ht="12.75">
      <c r="A119" s="3505" t="s">
        <v>2790</v>
      </c>
      <c r="B119" s="3531" t="s">
        <v>2800</v>
      </c>
      <c r="C119" s="3531" t="s">
        <v>2801</v>
      </c>
      <c r="D119" s="3593" t="s">
        <v>2792</v>
      </c>
      <c r="E119" s="3594"/>
      <c r="F119" s="3506" t="s">
        <v>2802</v>
      </c>
      <c r="G119" s="3506"/>
      <c r="H119" s="3506" t="s">
        <v>2793</v>
      </c>
      <c r="I119" s="3592"/>
      <c r="J119" s="2846"/>
    </row>
    <row r="120" spans="1:16" ht="12.75">
      <c r="A120" s="3505"/>
      <c r="B120" s="3532"/>
      <c r="C120" s="3532"/>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57.85</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2546557</v>
      </c>
      <c r="I121" s="52">
        <f ca="1">ROUND(IF(B32="楼面单价",C32,IF(H19="元",H121/B121,H121*10000/B121)),0)</f>
        <v>44020</v>
      </c>
      <c r="J121" s="2846"/>
    </row>
    <row r="122" spans="1:16" ht="12.75">
      <c r="A122" s="3505" t="s">
        <v>2796</v>
      </c>
      <c r="B122" s="3506"/>
      <c r="C122" s="3506"/>
      <c r="D122" s="3533" t="e">
        <f ca="1">IF(H19="元",NUMBERSTRING(INT(D121),2)&amp;"元整",NUMBERSTRING(INT(D121*10000),2)&amp;"元整")</f>
        <v>#DIV/0!</v>
      </c>
      <c r="E122" s="3576"/>
      <c r="F122" s="3533" t="e">
        <f ca="1">IF(H19="元",NUMBERSTRING(INT(F121),2)&amp;"元整",NUMBERSTRING(INT(F121*10000),2)&amp;"元整")</f>
        <v>#DIV/0!</v>
      </c>
      <c r="G122" s="3576"/>
      <c r="H122" s="3533" t="str">
        <f ca="1">IF(H19="元",NUMBERSTRING(INT(H121),2)&amp;"元整",NUMBERSTRING(INT(H121*10000),2)&amp;"元整")</f>
        <v>贰佰伍拾肆万陆仟伍佰伍拾柒元整</v>
      </c>
      <c r="I122" s="3534"/>
      <c r="J122" s="2869"/>
    </row>
    <row r="123" spans="1:16" ht="12.75">
      <c r="A123" s="3510" t="str">
        <f>IF(项目基本情况!D5="房地产市场价值","——",MID(A108,3,LEN(A108)-2))</f>
        <v>估价师所知悉的法定优先受偿款</v>
      </c>
      <c r="B123" s="3516"/>
      <c r="C123" s="3511"/>
      <c r="D123" s="3508">
        <f>I105</f>
        <v>0</v>
      </c>
      <c r="E123" s="3516"/>
      <c r="F123" s="3516"/>
      <c r="G123" s="3516"/>
      <c r="H123" s="3516"/>
      <c r="I123" s="3509"/>
      <c r="J123" s="2862"/>
    </row>
    <row r="124" spans="1:16" ht="12.75">
      <c r="A124" s="3577" t="s">
        <v>2796</v>
      </c>
      <c r="B124" s="3545"/>
      <c r="C124" s="3546"/>
      <c r="D124" s="3517">
        <f>H109</f>
        <v>0</v>
      </c>
      <c r="E124" s="3518"/>
      <c r="F124" s="3518"/>
      <c r="G124" s="3518"/>
      <c r="H124" s="3518"/>
      <c r="I124" s="3519"/>
      <c r="J124" s="2870"/>
    </row>
    <row r="125" spans="1:16" ht="12.75">
      <c r="A125" s="3520" t="str">
        <f>IF(项目基本情况!D5="房地产市场价值","——",MID(A112,3,LEN(A112)-2))</f>
        <v>房地产抵押价值</v>
      </c>
      <c r="B125" s="3521"/>
      <c r="C125" s="3521"/>
      <c r="D125" s="3508">
        <f ca="1">I110</f>
        <v>2546557</v>
      </c>
      <c r="E125" s="3516"/>
      <c r="F125" s="3516"/>
      <c r="G125" s="3516"/>
      <c r="H125" s="3516"/>
      <c r="I125" s="3509"/>
      <c r="J125" s="2862"/>
    </row>
    <row r="126" spans="1:16" ht="12.75">
      <c r="A126" s="3505" t="s">
        <v>2796</v>
      </c>
      <c r="B126" s="3506"/>
      <c r="C126" s="3506"/>
      <c r="D126" s="3517">
        <f ca="1">I111</f>
        <v>44020</v>
      </c>
      <c r="E126" s="3518"/>
      <c r="F126" s="3518"/>
      <c r="G126" s="3518"/>
      <c r="H126" s="3518"/>
      <c r="I126" s="3519"/>
      <c r="J126" s="2870"/>
    </row>
    <row r="127" spans="1:16" ht="13.5" thickBot="1">
      <c r="A127" s="3520" t="str">
        <f>IF(项目基本情况!D5="房地产市场价值","——",MID(A114,3,LEN(A114)-2))</f>
        <v/>
      </c>
      <c r="B127" s="3521"/>
      <c r="C127" s="3521"/>
      <c r="D127" s="3553" t="str">
        <f>I112</f>
        <v>——</v>
      </c>
      <c r="E127" s="3554"/>
      <c r="F127" s="3554"/>
      <c r="G127" s="3554"/>
      <c r="H127" s="3554"/>
      <c r="I127" s="3605"/>
      <c r="J127" s="2862"/>
    </row>
    <row r="128" spans="1:16" ht="14.25" thickTop="1" thickBot="1">
      <c r="A128" s="3505" t="s">
        <v>2796</v>
      </c>
      <c r="B128" s="3506"/>
      <c r="C128" s="3507"/>
      <c r="D128" s="3569" t="str">
        <f>I113</f>
        <v>——</v>
      </c>
      <c r="E128" s="3569"/>
      <c r="F128" s="3569"/>
      <c r="G128" s="3569"/>
      <c r="H128" s="3569"/>
      <c r="I128" s="3569"/>
      <c r="J128" s="2870"/>
    </row>
    <row r="129" spans="1:10" ht="14.25" thickTop="1" thickBot="1">
      <c r="A129" s="3520" t="str">
        <f>IF(项目基本情况!D5="房地产市场价值","——",MID(F114,3,LEN(F114)-2))</f>
        <v/>
      </c>
      <c r="B129" s="3521"/>
      <c r="C129" s="3508"/>
      <c r="D129" s="3524" t="str">
        <f>I114</f>
        <v>——</v>
      </c>
      <c r="E129" s="3524"/>
      <c r="F129" s="3524"/>
      <c r="G129" s="3524"/>
      <c r="H129" s="3524"/>
      <c r="I129" s="3524"/>
      <c r="J129" s="2862"/>
    </row>
    <row r="130" spans="1:10" ht="14.25" thickTop="1" thickBot="1">
      <c r="A130" s="3529" t="s">
        <v>2796</v>
      </c>
      <c r="B130" s="3530"/>
      <c r="C130" s="3530"/>
      <c r="D130" s="3535">
        <f>H116</f>
        <v>0</v>
      </c>
      <c r="E130" s="3536"/>
      <c r="F130" s="3536"/>
      <c r="G130" s="3536"/>
      <c r="H130" s="3536"/>
      <c r="I130" s="3537"/>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637" t="s">
        <v>1883</v>
      </c>
      <c r="B2" s="3637"/>
      <c r="C2" s="3637"/>
      <c r="D2" s="3637"/>
      <c r="E2" s="3637"/>
      <c r="F2" s="3637"/>
      <c r="G2" s="3637"/>
      <c r="H2" s="3637"/>
      <c r="I2" s="3637"/>
      <c r="J2" s="2875"/>
    </row>
    <row r="3" spans="1:15" ht="12.75">
      <c r="A3" s="3561" t="s">
        <v>1711</v>
      </c>
      <c r="B3" s="3562"/>
      <c r="C3" s="3562"/>
      <c r="D3" s="3562"/>
      <c r="E3" s="3562"/>
      <c r="F3" s="3562"/>
      <c r="G3" s="3562"/>
      <c r="H3" s="3562"/>
      <c r="I3" s="3562"/>
      <c r="J3" s="2845"/>
    </row>
    <row r="4" spans="1:15" ht="14.25">
      <c r="A4" s="2713" t="s">
        <v>1712</v>
      </c>
      <c r="B4" s="2713" t="s">
        <v>1713</v>
      </c>
      <c r="C4" s="2714"/>
      <c r="D4" s="2714"/>
      <c r="E4" s="3507" t="s">
        <v>1884</v>
      </c>
      <c r="F4" s="3545"/>
      <c r="G4" s="3545"/>
      <c r="H4" s="3545"/>
      <c r="I4" s="3546"/>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538" t="s">
        <v>1715</v>
      </c>
      <c r="B5" s="3538">
        <v>25</v>
      </c>
      <c r="C5" s="3547"/>
      <c r="D5" s="3560"/>
      <c r="E5" s="12" t="s">
        <v>1716</v>
      </c>
      <c r="F5" s="2089"/>
      <c r="G5" s="2089"/>
      <c r="H5" s="2089"/>
      <c r="I5" s="2084"/>
      <c r="J5" s="2846"/>
    </row>
    <row r="6" spans="1:15" ht="12.75">
      <c r="A6" s="3538"/>
      <c r="B6" s="3538"/>
      <c r="C6" s="3563"/>
      <c r="D6" s="3560"/>
      <c r="E6" s="12" t="s">
        <v>1717</v>
      </c>
      <c r="F6" s="2089"/>
      <c r="G6" s="2089"/>
      <c r="H6" s="2089"/>
      <c r="I6" s="2084"/>
      <c r="J6" s="2846"/>
    </row>
    <row r="7" spans="1:15" ht="12.75">
      <c r="A7" s="3538"/>
      <c r="B7" s="3538"/>
      <c r="C7" s="3548"/>
      <c r="D7" s="3560"/>
      <c r="E7" s="12" t="s">
        <v>1718</v>
      </c>
      <c r="F7" s="2089"/>
      <c r="G7" s="2089"/>
      <c r="H7" s="2089"/>
      <c r="I7" s="2084"/>
      <c r="J7" s="2846"/>
    </row>
    <row r="8" spans="1:15" ht="12.75">
      <c r="A8" s="3538" t="s">
        <v>1719</v>
      </c>
      <c r="B8" s="3538">
        <v>15</v>
      </c>
      <c r="C8" s="3547"/>
      <c r="D8" s="3560"/>
      <c r="E8" s="12" t="s">
        <v>1720</v>
      </c>
      <c r="F8" s="2089"/>
      <c r="G8" s="2089"/>
      <c r="H8" s="2089"/>
      <c r="I8" s="2084"/>
      <c r="J8" s="2846"/>
    </row>
    <row r="9" spans="1:15" ht="12.75">
      <c r="A9" s="3538"/>
      <c r="B9" s="3538"/>
      <c r="C9" s="3548"/>
      <c r="D9" s="3560"/>
      <c r="E9" s="12" t="s">
        <v>1721</v>
      </c>
      <c r="F9" s="2089"/>
      <c r="G9" s="2089"/>
      <c r="H9" s="2089"/>
      <c r="I9" s="2084"/>
      <c r="J9" s="2846"/>
    </row>
    <row r="10" spans="1:15" ht="12.75">
      <c r="A10" s="3538" t="s">
        <v>1722</v>
      </c>
      <c r="B10" s="3538">
        <v>15</v>
      </c>
      <c r="C10" s="3547"/>
      <c r="D10" s="3560"/>
      <c r="E10" s="12" t="s">
        <v>1723</v>
      </c>
      <c r="F10" s="2089"/>
      <c r="G10" s="2089"/>
      <c r="H10" s="2089"/>
      <c r="I10" s="2084"/>
      <c r="J10" s="2846"/>
    </row>
    <row r="11" spans="1:15" ht="12.75">
      <c r="A11" s="3538"/>
      <c r="B11" s="3538"/>
      <c r="C11" s="3548"/>
      <c r="D11" s="3560"/>
      <c r="E11" s="12" t="s">
        <v>1724</v>
      </c>
      <c r="F11" s="2089"/>
      <c r="G11" s="2089"/>
      <c r="H11" s="2089"/>
      <c r="I11" s="2084"/>
      <c r="J11" s="2846"/>
    </row>
    <row r="12" spans="1:15" ht="12.75">
      <c r="A12" s="3538" t="s">
        <v>1725</v>
      </c>
      <c r="B12" s="3538">
        <v>15</v>
      </c>
      <c r="C12" s="3547"/>
      <c r="D12" s="3560"/>
      <c r="E12" s="12" t="s">
        <v>1726</v>
      </c>
      <c r="F12" s="2089"/>
      <c r="G12" s="2089"/>
      <c r="H12" s="2089"/>
      <c r="I12" s="2084"/>
      <c r="J12" s="2846"/>
    </row>
    <row r="13" spans="1:15" ht="12.75">
      <c r="A13" s="3538"/>
      <c r="B13" s="3538"/>
      <c r="C13" s="3548"/>
      <c r="D13" s="3560"/>
      <c r="E13" s="12" t="s">
        <v>1727</v>
      </c>
      <c r="F13" s="2089"/>
      <c r="G13" s="2089"/>
      <c r="H13" s="2089"/>
      <c r="I13" s="2084"/>
      <c r="J13" s="2846"/>
    </row>
    <row r="14" spans="1:15" ht="12.75">
      <c r="A14" s="3538" t="s">
        <v>1728</v>
      </c>
      <c r="B14" s="3538">
        <v>30</v>
      </c>
      <c r="C14" s="3547"/>
      <c r="D14" s="3560"/>
      <c r="E14" s="12" t="s">
        <v>1729</v>
      </c>
      <c r="F14" s="2089"/>
      <c r="G14" s="2089"/>
      <c r="H14" s="2089"/>
      <c r="I14" s="2084"/>
      <c r="J14" s="2846"/>
    </row>
    <row r="15" spans="1:15" ht="12.75">
      <c r="A15" s="3538"/>
      <c r="B15" s="3538"/>
      <c r="C15" s="3563"/>
      <c r="D15" s="3560"/>
      <c r="E15" s="12" t="s">
        <v>1730</v>
      </c>
      <c r="F15" s="2089"/>
      <c r="G15" s="2089"/>
      <c r="H15" s="2089"/>
      <c r="I15" s="2084"/>
      <c r="J15" s="2846"/>
    </row>
    <row r="16" spans="1:15" ht="12.75">
      <c r="A16" s="3538"/>
      <c r="B16" s="3538"/>
      <c r="C16" s="3548"/>
      <c r="D16" s="3560"/>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556" t="s">
        <v>2815</v>
      </c>
      <c r="F18" s="3557"/>
      <c r="G18" s="3557"/>
      <c r="H18" s="3557"/>
      <c r="I18" s="3557"/>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549" t="s">
        <v>1740</v>
      </c>
      <c r="B24" s="2721" t="s">
        <v>1735</v>
      </c>
      <c r="C24" s="2724">
        <f>D30</f>
        <v>0</v>
      </c>
      <c r="D24" s="2676"/>
      <c r="E24" s="947"/>
      <c r="F24" s="947"/>
      <c r="G24" s="947"/>
      <c r="H24" s="947"/>
      <c r="I24" s="947"/>
      <c r="J24" s="2847"/>
    </row>
    <row r="25" spans="1:36" ht="21.75" customHeight="1">
      <c r="A25" s="3566"/>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614" t="s">
        <v>1887</v>
      </c>
      <c r="B32" s="3614"/>
      <c r="C32" s="3614"/>
      <c r="D32" s="3614"/>
      <c r="E32" s="3614"/>
      <c r="F32" s="3614"/>
      <c r="G32" s="3614"/>
      <c r="H32" s="3614"/>
      <c r="I32" s="361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549" t="s">
        <v>1896</v>
      </c>
      <c r="B38" s="1468" t="s">
        <v>1897</v>
      </c>
      <c r="C38" s="2757"/>
      <c r="D38" s="2758"/>
      <c r="E38" s="1680"/>
      <c r="F38" s="1680"/>
      <c r="G38" s="947"/>
      <c r="H38" s="947"/>
      <c r="I38" s="947"/>
      <c r="J38" s="2847"/>
    </row>
    <row r="39" spans="1:16" ht="15.75" thickBot="1">
      <c r="A39" s="3550"/>
      <c r="B39" s="2094" t="s">
        <v>1898</v>
      </c>
      <c r="C39" s="2759"/>
      <c r="D39" s="1311"/>
      <c r="E39" s="1311"/>
      <c r="F39" s="1680"/>
      <c r="G39" s="1311"/>
      <c r="H39" s="1311"/>
      <c r="I39" s="1311"/>
      <c r="J39" s="2851"/>
    </row>
    <row r="40" spans="1:16" ht="15.75" thickBot="1">
      <c r="A40" s="3551"/>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553" t="s">
        <v>1909</v>
      </c>
      <c r="B47" s="3554"/>
      <c r="C47" s="3513"/>
      <c r="D47" s="246">
        <f>ROUND(I104*F47,0)</f>
        <v>0</v>
      </c>
      <c r="E47" s="1542" t="s">
        <v>1910</v>
      </c>
      <c r="F47" s="2561">
        <v>1</v>
      </c>
      <c r="G47" s="2562" t="s">
        <v>1911</v>
      </c>
      <c r="H47" s="947"/>
      <c r="I47" s="947"/>
      <c r="J47" s="2847"/>
      <c r="K47" s="3639" t="s">
        <v>1767</v>
      </c>
      <c r="L47" s="3639"/>
      <c r="M47" s="3639"/>
      <c r="N47" s="3639"/>
      <c r="O47" s="3639"/>
      <c r="P47" s="3639"/>
    </row>
    <row r="48" spans="1:16" ht="14.25" customHeight="1">
      <c r="A48" s="3542" t="s">
        <v>1768</v>
      </c>
      <c r="B48" s="3543"/>
      <c r="C48" s="3543"/>
      <c r="D48" s="3543"/>
      <c r="E48" s="3543"/>
      <c r="F48" s="3543"/>
      <c r="G48" s="3544"/>
      <c r="H48" s="2979"/>
      <c r="I48" s="947"/>
      <c r="J48" s="2847"/>
      <c r="K48" s="2513">
        <v>1</v>
      </c>
      <c r="L48" s="3634" t="s">
        <v>1769</v>
      </c>
      <c r="M48" s="3634"/>
      <c r="N48" s="3640"/>
      <c r="O48" s="3640"/>
      <c r="P48" s="3640"/>
    </row>
    <row r="49" spans="1:17" ht="12" customHeight="1">
      <c r="A49" s="38" t="s">
        <v>1770</v>
      </c>
      <c r="B49" s="39"/>
      <c r="C49" s="40"/>
      <c r="D49" s="1099" t="s">
        <v>1771</v>
      </c>
      <c r="E49" s="235" t="s">
        <v>1772</v>
      </c>
      <c r="F49" s="41" t="s">
        <v>1773</v>
      </c>
      <c r="G49" s="2564" t="s">
        <v>1774</v>
      </c>
      <c r="H49" s="2979"/>
      <c r="I49" s="947"/>
      <c r="J49" s="2847"/>
      <c r="K49" s="2513">
        <v>2</v>
      </c>
      <c r="L49" s="3634" t="s">
        <v>1775</v>
      </c>
      <c r="M49" s="3634"/>
      <c r="N49" s="3641">
        <f>'数据-取费表'!B2</f>
        <v>39173</v>
      </c>
      <c r="O49" s="3641"/>
      <c r="P49" s="3641"/>
    </row>
    <row r="50" spans="1:17" ht="25.5">
      <c r="A50" s="3552" t="s">
        <v>1776</v>
      </c>
      <c r="B50" s="3506"/>
      <c r="C50" s="3506"/>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634" t="s">
        <v>1779</v>
      </c>
      <c r="M50" s="3634"/>
      <c r="N50" s="3635">
        <f>I104</f>
        <v>0</v>
      </c>
      <c r="O50" s="3635"/>
      <c r="P50" s="3635"/>
    </row>
    <row r="51" spans="1:17" ht="25.5" customHeight="1">
      <c r="A51" s="2091" t="s">
        <v>1780</v>
      </c>
      <c r="B51" s="3545" t="s">
        <v>1781</v>
      </c>
      <c r="C51" s="3545"/>
      <c r="D51" s="2568">
        <v>0</v>
      </c>
      <c r="E51" s="261" t="s">
        <v>1782</v>
      </c>
      <c r="F51" s="2569" t="s">
        <v>48</v>
      </c>
      <c r="G51" s="3602"/>
      <c r="H51" s="2570" t="s">
        <v>2739</v>
      </c>
      <c r="I51" s="2571"/>
      <c r="J51" s="2855"/>
      <c r="K51" s="2513">
        <v>4</v>
      </c>
      <c r="L51" s="3634" t="str">
        <f>IF(项目基本情况!F5="房地产抵押价值","房地产抵押价值","抵押担保权已注销时的房地产抵押价值")</f>
        <v>抵押担保权已注销时的房地产抵押价值</v>
      </c>
      <c r="M51" s="3634"/>
      <c r="N51" s="3635" t="str">
        <f>IF(项目基本情况!F5="房地产抵押价值",I112,I114)</f>
        <v>——</v>
      </c>
      <c r="O51" s="3635"/>
      <c r="P51" s="3635"/>
    </row>
    <row r="52" spans="1:17" ht="25.5" customHeight="1">
      <c r="A52" s="2081"/>
      <c r="B52" s="3545" t="s">
        <v>1783</v>
      </c>
      <c r="C52" s="3545"/>
      <c r="D52" s="2572"/>
      <c r="E52" s="269"/>
      <c r="F52" s="2569"/>
      <c r="G52" s="3603"/>
      <c r="H52" s="2573" t="s">
        <v>2740</v>
      </c>
      <c r="I52" s="2571"/>
      <c r="J52" s="2855"/>
      <c r="K52" s="3634" t="s">
        <v>1784</v>
      </c>
      <c r="L52" s="3634"/>
      <c r="M52" s="3634"/>
      <c r="N52" s="3634"/>
      <c r="O52" s="3634"/>
      <c r="P52" s="3634"/>
    </row>
    <row r="53" spans="1:17" ht="20.45" customHeight="1">
      <c r="A53" s="2574"/>
      <c r="B53" s="3545" t="s">
        <v>1785</v>
      </c>
      <c r="C53" s="3545"/>
      <c r="D53" s="1099"/>
      <c r="E53" s="264"/>
      <c r="F53" s="2569"/>
      <c r="G53" s="3604"/>
      <c r="H53" s="2573" t="s">
        <v>2741</v>
      </c>
      <c r="I53" s="2571"/>
      <c r="J53" s="2855"/>
      <c r="K53" s="2514" t="s">
        <v>1786</v>
      </c>
      <c r="L53" s="3634" t="s">
        <v>1787</v>
      </c>
      <c r="M53" s="3634"/>
      <c r="N53" s="2514" t="s">
        <v>1788</v>
      </c>
      <c r="O53" s="2514" t="s">
        <v>1789</v>
      </c>
      <c r="P53" s="2514" t="s">
        <v>1790</v>
      </c>
    </row>
    <row r="54" spans="1:17" ht="24" customHeight="1">
      <c r="A54" s="2082" t="s">
        <v>1791</v>
      </c>
      <c r="B54" s="3545" t="s">
        <v>1792</v>
      </c>
      <c r="C54" s="3545"/>
      <c r="D54" s="1099">
        <f>ROUND(D47*'数据-取费表'!E29/(1+'数据-取费表'!F30),0)</f>
        <v>0</v>
      </c>
      <c r="E54" s="2092" t="s">
        <v>1793</v>
      </c>
      <c r="F54" s="2575">
        <f>'数据-取费表'!E29</f>
        <v>5.6000000000000001E-2</v>
      </c>
      <c r="G54" s="2576"/>
      <c r="H54" s="947"/>
      <c r="I54" s="2980"/>
      <c r="J54" s="2855"/>
      <c r="K54" s="2513">
        <v>1</v>
      </c>
      <c r="L54" s="3630" t="s">
        <v>1794</v>
      </c>
      <c r="M54" s="3630"/>
      <c r="N54" s="2515">
        <f>D50</f>
        <v>0</v>
      </c>
      <c r="O54" s="2513" t="str">
        <f>E50</f>
        <v>销售额×税（费）率</v>
      </c>
      <c r="P54" s="2516">
        <f>F50</f>
        <v>5.6000000000000001E-2</v>
      </c>
    </row>
    <row r="55" spans="1:17" ht="12" customHeight="1">
      <c r="A55" s="2082" t="s">
        <v>1795</v>
      </c>
      <c r="B55" s="3507" t="s">
        <v>2833</v>
      </c>
      <c r="C55" s="3546"/>
      <c r="D55" s="1099">
        <f>ROUND(D47*'数据-取费表'!E29/(1+'数据-取费表'!F30),0)</f>
        <v>0</v>
      </c>
      <c r="E55" s="2092" t="s">
        <v>1793</v>
      </c>
      <c r="F55" s="2575">
        <f>'数据-取费表'!E29</f>
        <v>5.6000000000000001E-2</v>
      </c>
      <c r="G55" s="2576"/>
      <c r="H55" s="947"/>
      <c r="I55" s="2980"/>
      <c r="J55" s="2855"/>
      <c r="K55" s="2513">
        <v>2</v>
      </c>
      <c r="L55" s="3630" t="s">
        <v>1796</v>
      </c>
      <c r="M55" s="3630"/>
      <c r="N55" s="2515">
        <f t="shared" ref="N55:P56" si="1">D57</f>
        <v>0</v>
      </c>
      <c r="O55" s="2513" t="str">
        <f t="shared" si="1"/>
        <v>销售额×税（费）率</v>
      </c>
      <c r="P55" s="2516">
        <f t="shared" si="1"/>
        <v>5.0000000000000001E-4</v>
      </c>
    </row>
    <row r="56" spans="1:17" ht="12" customHeight="1">
      <c r="A56" s="2082" t="s">
        <v>1797</v>
      </c>
      <c r="B56" s="3507" t="s">
        <v>2834</v>
      </c>
      <c r="C56" s="3546"/>
      <c r="D56" s="1099">
        <f>C70</f>
        <v>0</v>
      </c>
      <c r="E56" s="264" t="s">
        <v>1798</v>
      </c>
      <c r="F56" s="2575">
        <f>'数据-取费表'!E29</f>
        <v>5.6000000000000001E-2</v>
      </c>
      <c r="G56" s="2576"/>
      <c r="H56" s="2981"/>
      <c r="I56" s="2980"/>
      <c r="J56" s="2855"/>
      <c r="K56" s="2513">
        <v>3</v>
      </c>
      <c r="L56" s="3630" t="s">
        <v>1799</v>
      </c>
      <c r="M56" s="3630"/>
      <c r="N56" s="2515">
        <f t="shared" si="1"/>
        <v>0</v>
      </c>
      <c r="O56" s="2513" t="str">
        <f t="shared" si="1"/>
        <v>增值额×税（费）率</v>
      </c>
      <c r="P56" s="2517" t="str">
        <f t="shared" si="1"/>
        <v>——</v>
      </c>
    </row>
    <row r="57" spans="1:17" ht="24" customHeight="1">
      <c r="A57" s="3505" t="s">
        <v>1800</v>
      </c>
      <c r="B57" s="3506"/>
      <c r="C57" s="3506"/>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630" t="str">
        <f>IF(H61="非个人房产","——","个人所得税")</f>
        <v>个人所得税</v>
      </c>
      <c r="M57" s="3630"/>
      <c r="N57" s="2518">
        <f>D61</f>
        <v>0</v>
      </c>
      <c r="O57" s="2519" t="str">
        <f>E61</f>
        <v>销售额×税（费）率</v>
      </c>
      <c r="P57" s="2520">
        <f>F61</f>
        <v>0.01</v>
      </c>
    </row>
    <row r="58" spans="1:17" ht="24.75">
      <c r="A58" s="3505" t="s">
        <v>1803</v>
      </c>
      <c r="B58" s="3506"/>
      <c r="C58" s="3506"/>
      <c r="D58" s="12">
        <f>IF(H58="个人住宅",D59,D60)</f>
        <v>0</v>
      </c>
      <c r="E58" s="2092" t="s">
        <v>1804</v>
      </c>
      <c r="F58" s="2575" t="str">
        <f>IF(H58="正常",F60,"免征")</f>
        <v>——</v>
      </c>
      <c r="G58" s="2577" t="s">
        <v>1805</v>
      </c>
      <c r="H58" s="2578" t="s">
        <v>1802</v>
      </c>
      <c r="I58" s="2982"/>
      <c r="J58" s="2855"/>
      <c r="K58" s="2513" t="str">
        <f>IF(项目基本情况!I6="上海银行",IF(K57="",4,K57+1),"")</f>
        <v/>
      </c>
      <c r="L58" s="3632" t="str">
        <f>IF(项目基本情况!I6="上海银行","其他处置费用","")</f>
        <v/>
      </c>
      <c r="M58" s="3633"/>
      <c r="N58" s="2515" t="str">
        <f>IF(项目基本情况!I6="上海银行",N71,"")</f>
        <v/>
      </c>
      <c r="O58" s="3632" t="str">
        <f>IF(项目基本情况!I6="上海银行","包含处置中涉及的律师、诉讼、拍卖、评估等费用","")</f>
        <v/>
      </c>
      <c r="P58" s="3636"/>
    </row>
    <row r="59" spans="1:17" ht="12.75">
      <c r="A59" s="2082" t="s">
        <v>1780</v>
      </c>
      <c r="B59" s="3507" t="s">
        <v>1806</v>
      </c>
      <c r="C59" s="3546"/>
      <c r="D59" s="2568">
        <v>0</v>
      </c>
      <c r="E59" s="261" t="s">
        <v>1782</v>
      </c>
      <c r="F59" s="235"/>
      <c r="G59" s="2576"/>
      <c r="H59" s="2982"/>
      <c r="I59" s="2982"/>
      <c r="J59" s="2855"/>
      <c r="K59" s="3630">
        <f>IF(AND(K57="",K58=""),4,IF(项目基本情况!I6="上海银行",K58+1,K57+1))</f>
        <v>5</v>
      </c>
      <c r="L59" s="3630" t="s">
        <v>1807</v>
      </c>
      <c r="M59" s="2521" t="s">
        <v>1808</v>
      </c>
      <c r="N59" s="2522"/>
      <c r="O59" s="2523">
        <f>SUMIF(N54:N58,"&lt;9e307")</f>
        <v>0</v>
      </c>
      <c r="P59" s="2524"/>
      <c r="Q59" s="1306" t="e">
        <f>O59/N51</f>
        <v>#VALUE!</v>
      </c>
    </row>
    <row r="60" spans="1:17" ht="24.75">
      <c r="A60" s="2082" t="s">
        <v>1791</v>
      </c>
      <c r="B60" s="3507" t="s">
        <v>1809</v>
      </c>
      <c r="C60" s="3545"/>
      <c r="D60" s="12">
        <f>IF(H60="转让取得",C83,C99)</f>
        <v>0</v>
      </c>
      <c r="E60" s="2092" t="s">
        <v>1804</v>
      </c>
      <c r="F60" s="235" t="s">
        <v>48</v>
      </c>
      <c r="G60" s="2576"/>
      <c r="H60" s="2578" t="s">
        <v>1810</v>
      </c>
      <c r="I60" s="2982"/>
      <c r="J60" s="2855"/>
      <c r="K60" s="3630"/>
      <c r="L60" s="3630"/>
      <c r="M60" s="2521" t="s">
        <v>1811</v>
      </c>
      <c r="N60" s="2525"/>
      <c r="O60" s="2526" t="str">
        <f>IF(H19="元",NUMBERSTRING(INT(O59),2)&amp;"元整",NUMBERSTRING(INT(O59*10000),2)&amp;"元整")</f>
        <v>零元整</v>
      </c>
      <c r="P60" s="2527"/>
    </row>
    <row r="61" spans="1:17" ht="26.25" thickBot="1">
      <c r="A61" s="3529" t="s">
        <v>1812</v>
      </c>
      <c r="B61" s="3530"/>
      <c r="C61" s="353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628">
        <f>K59+1</f>
        <v>6</v>
      </c>
      <c r="L61" s="3630" t="s">
        <v>1813</v>
      </c>
      <c r="M61" s="2513" t="s">
        <v>1808</v>
      </c>
      <c r="N61" s="2528"/>
      <c r="O61" s="2529" t="e">
        <f>N51-O59</f>
        <v>#VALUE!</v>
      </c>
      <c r="P61" s="2530"/>
    </row>
    <row r="62" spans="1:17" ht="12" customHeight="1">
      <c r="A62" s="1457"/>
      <c r="B62" s="2563"/>
      <c r="C62" s="2563"/>
      <c r="D62" s="2563"/>
      <c r="E62" s="1457"/>
      <c r="F62" s="2982"/>
      <c r="G62" s="2982"/>
      <c r="H62" s="2977"/>
      <c r="I62" s="947"/>
      <c r="J62" s="2855"/>
      <c r="K62" s="3629"/>
      <c r="L62" s="3630"/>
      <c r="M62" s="2521" t="s">
        <v>1811</v>
      </c>
      <c r="N62" s="2525"/>
      <c r="O62" s="2526" t="e">
        <f>IF(H19="元",NUMBERSTRING(INT(O61),2)&amp;"元整",NUMBERSTRING(INT(O61*10000),2)&amp;"元整")</f>
        <v>#VALUE!</v>
      </c>
      <c r="P62" s="2527"/>
    </row>
    <row r="63" spans="1:17" ht="13.5" thickBot="1">
      <c r="A63" s="3631" t="s">
        <v>1814</v>
      </c>
      <c r="B63" s="3631"/>
      <c r="C63" s="3631"/>
      <c r="D63" s="3631"/>
      <c r="E63" s="3631"/>
      <c r="F63" s="2982"/>
      <c r="G63" s="2982"/>
      <c r="H63" s="2977"/>
      <c r="I63" s="947"/>
      <c r="J63" s="2847"/>
      <c r="K63" s="2513">
        <f>K61+1</f>
        <v>7</v>
      </c>
      <c r="L63" s="3630" t="s">
        <v>1815</v>
      </c>
      <c r="M63" s="3630"/>
      <c r="N63" s="2531"/>
      <c r="O63" s="2532" t="e">
        <f>IF(H19="元",ROUND(O61/项目基本情况!C12,0),ROUND(O61*10000/项目基本情况!C12,0))</f>
        <v>#VALUE!</v>
      </c>
      <c r="P63" s="2533"/>
    </row>
    <row r="64" spans="1:17" ht="12.75">
      <c r="A64" s="3564" t="s">
        <v>1816</v>
      </c>
      <c r="B64" s="3565"/>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638"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638"/>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638"/>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638"/>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638"/>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638"/>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638"/>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625" t="s">
        <v>1836</v>
      </c>
      <c r="B72" s="3626"/>
      <c r="C72" s="3626"/>
      <c r="D72" s="3626"/>
      <c r="E72" s="3626"/>
      <c r="F72" s="3626"/>
      <c r="G72" s="3626"/>
      <c r="H72" s="362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564" t="s">
        <v>1816</v>
      </c>
      <c r="B73" s="3565"/>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507" t="s">
        <v>1846</v>
      </c>
      <c r="F78" s="3545"/>
      <c r="G78" s="3545"/>
      <c r="H78" s="355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539" t="s">
        <v>1851</v>
      </c>
      <c r="F80" s="3540"/>
      <c r="G80" s="3540"/>
      <c r="H80" s="354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625" t="s">
        <v>1855</v>
      </c>
      <c r="B85" s="3626"/>
      <c r="C85" s="3626"/>
      <c r="D85" s="3626"/>
      <c r="E85" s="3626"/>
      <c r="F85" s="3626"/>
      <c r="G85" s="3626"/>
      <c r="H85" s="362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564" t="s">
        <v>1816</v>
      </c>
      <c r="B86" s="3565"/>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600" t="s">
        <v>2733</v>
      </c>
      <c r="H92" s="3627"/>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539" t="s">
        <v>1863</v>
      </c>
      <c r="F93" s="3540"/>
      <c r="G93" s="3540"/>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539" t="s">
        <v>1866</v>
      </c>
      <c r="F94" s="3540"/>
      <c r="G94" s="3540"/>
      <c r="H94" s="3541"/>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539" t="s">
        <v>1851</v>
      </c>
      <c r="F95" s="3540"/>
      <c r="G95" s="3540"/>
      <c r="H95" s="354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539" t="s">
        <v>1868</v>
      </c>
      <c r="F96" s="3540"/>
      <c r="G96" s="3540"/>
      <c r="H96" s="354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586" t="s">
        <v>1870</v>
      </c>
      <c r="B101" s="3587"/>
      <c r="C101" s="3587"/>
      <c r="D101" s="3588"/>
      <c r="E101" s="1461"/>
      <c r="F101" s="3622" t="s">
        <v>2775</v>
      </c>
      <c r="G101" s="3623"/>
      <c r="H101" s="3623"/>
      <c r="I101" s="3624"/>
      <c r="J101" s="2882"/>
    </row>
    <row r="102" spans="1:36" ht="15">
      <c r="A102" s="3598" t="s">
        <v>1872</v>
      </c>
      <c r="B102" s="3599"/>
      <c r="C102" s="2805">
        <f>C4</f>
        <v>0</v>
      </c>
      <c r="D102" s="2806">
        <f>D4</f>
        <v>0</v>
      </c>
      <c r="E102" s="1461"/>
      <c r="F102" s="3510" t="s">
        <v>2776</v>
      </c>
      <c r="G102" s="3511"/>
      <c r="H102" s="3516" t="s">
        <v>2777</v>
      </c>
      <c r="I102" s="3509"/>
      <c r="J102" s="2862"/>
    </row>
    <row r="103" spans="1:36" ht="12.75">
      <c r="A103" s="3619" t="s">
        <v>2771</v>
      </c>
      <c r="B103" s="2307" t="str">
        <f>IF(H19="元","总价（元）","总价（万元）")</f>
        <v>总价（元）</v>
      </c>
      <c r="C103" s="1307" t="e">
        <f ca="1">C19</f>
        <v>#REF!</v>
      </c>
      <c r="D103" s="2809" t="e">
        <f ca="1">D19</f>
        <v>#REF!</v>
      </c>
      <c r="E103" s="1461"/>
      <c r="F103" s="3620"/>
      <c r="G103" s="3621"/>
      <c r="H103" s="3508">
        <f>典型户型修正!B25</f>
        <v>0</v>
      </c>
      <c r="I103" s="3509"/>
      <c r="J103" s="2862"/>
    </row>
    <row r="104" spans="1:36" ht="12.75">
      <c r="A104" s="3619"/>
      <c r="B104" s="2307" t="s">
        <v>2772</v>
      </c>
      <c r="C104" s="2810" t="e">
        <f ca="1">C20</f>
        <v>#REF!</v>
      </c>
      <c r="D104" s="2811" t="e">
        <f ca="1">D20</f>
        <v>#REF!</v>
      </c>
      <c r="E104" s="1461"/>
      <c r="F104" s="3520" t="s">
        <v>2778</v>
      </c>
      <c r="G104" s="3521"/>
      <c r="H104" s="2819" t="str">
        <f>C110</f>
        <v>总价（元）</v>
      </c>
      <c r="I104" s="2820">
        <f>H125</f>
        <v>0</v>
      </c>
      <c r="J104" s="2862"/>
    </row>
    <row r="105" spans="1:36" ht="12.75">
      <c r="A105" s="3619" t="s">
        <v>2773</v>
      </c>
      <c r="B105" s="2245" t="str">
        <f>B103</f>
        <v>总价（元）</v>
      </c>
      <c r="C105" s="12" t="e">
        <f ca="1">ROUND(IF('数据-取费表'!B4="总价",G19,IF(H19="元",G20*'数据-取费表'!E5,G20*'数据-取费表'!E5/10000)),0)</f>
        <v>#REF!</v>
      </c>
      <c r="D105" s="2812"/>
      <c r="E105" s="1461"/>
      <c r="F105" s="3520"/>
      <c r="G105" s="3521"/>
      <c r="H105" s="2819" t="s">
        <v>2779</v>
      </c>
      <c r="I105" s="52" t="e">
        <f>I125</f>
        <v>#DIV/0!</v>
      </c>
      <c r="J105" s="2846"/>
    </row>
    <row r="106" spans="1:36" ht="12.75">
      <c r="A106" s="3619"/>
      <c r="B106" s="2307" t="s">
        <v>2772</v>
      </c>
      <c r="C106" s="1481" t="e">
        <f ca="1">ROUND(IF('数据-取费表'!B4="楼面单价",G20,IF(H19="元",G19/'数据-取费表'!E5,G19*10000/'数据-取费表'!E5)),0)</f>
        <v>#REF!</v>
      </c>
      <c r="D106" s="2812"/>
      <c r="E106" s="1461"/>
      <c r="F106" s="3520"/>
      <c r="G106" s="3521"/>
      <c r="H106" s="3580"/>
      <c r="I106" s="3581"/>
      <c r="J106" s="2863"/>
    </row>
    <row r="107" spans="1:36" ht="12.75">
      <c r="A107" s="3613" t="s">
        <v>2774</v>
      </c>
      <c r="B107" s="2813" t="str">
        <f>B103</f>
        <v>总价（元）</v>
      </c>
      <c r="C107" s="2814">
        <f>H125</f>
        <v>0</v>
      </c>
      <c r="D107" s="2815"/>
      <c r="E107" s="1461"/>
      <c r="F107" s="3584" t="s">
        <v>2780</v>
      </c>
      <c r="G107" s="3585"/>
      <c r="H107" s="2821" t="str">
        <f>C112</f>
        <v>总额（元）</v>
      </c>
      <c r="I107" s="2820">
        <f>SUMIF(I108:I110,"&lt;9E307")</f>
        <v>0</v>
      </c>
      <c r="J107" s="2862"/>
    </row>
    <row r="108" spans="1:36" ht="15" thickBot="1">
      <c r="A108" s="3579"/>
      <c r="B108" s="2816" t="s">
        <v>2772</v>
      </c>
      <c r="C108" s="2817" t="e">
        <f>I125</f>
        <v>#DIV/0!</v>
      </c>
      <c r="D108" s="2818"/>
      <c r="E108" s="1461"/>
      <c r="F108" s="3522" t="s">
        <v>2781</v>
      </c>
      <c r="G108" s="3523"/>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616" t="s">
        <v>1873</v>
      </c>
      <c r="B109" s="3617"/>
      <c r="C109" s="3617"/>
      <c r="D109" s="3618"/>
      <c r="E109" s="1461"/>
      <c r="F109" s="3522" t="s">
        <v>2782</v>
      </c>
      <c r="G109" s="3523"/>
      <c r="H109" s="2821" t="str">
        <f>C114</f>
        <v>总额（元）</v>
      </c>
      <c r="I109" s="52">
        <f>C39</f>
        <v>0</v>
      </c>
      <c r="J109" s="2846"/>
    </row>
    <row r="110" spans="1:36" ht="12.75">
      <c r="A110" s="3520" t="s">
        <v>2785</v>
      </c>
      <c r="B110" s="3521"/>
      <c r="C110" s="2819" t="str">
        <f>B103</f>
        <v>总价（元）</v>
      </c>
      <c r="D110" s="2820">
        <f>H125</f>
        <v>0</v>
      </c>
      <c r="E110" s="1461"/>
      <c r="F110" s="3522" t="s">
        <v>2783</v>
      </c>
      <c r="G110" s="3523"/>
      <c r="H110" s="2821" t="str">
        <f>C115</f>
        <v>总额（元）</v>
      </c>
      <c r="I110" s="52">
        <f>C40</f>
        <v>0</v>
      </c>
      <c r="J110" s="2846"/>
    </row>
    <row r="111" spans="1:36" ht="12.75">
      <c r="A111" s="3520"/>
      <c r="B111" s="3521"/>
      <c r="C111" s="2819" t="s">
        <v>2786</v>
      </c>
      <c r="D111" s="52" t="e">
        <f>I125</f>
        <v>#DIV/0!</v>
      </c>
      <c r="E111" s="1461"/>
      <c r="F111" s="3520"/>
      <c r="G111" s="3521"/>
      <c r="H111" s="3582"/>
      <c r="I111" s="3583"/>
      <c r="J111" s="2864"/>
    </row>
    <row r="112" spans="1:36" ht="28.5" customHeight="1">
      <c r="A112" s="3527" t="s">
        <v>2780</v>
      </c>
      <c r="B112" s="3528"/>
      <c r="C112" s="2821" t="str">
        <f>IF(H19="元","总额（元）","总额（万元）")</f>
        <v>总额（元）</v>
      </c>
      <c r="D112" s="2820">
        <f>IF(D38="正常操作",I108+I109+I110,I109+I110)</f>
        <v>0</v>
      </c>
      <c r="E112" s="1461"/>
      <c r="F112" s="3512" t="str">
        <f>IF(项目基本情况!F5="已注销","——","3.房地产抵押价值")</f>
        <v>3.房地产抵押价值</v>
      </c>
      <c r="G112" s="3513"/>
      <c r="H112" s="1481" t="str">
        <f>C116</f>
        <v>总价（元）</v>
      </c>
      <c r="I112" s="2820">
        <f>IF(F112="——","——",I104-I107)</f>
        <v>0</v>
      </c>
      <c r="J112" s="2862"/>
    </row>
    <row r="113" spans="1:27" ht="12.75">
      <c r="A113" s="3522" t="s">
        <v>2787</v>
      </c>
      <c r="B113" s="3523"/>
      <c r="C113" s="2821" t="str">
        <f>C112</f>
        <v>总额（元）</v>
      </c>
      <c r="D113" s="52">
        <f>IF(D38="同一抵押权人同一抵押物续贷",C38&amp;"（未扣减，详见特别提示）",C38)</f>
        <v>0</v>
      </c>
      <c r="E113" s="1461"/>
      <c r="F113" s="3611"/>
      <c r="G113" s="3612"/>
      <c r="H113" s="2819" t="s">
        <v>2779</v>
      </c>
      <c r="I113" s="2823" t="e">
        <f>D117</f>
        <v>#DIV/0!</v>
      </c>
      <c r="J113" s="2865"/>
    </row>
    <row r="114" spans="1:27" ht="12.75">
      <c r="A114" s="3522" t="s">
        <v>2788</v>
      </c>
      <c r="B114" s="3523"/>
      <c r="C114" s="2821" t="str">
        <f>C112</f>
        <v>总额（元）</v>
      </c>
      <c r="D114" s="52">
        <f>C39</f>
        <v>0</v>
      </c>
      <c r="E114" s="1461"/>
      <c r="F114" s="3512" t="str">
        <f>IF(项目基本情况!F5="已注销及未注销","4.抵押担保权已注销时的房地产抵押价值",IF(项目基本情况!F5="已注销","3.抵押担保权已注销时的房地产抵押价值","——"))</f>
        <v>——</v>
      </c>
      <c r="G114" s="3513"/>
      <c r="H114" s="1481" t="str">
        <f>C118</f>
        <v>总价（元）</v>
      </c>
      <c r="I114" s="2820" t="str">
        <f>IF(F114="——","——",I104-I109-I110)</f>
        <v>——</v>
      </c>
      <c r="J114" s="2862"/>
    </row>
    <row r="115" spans="1:27" ht="12.75">
      <c r="A115" s="3522" t="s">
        <v>2789</v>
      </c>
      <c r="B115" s="3523"/>
      <c r="C115" s="2821" t="str">
        <f>C112</f>
        <v>总额（元）</v>
      </c>
      <c r="D115" s="52">
        <f>C40</f>
        <v>0</v>
      </c>
      <c r="E115" s="1461"/>
      <c r="F115" s="3611"/>
      <c r="G115" s="3612"/>
      <c r="H115" s="2819" t="s">
        <v>2779</v>
      </c>
      <c r="I115" s="52" t="str">
        <f>D119</f>
        <v>——</v>
      </c>
      <c r="J115" s="2846"/>
    </row>
    <row r="116" spans="1:27" ht="12.75">
      <c r="A116" s="3520" t="str">
        <f>IF(项目基本情况!F5="已注销","——","3.房地产抵押价值")</f>
        <v>3.房地产抵押价值</v>
      </c>
      <c r="B116" s="3521"/>
      <c r="C116" s="2819" t="str">
        <f>B103</f>
        <v>总价（元）</v>
      </c>
      <c r="D116" s="2820">
        <f>IF(A116="——","——",D110-D112)</f>
        <v>0</v>
      </c>
      <c r="E116" s="1461"/>
      <c r="F116" s="3512" t="str">
        <f>IF(项目基本情况!G5="抵押净值",IF(OR(项目基本情况!F5="已注销",项目基本情况!F5="房地产抵押价值"),"4.抵押净值","5.抵押净值"),"——")</f>
        <v>——</v>
      </c>
      <c r="G116" s="3513"/>
      <c r="H116" s="2819" t="str">
        <f>C120</f>
        <v>总价（元）</v>
      </c>
      <c r="I116" s="2820" t="str">
        <f>IF(F116="——","——",O61)</f>
        <v>——</v>
      </c>
      <c r="J116" s="2862"/>
    </row>
    <row r="117" spans="1:27" ht="13.5" thickBot="1">
      <c r="A117" s="3520"/>
      <c r="B117" s="3521"/>
      <c r="C117" s="2819" t="s">
        <v>2786</v>
      </c>
      <c r="D117" s="52" t="e">
        <f>ROUND(IF(D116=D110,D111,IF(H19="元",D116/B125,D116*10000/B125)),0)</f>
        <v>#DIV/0!</v>
      </c>
      <c r="E117" s="1461"/>
      <c r="F117" s="3514"/>
      <c r="G117" s="3515"/>
      <c r="H117" s="2824" t="s">
        <v>2779</v>
      </c>
      <c r="I117" s="2808" t="str">
        <f>D121</f>
        <v>——</v>
      </c>
      <c r="J117" s="2846"/>
    </row>
    <row r="118" spans="1:27" ht="15.75">
      <c r="A118" s="3520" t="str">
        <f>IF(项目基本情况!F5="已注销及未注销","4.抵押担保权已注销时的房地产抵押价值",IF(项目基本情况!F5="已注销","3.抵押担保权已注销时的房地产抵押价值","——"))</f>
        <v>——</v>
      </c>
      <c r="B118" s="3521"/>
      <c r="C118" s="2819" t="str">
        <f>B103</f>
        <v>总价（元）</v>
      </c>
      <c r="D118" s="2820" t="str">
        <f>IF(A118="——","——",D110-D114-D115)</f>
        <v>——</v>
      </c>
      <c r="E118" s="1461"/>
      <c r="F118" s="3606"/>
      <c r="G118" s="3606"/>
      <c r="H118" s="3570"/>
      <c r="I118" s="3570"/>
      <c r="J118" s="2866"/>
      <c r="O118" s="32"/>
      <c r="P118" s="32"/>
    </row>
    <row r="119" spans="1:27" s="1308" customFormat="1" ht="12.75">
      <c r="A119" s="3520"/>
      <c r="B119" s="3521"/>
      <c r="C119" s="2819" t="s">
        <v>2786</v>
      </c>
      <c r="D119" s="52" t="str">
        <f>IF(A118="——","——",IF(H19="元",ROUND(D118/B125,0),ROUND(D118*10000/B125,0)))</f>
        <v>——</v>
      </c>
      <c r="E119" s="1461"/>
      <c r="F119" s="3615" t="str">
        <f>IF(B33="总价","（以上估价结果中楼面单价为总价除以建筑面积得出）","（以上估价结果中总价为楼面单价乘以建筑面积得出）")</f>
        <v>（以上估价结果中总价为楼面单价乘以建筑面积得出）</v>
      </c>
      <c r="G119" s="3615"/>
      <c r="H119" s="3615"/>
      <c r="I119" s="361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520" t="str">
        <f>IF(项目基本情况!G5="抵押净值",IF(OR(项目基本情况!F5="已注销",项目基本情况!F5="房地产抵押价值"),"4.抵押净值","5.抵押净值"),"——")</f>
        <v>——</v>
      </c>
      <c r="B120" s="3521"/>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525"/>
      <c r="B121" s="3526"/>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571" t="s">
        <v>1912</v>
      </c>
      <c r="B122" s="3572"/>
      <c r="C122" s="3572"/>
      <c r="D122" s="3572"/>
      <c r="E122" s="3572"/>
      <c r="F122" s="3572"/>
      <c r="G122" s="3572"/>
      <c r="H122" s="3572"/>
      <c r="I122" s="357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505" t="s">
        <v>2790</v>
      </c>
      <c r="B123" s="3531" t="s">
        <v>2791</v>
      </c>
      <c r="C123" s="3531" t="s">
        <v>2797</v>
      </c>
      <c r="D123" s="3593" t="s">
        <v>2792</v>
      </c>
      <c r="E123" s="3594"/>
      <c r="F123" s="3506" t="s">
        <v>2798</v>
      </c>
      <c r="G123" s="3506"/>
      <c r="H123" s="3506" t="s">
        <v>2793</v>
      </c>
      <c r="I123" s="359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505"/>
      <c r="B124" s="3532"/>
      <c r="C124" s="3532"/>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505" t="s">
        <v>2796</v>
      </c>
      <c r="B126" s="3506"/>
      <c r="C126" s="3506"/>
      <c r="D126" s="3533" t="str">
        <f>IF(H19="元",NUMBERSTRING(INT(D125),2)&amp;"元整",NUMBERSTRING(INT(D125*10000),2)&amp;"元整")</f>
        <v>零元整</v>
      </c>
      <c r="E126" s="3576"/>
      <c r="F126" s="3533" t="str">
        <f>IF(H19="元",NUMBERSTRING(INT(F125),2)&amp;"元整",NUMBERSTRING(INT(F125*10000),2)&amp;"元整")</f>
        <v>零元整</v>
      </c>
      <c r="G126" s="3576"/>
      <c r="H126" s="3533" t="str">
        <f>IF(H19="元",NUMBERSTRING(INT(H125),2)&amp;"元整",NUMBERSTRING(INT(H125*10000),2)&amp;"元整")</f>
        <v>零元整</v>
      </c>
      <c r="I126" s="353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510" t="str">
        <f>IF(项目基本情况!D5="房地产市场价值","——",MID(A112,3,LEN(A112)-2))</f>
        <v>估价师所知悉的法定优先受偿款</v>
      </c>
      <c r="B127" s="3516"/>
      <c r="C127" s="3511"/>
      <c r="D127" s="3508">
        <f>I107</f>
        <v>0</v>
      </c>
      <c r="E127" s="3516"/>
      <c r="F127" s="3516"/>
      <c r="G127" s="3516"/>
      <c r="H127" s="3516"/>
      <c r="I127" s="350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577" t="s">
        <v>2796</v>
      </c>
      <c r="B128" s="3545"/>
      <c r="C128" s="3546"/>
      <c r="D128" s="3517">
        <f>H111</f>
        <v>0</v>
      </c>
      <c r="E128" s="3518"/>
      <c r="F128" s="3518"/>
      <c r="G128" s="3518"/>
      <c r="H128" s="3518"/>
      <c r="I128" s="351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520" t="str">
        <f>IF(项目基本情况!D5="房地产市场价值","——",MID(A116,3,LEN(A116)-2))</f>
        <v>房地产抵押价值</v>
      </c>
      <c r="B129" s="3521"/>
      <c r="C129" s="3521"/>
      <c r="D129" s="3508">
        <f>I112</f>
        <v>0</v>
      </c>
      <c r="E129" s="3516"/>
      <c r="F129" s="3516"/>
      <c r="G129" s="3516"/>
      <c r="H129" s="3516"/>
      <c r="I129" s="350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505" t="s">
        <v>2796</v>
      </c>
      <c r="B130" s="3506"/>
      <c r="C130" s="3506"/>
      <c r="D130" s="3517" t="e">
        <f>I113</f>
        <v>#DIV/0!</v>
      </c>
      <c r="E130" s="3518"/>
      <c r="F130" s="3518"/>
      <c r="G130" s="3518"/>
      <c r="H130" s="3518"/>
      <c r="I130" s="351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520" t="str">
        <f>IF(项目基本情况!D5="房地产市场价值","——",MID(A118,3,LEN(A118)-2))</f>
        <v/>
      </c>
      <c r="B131" s="3521"/>
      <c r="C131" s="3521"/>
      <c r="D131" s="3553" t="str">
        <f>I114</f>
        <v>——</v>
      </c>
      <c r="E131" s="3554"/>
      <c r="F131" s="3554"/>
      <c r="G131" s="3554"/>
      <c r="H131" s="3554"/>
      <c r="I131" s="360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505" t="s">
        <v>2796</v>
      </c>
      <c r="B132" s="3506"/>
      <c r="C132" s="3507"/>
      <c r="D132" s="3569" t="str">
        <f>I115</f>
        <v>——</v>
      </c>
      <c r="E132" s="3569"/>
      <c r="F132" s="3569"/>
      <c r="G132" s="3569"/>
      <c r="H132" s="3569"/>
      <c r="I132" s="356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520" t="str">
        <f>IF(项目基本情况!D5="房地产市场价值","——",MID(F116,3,LEN(F116)-2))</f>
        <v/>
      </c>
      <c r="B133" s="3521"/>
      <c r="C133" s="3508"/>
      <c r="D133" s="3524" t="str">
        <f>I116</f>
        <v>——</v>
      </c>
      <c r="E133" s="3524"/>
      <c r="F133" s="3524"/>
      <c r="G133" s="3524"/>
      <c r="H133" s="3524"/>
      <c r="I133" s="352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529" t="s">
        <v>2796</v>
      </c>
      <c r="B134" s="3530"/>
      <c r="C134" s="3530"/>
      <c r="D134" s="3535">
        <f>H118</f>
        <v>0</v>
      </c>
      <c r="E134" s="3536"/>
      <c r="F134" s="3536"/>
      <c r="G134" s="3536"/>
      <c r="H134" s="3536"/>
      <c r="I134" s="353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452735</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7826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169960</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164930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5030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2930</v>
      </c>
    </row>
    <row r="9" spans="1:123" s="91" customFormat="1" ht="13.5" customHeight="1">
      <c r="A9" s="993" t="s">
        <v>945</v>
      </c>
      <c r="B9" s="97" t="s">
        <v>1929</v>
      </c>
      <c r="C9" s="1171">
        <f>ROUND(D9*E9,0)</f>
        <v>9256</v>
      </c>
      <c r="D9" s="1172">
        <f>IF('数据-取费表'!B10="住宅",IF(B1="仅计算典型户型",'数据-取费表'!E5,'数据-取费表'!B5),0)</f>
        <v>57.85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57.85</v>
      </c>
      <c r="E19" s="111">
        <f>'数据-取费表'!E15</f>
        <v>0</v>
      </c>
      <c r="F19" s="112"/>
      <c r="G19" s="1518" t="s">
        <v>2900</v>
      </c>
    </row>
    <row r="20" spans="1:123" s="91" customFormat="1" ht="13.5" customHeight="1">
      <c r="A20" s="120" t="s">
        <v>1942</v>
      </c>
      <c r="B20" s="89" t="s">
        <v>1943</v>
      </c>
      <c r="C20" s="99">
        <f>ROUND((C5+C19)*F20,0)</f>
        <v>3399</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23289</v>
      </c>
      <c r="D22" s="101">
        <f ca="1">C26</f>
        <v>1.2999999999999999E-3</v>
      </c>
      <c r="E22" s="102" t="s">
        <v>1947</v>
      </c>
      <c r="F22" s="103">
        <f ca="1">'数据-取费表'!E27</f>
        <v>6.5700000000000008E-2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23066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223</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34672</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34672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251791</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210285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173550</v>
      </c>
      <c r="D34" s="1167"/>
      <c r="E34" s="115"/>
      <c r="F34" s="1178" t="str">
        <f>IF('数据-取费表'!B26=0,"",'数据-取费表'!E20)</f>
        <v/>
      </c>
      <c r="G34" s="95"/>
    </row>
    <row r="35" spans="1:123" ht="13.5" customHeight="1">
      <c r="A35" s="92" t="s">
        <v>1925</v>
      </c>
      <c r="B35" s="93" t="s">
        <v>1974</v>
      </c>
      <c r="C35" s="115">
        <f>ROUND(C34*F35,0)</f>
        <v>5207</v>
      </c>
      <c r="D35" s="115"/>
      <c r="E35" s="115"/>
      <c r="F35" s="1179">
        <f>'数据-取费表'!E21</f>
        <v>0.03</v>
      </c>
      <c r="G35" s="95" t="s">
        <v>1975</v>
      </c>
    </row>
    <row r="36" spans="1:123" ht="24">
      <c r="A36" s="92" t="s">
        <v>1927</v>
      </c>
      <c r="B36" s="93" t="s">
        <v>1976</v>
      </c>
      <c r="C36" s="115">
        <f>ROUND(IF('数据-取费表'!B10="住宅",C34*F36,0),0)</f>
        <v>17355</v>
      </c>
      <c r="D36" s="115"/>
      <c r="E36" s="115"/>
      <c r="F36" s="1179">
        <f>'数据-取费表'!E22</f>
        <v>0.1</v>
      </c>
      <c r="G36" s="123" t="s">
        <v>1977</v>
      </c>
    </row>
    <row r="37" spans="1:123" s="122" customFormat="1" ht="13.5" customHeight="1">
      <c r="A37" s="92" t="s">
        <v>1958</v>
      </c>
      <c r="B37" s="93" t="s">
        <v>1978</v>
      </c>
      <c r="C37" s="115">
        <f>ROUND(E37*D37,0)</f>
        <v>11570</v>
      </c>
      <c r="D37" s="1167">
        <f>IF(B1="仅计算典型户型",'数据-取费表'!E5,'数据-取费表'!B5)</f>
        <v>57.85</v>
      </c>
      <c r="E37" s="115">
        <f>'数据-取费表'!E23</f>
        <v>200</v>
      </c>
      <c r="F37" s="1179"/>
      <c r="G37" s="124" t="s">
        <v>1979</v>
      </c>
    </row>
    <row r="38" spans="1:123" ht="13.5" customHeight="1">
      <c r="A38" s="92" t="s">
        <v>1980</v>
      </c>
      <c r="B38" s="93" t="s">
        <v>1981</v>
      </c>
      <c r="C38" s="115">
        <f>ROUND(C34*F38,0)</f>
        <v>2603</v>
      </c>
      <c r="D38" s="115"/>
      <c r="E38" s="115"/>
      <c r="F38" s="1179">
        <f>'数据-取费表'!E24</f>
        <v>1.4999999999999999E-2</v>
      </c>
      <c r="G38" s="95" t="s">
        <v>1975</v>
      </c>
    </row>
    <row r="39" spans="1:123" s="91" customFormat="1" ht="13.5" customHeight="1">
      <c r="A39" s="120" t="s">
        <v>1940</v>
      </c>
      <c r="B39" s="89" t="s">
        <v>1943</v>
      </c>
      <c r="C39" s="99">
        <f>ROUND(C33*F20,0)</f>
        <v>4206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14092</v>
      </c>
      <c r="D41" s="101">
        <f ca="1">C44</f>
        <v>1.2999999999999999E-3</v>
      </c>
      <c r="E41" s="102" t="s">
        <v>1983</v>
      </c>
      <c r="F41" s="2888">
        <f ca="1">F22</f>
        <v>6.5700000000000008E-2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13816</v>
      </c>
      <c r="D42" s="104"/>
      <c r="E42" s="104"/>
      <c r="F42" s="105"/>
      <c r="G42" s="3642" t="s">
        <v>1985</v>
      </c>
    </row>
    <row r="43" spans="1:123" ht="13.5" customHeight="1">
      <c r="A43" s="92" t="s">
        <v>1925</v>
      </c>
      <c r="B43" s="93" t="s">
        <v>1954</v>
      </c>
      <c r="C43" s="104">
        <f ca="1">ROUND(IF('数据-取费表'!B24&lt;=1,C39*F22*'数据-取费表'!B23/2,C39*(POWER((1+F22),'数据-取费表'!B23/2)-1)),0)</f>
        <v>276</v>
      </c>
      <c r="D43" s="104"/>
      <c r="E43" s="104"/>
      <c r="F43" s="105"/>
      <c r="G43" s="3643"/>
    </row>
    <row r="44" spans="1:123" ht="13.5" customHeight="1">
      <c r="A44" s="92" t="s">
        <v>1927</v>
      </c>
      <c r="B44" s="93" t="s">
        <v>1956</v>
      </c>
      <c r="C44" s="104">
        <f ca="1">ROUND(IF('数据-取费表'!B24&lt;=1,C40*F22*'数据-取费表'!B23/2,C40*(POWER((1+F22),'数据-取费表'!B23/2)-1)),4)</f>
        <v>1.2999999999999999E-3</v>
      </c>
      <c r="D44" s="104"/>
      <c r="E44" s="104"/>
      <c r="F44" s="105"/>
      <c r="G44" s="3644"/>
    </row>
    <row r="45" spans="1:123" s="91" customFormat="1" ht="13.5" customHeight="1">
      <c r="A45" s="120" t="s">
        <v>1949</v>
      </c>
      <c r="B45" s="110" t="s">
        <v>1961</v>
      </c>
      <c r="C45" s="111">
        <f>C46</f>
        <v>42898</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42898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295506</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200944</v>
      </c>
      <c r="D51" s="99"/>
      <c r="E51" s="99"/>
      <c r="F51" s="126"/>
      <c r="G51" s="100" t="s">
        <v>1999</v>
      </c>
    </row>
    <row r="52" spans="1:123" s="88" customFormat="1" ht="16.5" thickBot="1">
      <c r="A52" s="127" t="s">
        <v>2000</v>
      </c>
      <c r="B52" s="128"/>
      <c r="C52" s="129">
        <f ca="1">C31+C51</f>
        <v>452735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0.44400000000000001</v>
      </c>
    </row>
    <row r="57" spans="1:123">
      <c r="B57" s="135" t="s">
        <v>2003</v>
      </c>
      <c r="C57" s="137">
        <f ca="1">1-C56</f>
        <v>0.55600000000000005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9161</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-9256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-9256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-185</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6.5700000000000008E-2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-1888</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-1888</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9161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57.85</v>
      </c>
      <c r="G7" s="951"/>
      <c r="H7" s="237"/>
      <c r="I7" s="238"/>
      <c r="J7" s="239"/>
      <c r="K7" s="240"/>
      <c r="L7" s="235" t="s">
        <v>2017</v>
      </c>
      <c r="M7" s="236">
        <f>IF('数据-取费表'!B42="",IF(D1="仅计算典型户型",'数据-取费表'!E5,'数据-取费表'!B5),'数据-取费表'!B42)</f>
        <v>57.85</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2.7900000000000001E-2</v>
      </c>
      <c r="G11" s="952"/>
      <c r="H11" s="241"/>
      <c r="I11" s="1524" t="s">
        <v>2027</v>
      </c>
      <c r="J11" s="1091"/>
      <c r="K11" s="240"/>
      <c r="L11" s="246" t="s">
        <v>2026</v>
      </c>
      <c r="M11" s="247">
        <f ca="1">'数据-取费表'!B31</f>
        <v>2.7900000000000001E-2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200944</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173550</v>
      </c>
      <c r="D14" s="1328" t="s">
        <v>2035</v>
      </c>
      <c r="E14" s="1329"/>
      <c r="F14" s="799"/>
      <c r="G14" s="952"/>
      <c r="H14" s="253" t="s">
        <v>2014</v>
      </c>
      <c r="I14" s="235" t="s">
        <v>2036</v>
      </c>
      <c r="J14" s="13">
        <f ca="1">C29</f>
        <v>295506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5207</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17355</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11570</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2603</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210285</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4206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14092</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1.2999999999999999E-3</v>
      </c>
      <c r="D24" s="1432" t="str">
        <f>IF(F23&lt;=1,"销售费用×利率×(建设周期÷2)","销售费用×((1+利率)^(建设周期÷2)-1)")</f>
        <v>销售费用×((1+利率)^(建设周期÷2)-1)</v>
      </c>
      <c r="E24" s="235" t="s">
        <v>2085</v>
      </c>
      <c r="F24" s="267">
        <f ca="1">'数据-取费表'!E27</f>
        <v>6.5700000000000008E-2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42898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295506</v>
      </c>
      <c r="D29" s="1105"/>
      <c r="E29" s="1103"/>
      <c r="F29" s="1106"/>
      <c r="G29" s="652"/>
      <c r="H29" s="271" t="s">
        <v>24</v>
      </c>
      <c r="I29" s="272" t="s">
        <v>2109</v>
      </c>
      <c r="J29" s="273">
        <f ca="1">ROUND(J26/(1+F40)^F41,0)</f>
        <v>0</v>
      </c>
      <c r="K29" s="274" t="s">
        <v>2110</v>
      </c>
      <c r="L29" s="275"/>
      <c r="M29" s="276">
        <f>IF(D1="仅计算典型户型",'数据-取费表'!E5,'数据-取费表'!B5)</f>
        <v>57.85</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57.85</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295506</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1988</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57.85</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-19</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645" t="s">
        <v>2697</v>
      </c>
      <c r="L54" s="3646"/>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200944</v>
      </c>
      <c r="D57" s="983"/>
      <c r="E57" s="984"/>
      <c r="F57" s="991"/>
      <c r="I57" s="1547" t="s">
        <v>2176</v>
      </c>
      <c r="J57" s="1035"/>
      <c r="K57" s="1533" t="s">
        <v>2177</v>
      </c>
      <c r="L57" s="863">
        <f>IF(L49&lt;J52,"——",L49-J52)</f>
        <v>89</v>
      </c>
      <c r="O57" s="1051" t="s">
        <v>952</v>
      </c>
      <c r="P57" s="1048" t="s">
        <v>2178</v>
      </c>
      <c r="Q57" s="1052">
        <f>L53</f>
        <v>0</v>
      </c>
      <c r="R57" s="1050"/>
    </row>
    <row r="58" spans="1:18" s="652" customFormat="1" ht="29.25" thickBot="1">
      <c r="A58" s="990"/>
      <c r="B58" s="235" t="s">
        <v>2108</v>
      </c>
      <c r="C58" s="104">
        <f ca="1">C29</f>
        <v>295506</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200944</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57.85</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63" t="s">
        <v>1013</v>
      </c>
      <c r="B1" s="3664"/>
      <c r="C1" s="3665"/>
      <c r="D1" s="3666">
        <f>SUM(I10,I15,I20,I21,I23)</f>
        <v>0</v>
      </c>
      <c r="E1" s="3666"/>
      <c r="F1" s="3666"/>
      <c r="G1" s="3666"/>
      <c r="H1" s="3666"/>
      <c r="I1" s="3667"/>
    </row>
    <row r="2" spans="1:9">
      <c r="A2" s="3653" t="s">
        <v>1014</v>
      </c>
      <c r="B2" s="3654" t="s">
        <v>963</v>
      </c>
      <c r="C2" s="3654"/>
      <c r="D2" s="1062" t="s">
        <v>964</v>
      </c>
      <c r="E2" s="1062" t="s">
        <v>965</v>
      </c>
      <c r="F2" s="1062" t="s">
        <v>966</v>
      </c>
      <c r="G2" s="1062" t="s">
        <v>967</v>
      </c>
      <c r="H2" s="1062" t="s">
        <v>968</v>
      </c>
      <c r="I2" s="1063" t="s">
        <v>969</v>
      </c>
    </row>
    <row r="3" spans="1:9">
      <c r="A3" s="3653"/>
      <c r="B3" s="3654" t="s">
        <v>970</v>
      </c>
      <c r="C3" s="3654"/>
      <c r="D3" s="1064"/>
      <c r="E3" s="1062"/>
      <c r="F3" s="1065"/>
      <c r="G3" s="1065"/>
      <c r="H3" s="1066"/>
      <c r="I3" s="1067">
        <f>ROUND(D3*E3*F3*G3*H3/10000,0)</f>
        <v>0</v>
      </c>
    </row>
    <row r="4" spans="1:9">
      <c r="A4" s="3653"/>
      <c r="B4" s="3654" t="s">
        <v>971</v>
      </c>
      <c r="C4" s="3654"/>
      <c r="D4" s="1064"/>
      <c r="E4" s="1062"/>
      <c r="F4" s="1065"/>
      <c r="G4" s="1065"/>
      <c r="H4" s="1066"/>
      <c r="I4" s="1067">
        <f t="shared" ref="I4:I9" si="0">ROUND(D4*E4*F4*G4*H4/10000,0)</f>
        <v>0</v>
      </c>
    </row>
    <row r="5" spans="1:9">
      <c r="A5" s="3653"/>
      <c r="B5" s="3654" t="s">
        <v>972</v>
      </c>
      <c r="C5" s="3654"/>
      <c r="D5" s="1064"/>
      <c r="E5" s="1062"/>
      <c r="F5" s="1065"/>
      <c r="G5" s="1065"/>
      <c r="H5" s="1066"/>
      <c r="I5" s="1067">
        <f t="shared" si="0"/>
        <v>0</v>
      </c>
    </row>
    <row r="6" spans="1:9">
      <c r="A6" s="3653"/>
      <c r="B6" s="3654" t="s">
        <v>973</v>
      </c>
      <c r="C6" s="3654"/>
      <c r="D6" s="1064"/>
      <c r="E6" s="1062"/>
      <c r="F6" s="1065"/>
      <c r="G6" s="1065"/>
      <c r="H6" s="1066"/>
      <c r="I6" s="1067">
        <f t="shared" si="0"/>
        <v>0</v>
      </c>
    </row>
    <row r="7" spans="1:9">
      <c r="A7" s="3653"/>
      <c r="B7" s="3654" t="s">
        <v>974</v>
      </c>
      <c r="C7" s="3654"/>
      <c r="D7" s="1064"/>
      <c r="E7" s="1062"/>
      <c r="F7" s="1065"/>
      <c r="G7" s="1065"/>
      <c r="H7" s="1066"/>
      <c r="I7" s="1067">
        <f t="shared" si="0"/>
        <v>0</v>
      </c>
    </row>
    <row r="8" spans="1:9">
      <c r="A8" s="3653"/>
      <c r="B8" s="3654" t="s">
        <v>975</v>
      </c>
      <c r="C8" s="3654"/>
      <c r="D8" s="1064"/>
      <c r="E8" s="1062"/>
      <c r="F8" s="1065"/>
      <c r="G8" s="1065"/>
      <c r="H8" s="1066"/>
      <c r="I8" s="1067">
        <f t="shared" si="0"/>
        <v>0</v>
      </c>
    </row>
    <row r="9" spans="1:9">
      <c r="A9" s="3653"/>
      <c r="B9" s="3654" t="s">
        <v>976</v>
      </c>
      <c r="C9" s="3654"/>
      <c r="D9" s="1064"/>
      <c r="E9" s="1062"/>
      <c r="F9" s="1065"/>
      <c r="G9" s="1065"/>
      <c r="H9" s="1066"/>
      <c r="I9" s="1067">
        <f t="shared" si="0"/>
        <v>0</v>
      </c>
    </row>
    <row r="10" spans="1:9">
      <c r="A10" s="3653"/>
      <c r="B10" s="3655" t="s">
        <v>977</v>
      </c>
      <c r="C10" s="3655"/>
      <c r="D10" s="1068">
        <v>527</v>
      </c>
      <c r="E10" s="1068" t="e">
        <f>ROUND(D1*10000/D10/H9,0)</f>
        <v>#DIV/0!</v>
      </c>
      <c r="F10" s="1069"/>
      <c r="G10" s="1069"/>
      <c r="H10" s="1070"/>
      <c r="I10" s="1071">
        <f>SUM(I3:I9)</f>
        <v>0</v>
      </c>
    </row>
    <row r="11" spans="1:9" ht="14.25">
      <c r="A11" s="3653" t="s">
        <v>1015</v>
      </c>
      <c r="B11" s="3654" t="s">
        <v>978</v>
      </c>
      <c r="C11" s="3654"/>
      <c r="D11" s="1064" t="s">
        <v>979</v>
      </c>
      <c r="E11" s="1064" t="s">
        <v>980</v>
      </c>
      <c r="F11" s="1065" t="s">
        <v>981</v>
      </c>
      <c r="G11" s="1065" t="s">
        <v>968</v>
      </c>
      <c r="H11" s="1072" t="s">
        <v>982</v>
      </c>
      <c r="I11" s="1063" t="s">
        <v>969</v>
      </c>
    </row>
    <row r="12" spans="1:9">
      <c r="A12" s="3653"/>
      <c r="B12" s="3654" t="s">
        <v>983</v>
      </c>
      <c r="C12" s="3654"/>
      <c r="D12" s="1064"/>
      <c r="E12" s="1064"/>
      <c r="F12" s="1065"/>
      <c r="G12" s="1066"/>
      <c r="H12" s="1073"/>
      <c r="I12" s="1063">
        <f>ROUND(D12*E12*F12*G12/10000,0)</f>
        <v>0</v>
      </c>
    </row>
    <row r="13" spans="1:9">
      <c r="A13" s="3653"/>
      <c r="B13" s="3654" t="s">
        <v>984</v>
      </c>
      <c r="C13" s="3654"/>
      <c r="D13" s="1064"/>
      <c r="E13" s="1064"/>
      <c r="F13" s="1065"/>
      <c r="G13" s="1066"/>
      <c r="H13" s="1073"/>
      <c r="I13" s="1063">
        <f>ROUND(D13*E13*F13*G13/10000,0)</f>
        <v>0</v>
      </c>
    </row>
    <row r="14" spans="1:9">
      <c r="A14" s="3653"/>
      <c r="B14" s="3654" t="s">
        <v>985</v>
      </c>
      <c r="C14" s="3654"/>
      <c r="D14" s="1064"/>
      <c r="E14" s="1064"/>
      <c r="F14" s="1065"/>
      <c r="G14" s="1066"/>
      <c r="H14" s="1073"/>
      <c r="I14" s="1063">
        <f>ROUND(D14*E14*F14*G14/10000,0)</f>
        <v>0</v>
      </c>
    </row>
    <row r="15" spans="1:9">
      <c r="A15" s="3653"/>
      <c r="B15" s="3655" t="s">
        <v>977</v>
      </c>
      <c r="C15" s="3655"/>
      <c r="D15" s="1068"/>
      <c r="E15" s="1068">
        <f>SUM(E12:E14)</f>
        <v>0</v>
      </c>
      <c r="F15" s="1069"/>
      <c r="G15" s="1066"/>
      <c r="H15" s="1073"/>
      <c r="I15" s="1074">
        <f>SUM(I12:I14)</f>
        <v>0</v>
      </c>
    </row>
    <row r="16" spans="1:9" ht="24">
      <c r="A16" s="3653" t="s">
        <v>1016</v>
      </c>
      <c r="B16" s="3654" t="s">
        <v>986</v>
      </c>
      <c r="C16" s="3654"/>
      <c r="D16" s="1064" t="s">
        <v>964</v>
      </c>
      <c r="E16" s="1075" t="s">
        <v>987</v>
      </c>
      <c r="F16" s="1065" t="s">
        <v>988</v>
      </c>
      <c r="G16" s="1066" t="s">
        <v>968</v>
      </c>
      <c r="H16" s="1072" t="s">
        <v>982</v>
      </c>
      <c r="I16" s="1063" t="s">
        <v>969</v>
      </c>
    </row>
    <row r="17" spans="1:9" ht="14.25">
      <c r="A17" s="3653"/>
      <c r="B17" s="3654" t="s">
        <v>989</v>
      </c>
      <c r="C17" s="3654"/>
      <c r="D17" s="1064"/>
      <c r="E17" s="1064"/>
      <c r="F17" s="1065"/>
      <c r="G17" s="1066"/>
      <c r="H17" s="1076"/>
      <c r="I17" s="1077">
        <f>ROUND(D17*E17*F17*G17/10000,0)</f>
        <v>0</v>
      </c>
    </row>
    <row r="18" spans="1:9" ht="14.25">
      <c r="A18" s="3653"/>
      <c r="B18" s="3654" t="s">
        <v>990</v>
      </c>
      <c r="C18" s="3654"/>
      <c r="D18" s="1064"/>
      <c r="E18" s="1064"/>
      <c r="F18" s="1065"/>
      <c r="G18" s="1066"/>
      <c r="H18" s="1076"/>
      <c r="I18" s="1077">
        <f>ROUND(D18*E18*F18*G18/10000,0)</f>
        <v>0</v>
      </c>
    </row>
    <row r="19" spans="1:9" ht="14.25">
      <c r="A19" s="3653"/>
      <c r="B19" s="3654" t="s">
        <v>991</v>
      </c>
      <c r="C19" s="3654"/>
      <c r="D19" s="1064"/>
      <c r="E19" s="1064"/>
      <c r="F19" s="1065"/>
      <c r="G19" s="1066"/>
      <c r="H19" s="1076"/>
      <c r="I19" s="1077">
        <f>ROUND(D19*E19*F19*G19/10000,0)</f>
        <v>0</v>
      </c>
    </row>
    <row r="20" spans="1:9">
      <c r="A20" s="3653"/>
      <c r="B20" s="3655" t="s">
        <v>977</v>
      </c>
      <c r="C20" s="3655"/>
      <c r="D20" s="1068">
        <f>SUM(D17:D19)</f>
        <v>0</v>
      </c>
      <c r="E20" s="1068"/>
      <c r="F20" s="1069"/>
      <c r="G20" s="1066"/>
      <c r="H20" s="1073"/>
      <c r="I20" s="1074">
        <f>SUM(I17:I19)</f>
        <v>0</v>
      </c>
    </row>
    <row r="21" spans="1:9">
      <c r="A21" s="3653" t="s">
        <v>1017</v>
      </c>
      <c r="B21" s="3656"/>
      <c r="C21" s="3656"/>
      <c r="D21" s="3656"/>
      <c r="E21" s="3656"/>
      <c r="F21" s="3656"/>
      <c r="G21" s="3656"/>
      <c r="H21" s="1078">
        <v>0.1</v>
      </c>
      <c r="I21" s="1071">
        <f>ROUND(I10*H21,0)</f>
        <v>0</v>
      </c>
    </row>
    <row r="22" spans="1:9" ht="14.25">
      <c r="A22" s="3657" t="s">
        <v>1018</v>
      </c>
      <c r="B22" s="3658"/>
      <c r="C22" s="3659"/>
      <c r="D22" s="1079" t="s">
        <v>992</v>
      </c>
      <c r="E22" s="1079" t="s">
        <v>993</v>
      </c>
      <c r="F22" s="1080" t="s">
        <v>968</v>
      </c>
      <c r="G22" s="1080" t="s">
        <v>994</v>
      </c>
      <c r="H22" s="1072" t="s">
        <v>982</v>
      </c>
      <c r="I22" s="1063" t="s">
        <v>969</v>
      </c>
    </row>
    <row r="23" spans="1:9" ht="14.25" thickBot="1">
      <c r="A23" s="3660"/>
      <c r="B23" s="3661"/>
      <c r="C23" s="3662"/>
      <c r="D23" s="1081"/>
      <c r="E23" s="1081"/>
      <c r="F23" s="1081"/>
      <c r="G23" s="1082"/>
      <c r="H23" s="1083"/>
      <c r="I23" s="1084">
        <f>ROUND(E23*D23*F23*(1-G23)/10000,0)</f>
        <v>0</v>
      </c>
    </row>
    <row r="26" spans="1:9">
      <c r="A26" s="1085" t="s">
        <v>995</v>
      </c>
      <c r="B26" s="1085"/>
      <c r="C26" s="1085"/>
      <c r="D26" s="1085"/>
      <c r="E26" s="3650">
        <f>C27-C30-C31-C32</f>
        <v>0</v>
      </c>
      <c r="F26" s="3650"/>
      <c r="G26" s="3650"/>
      <c r="H26" s="1304" t="s">
        <v>1206</v>
      </c>
    </row>
    <row r="27" spans="1:9">
      <c r="A27" s="1086">
        <v>1</v>
      </c>
      <c r="B27" s="1087" t="s">
        <v>996</v>
      </c>
      <c r="C27" s="1087">
        <f>C28+C29</f>
        <v>0</v>
      </c>
      <c r="D27" s="1087"/>
      <c r="E27" s="3651"/>
      <c r="F27" s="3651"/>
      <c r="G27" s="3651"/>
    </row>
    <row r="28" spans="1:9">
      <c r="A28" s="1088" t="s">
        <v>997</v>
      </c>
      <c r="B28" s="1087" t="s">
        <v>998</v>
      </c>
      <c r="C28" s="1087"/>
      <c r="D28" s="1087"/>
      <c r="E28" s="3651"/>
      <c r="F28" s="3651"/>
      <c r="G28" s="365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652"/>
      <c r="F32" s="3652"/>
      <c r="G32" s="3652"/>
    </row>
    <row r="33" spans="1:7" hidden="1">
      <c r="A33" s="3647" t="s">
        <v>1007</v>
      </c>
      <c r="B33" s="3648"/>
      <c r="C33" s="3648"/>
      <c r="D33" s="3649"/>
      <c r="E33" s="3650"/>
      <c r="F33" s="3650"/>
      <c r="G33" s="3650"/>
    </row>
    <row r="34" spans="1:7" hidden="1">
      <c r="A34" s="1090">
        <v>1</v>
      </c>
      <c r="B34" s="1087" t="s">
        <v>1008</v>
      </c>
      <c r="C34" s="1087"/>
      <c r="D34" s="1087"/>
      <c r="E34" s="3651"/>
      <c r="F34" s="3651"/>
      <c r="G34" s="3651"/>
    </row>
    <row r="35" spans="1:7" hidden="1">
      <c r="A35" s="1090">
        <v>2</v>
      </c>
      <c r="B35" s="1087" t="s">
        <v>1009</v>
      </c>
      <c r="C35" s="1087"/>
      <c r="D35" s="1087"/>
      <c r="E35" s="3651"/>
      <c r="F35" s="3651"/>
      <c r="G35" s="3651"/>
    </row>
    <row r="36" spans="1:7" hidden="1">
      <c r="A36" s="1090">
        <v>3</v>
      </c>
      <c r="B36" s="1087" t="s">
        <v>1010</v>
      </c>
      <c r="C36" s="1087"/>
      <c r="D36" s="1087"/>
      <c r="E36" s="3651"/>
      <c r="F36" s="3651"/>
      <c r="G36" s="3651"/>
    </row>
    <row r="37" spans="1:7" hidden="1">
      <c r="A37" s="1090">
        <v>4</v>
      </c>
      <c r="B37" s="1087" t="s">
        <v>1011</v>
      </c>
      <c r="C37" s="1087"/>
      <c r="D37" s="1087"/>
      <c r="E37" s="3651"/>
      <c r="F37" s="3651"/>
      <c r="G37" s="3651"/>
    </row>
    <row r="38" spans="1:7" hidden="1">
      <c r="A38" s="3647" t="s">
        <v>1012</v>
      </c>
      <c r="B38" s="3648"/>
      <c r="C38" s="3648"/>
      <c r="D38" s="3649"/>
      <c r="E38" s="3650"/>
      <c r="F38" s="3650"/>
      <c r="G38" s="36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671" t="s">
        <v>2213</v>
      </c>
      <c r="D4" s="3672"/>
      <c r="E4" s="3672"/>
      <c r="F4" s="3672"/>
      <c r="G4" s="3672"/>
      <c r="H4" s="3672"/>
      <c r="I4" s="3672"/>
      <c r="J4" s="3672"/>
      <c r="K4" s="3672"/>
      <c r="L4" s="3672"/>
      <c r="M4" s="3672"/>
      <c r="N4" s="3672"/>
      <c r="O4" s="3672"/>
      <c r="P4" s="3672"/>
      <c r="Q4" s="3672"/>
      <c r="R4" s="3672"/>
      <c r="S4" s="3673"/>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668" t="s">
        <v>45</v>
      </c>
      <c r="D25" s="3669"/>
      <c r="E25" s="3669"/>
      <c r="F25" s="3669"/>
      <c r="G25" s="3669"/>
      <c r="H25" s="3669"/>
      <c r="I25" s="3669"/>
      <c r="J25" s="3669"/>
      <c r="K25" s="3669"/>
      <c r="L25" s="3669"/>
      <c r="M25" s="3669"/>
      <c r="N25" s="3669"/>
      <c r="O25" s="3669"/>
      <c r="P25" s="3669"/>
      <c r="Q25" s="3670"/>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70" zoomScaleSheetLayoutView="90" workbookViewId="0">
      <selection activeCell="H104" sqref="H104"/>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3942478</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68150</v>
      </c>
      <c r="C3" s="1660" t="s">
        <v>2245</v>
      </c>
      <c r="D3" s="1660">
        <f>IF(C1="仅计算典型户型",'数据-取费表'!E5,'数据-取费表'!B5)</f>
        <v>57.85</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707" t="s">
        <v>2247</v>
      </c>
      <c r="D4" s="3708"/>
      <c r="E4" s="3709" t="s">
        <v>2248</v>
      </c>
      <c r="F4" s="3710"/>
      <c r="G4" s="3707" t="s">
        <v>2249</v>
      </c>
      <c r="H4" s="3708"/>
      <c r="I4" s="3707" t="s">
        <v>2250</v>
      </c>
      <c r="J4" s="3708"/>
      <c r="K4" s="1665" t="s">
        <v>2251</v>
      </c>
      <c r="L4" s="2997"/>
      <c r="M4" s="2998"/>
      <c r="N4" s="2998"/>
      <c r="O4" s="2998"/>
      <c r="P4" s="3711" t="s">
        <v>2252</v>
      </c>
      <c r="Q4" s="3712"/>
      <c r="R4" s="3696" t="s">
        <v>2248</v>
      </c>
      <c r="S4" s="3697"/>
      <c r="T4" s="3696" t="s">
        <v>2249</v>
      </c>
      <c r="U4" s="3697"/>
      <c r="V4" s="3717" t="s">
        <v>2250</v>
      </c>
      <c r="W4" s="3717"/>
      <c r="X4" s="1666"/>
      <c r="Y4" s="3696" t="s">
        <v>2252</v>
      </c>
      <c r="Z4" s="3697"/>
      <c r="AA4" s="3704" t="s">
        <v>2248</v>
      </c>
      <c r="AB4" s="3704" t="s">
        <v>2249</v>
      </c>
      <c r="AC4" s="3704" t="s">
        <v>2250</v>
      </c>
    </row>
    <row r="5" spans="1:29" ht="15">
      <c r="A5" s="1668"/>
      <c r="B5" s="1669"/>
      <c r="C5" s="3692" t="s">
        <v>2253</v>
      </c>
      <c r="D5" s="3693"/>
      <c r="E5" s="3718" t="s">
        <v>2254</v>
      </c>
      <c r="F5" s="3719"/>
      <c r="G5" s="3692" t="s">
        <v>2255</v>
      </c>
      <c r="H5" s="3693"/>
      <c r="I5" s="3692" t="s">
        <v>2256</v>
      </c>
      <c r="J5" s="3693"/>
      <c r="K5" s="1670"/>
      <c r="L5" s="2997"/>
      <c r="M5" s="2998"/>
      <c r="N5" s="2998"/>
      <c r="O5" s="2998"/>
      <c r="P5" s="3713"/>
      <c r="Q5" s="3714"/>
      <c r="R5" s="3698"/>
      <c r="S5" s="3699"/>
      <c r="T5" s="3698"/>
      <c r="U5" s="3699"/>
      <c r="V5" s="3717"/>
      <c r="W5" s="3717"/>
      <c r="X5" s="1666"/>
      <c r="Y5" s="3698"/>
      <c r="Z5" s="3699"/>
      <c r="AA5" s="3705"/>
      <c r="AB5" s="3705"/>
      <c r="AC5" s="3705"/>
    </row>
    <row r="6" spans="1:29" ht="33" customHeight="1" thickBot="1">
      <c r="A6" s="1671"/>
      <c r="B6" s="1672"/>
      <c r="C6" s="3690" t="s">
        <v>3089</v>
      </c>
      <c r="D6" s="3691"/>
      <c r="E6" s="3690" t="s">
        <v>5504</v>
      </c>
      <c r="F6" s="3691"/>
      <c r="G6" s="3690" t="s">
        <v>5507</v>
      </c>
      <c r="H6" s="3691"/>
      <c r="I6" s="3690" t="s">
        <v>5511</v>
      </c>
      <c r="J6" s="3691"/>
      <c r="K6" s="1670" t="s">
        <v>2258</v>
      </c>
      <c r="L6" s="2997"/>
      <c r="M6" s="2998"/>
      <c r="N6" s="2998"/>
      <c r="O6" s="2998"/>
      <c r="P6" s="3715"/>
      <c r="Q6" s="3716"/>
      <c r="R6" s="3698"/>
      <c r="S6" s="3699"/>
      <c r="T6" s="3700"/>
      <c r="U6" s="3701"/>
      <c r="V6" s="3717"/>
      <c r="W6" s="3717"/>
      <c r="X6" s="1666"/>
      <c r="Y6" s="3700"/>
      <c r="Z6" s="3701"/>
      <c r="AA6" s="3706"/>
      <c r="AB6" s="3706"/>
      <c r="AC6" s="3706"/>
    </row>
    <row r="7" spans="1:29" s="1685" customFormat="1" ht="15.75" thickBot="1">
      <c r="A7" s="1673" t="s">
        <v>2259</v>
      </c>
      <c r="B7" s="1674"/>
      <c r="C7" s="1675">
        <f>'数据-取费表'!B2</f>
        <v>39173</v>
      </c>
      <c r="D7" s="1676">
        <v>100</v>
      </c>
      <c r="E7" s="1677">
        <v>42794</v>
      </c>
      <c r="F7" s="1678">
        <v>98</v>
      </c>
      <c r="G7" s="1677">
        <v>42817</v>
      </c>
      <c r="H7" s="1676">
        <v>99</v>
      </c>
      <c r="I7" s="1677">
        <v>42825</v>
      </c>
      <c r="J7" s="1676">
        <v>99</v>
      </c>
      <c r="K7" s="1679"/>
      <c r="L7" s="2997"/>
      <c r="M7" s="2970"/>
      <c r="N7" s="2970"/>
      <c r="O7" s="2970"/>
      <c r="P7" s="3694" t="s">
        <v>2260</v>
      </c>
      <c r="Q7" s="3702"/>
      <c r="R7" s="1681" t="s">
        <v>34</v>
      </c>
      <c r="S7" s="1682">
        <f t="shared" ref="S7:S15" si="0">F7</f>
        <v>98</v>
      </c>
      <c r="T7" s="1681" t="s">
        <v>34</v>
      </c>
      <c r="U7" s="1682">
        <f t="shared" ref="U7:U15" si="1">H7</f>
        <v>99</v>
      </c>
      <c r="V7" s="1681" t="s">
        <v>34</v>
      </c>
      <c r="W7" s="1682">
        <f t="shared" ref="W7:W15" si="2">J7</f>
        <v>99</v>
      </c>
      <c r="X7" s="1683"/>
      <c r="Y7" s="3694" t="s">
        <v>2260</v>
      </c>
      <c r="Z7" s="3695"/>
      <c r="AA7" s="1684">
        <f>D7/F7</f>
        <v>1.0204081632653061</v>
      </c>
      <c r="AB7" s="1684">
        <f>D7/H7</f>
        <v>1.0101010101010102</v>
      </c>
      <c r="AC7" s="1684">
        <f>D7/J7</f>
        <v>1.0101010101010102</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694" t="s">
        <v>2263</v>
      </c>
      <c r="Q8" s="3695"/>
      <c r="R8" s="1681" t="s">
        <v>34</v>
      </c>
      <c r="S8" s="1682">
        <f t="shared" si="0"/>
        <v>100</v>
      </c>
      <c r="T8" s="1681" t="s">
        <v>34</v>
      </c>
      <c r="U8" s="1682">
        <f t="shared" si="1"/>
        <v>100</v>
      </c>
      <c r="V8" s="1681" t="s">
        <v>34</v>
      </c>
      <c r="W8" s="1682">
        <f t="shared" si="2"/>
        <v>100</v>
      </c>
      <c r="X8" s="1683"/>
      <c r="Y8" s="3694" t="s">
        <v>2263</v>
      </c>
      <c r="Z8" s="3695"/>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703" t="s">
        <v>2266</v>
      </c>
      <c r="Q9" s="1635"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703"/>
      <c r="Q10" s="1635"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703"/>
      <c r="Q11" s="1635" t="str">
        <f t="shared" si="6"/>
        <v>容积率</v>
      </c>
      <c r="R11" s="1681" t="s">
        <v>28</v>
      </c>
      <c r="S11" s="1682">
        <f t="shared" si="0"/>
        <v>100</v>
      </c>
      <c r="T11" s="1681" t="s">
        <v>28</v>
      </c>
      <c r="U11" s="1682">
        <f t="shared" si="1"/>
        <v>100</v>
      </c>
      <c r="V11" s="1681" t="s">
        <v>28</v>
      </c>
      <c r="W11" s="1682">
        <f t="shared" si="2"/>
        <v>100</v>
      </c>
      <c r="X11" s="1683"/>
      <c r="Y11" s="3538"/>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703"/>
      <c r="Q12" s="1635">
        <f t="shared" si="6"/>
        <v>111</v>
      </c>
      <c r="R12" s="1681" t="s">
        <v>28</v>
      </c>
      <c r="S12" s="1682">
        <f t="shared" si="0"/>
        <v>100</v>
      </c>
      <c r="T12" s="1681" t="s">
        <v>28</v>
      </c>
      <c r="U12" s="1682">
        <f t="shared" si="1"/>
        <v>100</v>
      </c>
      <c r="V12" s="1681" t="s">
        <v>28</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703"/>
      <c r="Q13" s="1635">
        <f t="shared" si="6"/>
        <v>111</v>
      </c>
      <c r="R13" s="1681" t="s">
        <v>28</v>
      </c>
      <c r="S13" s="1682">
        <f t="shared" si="0"/>
        <v>100</v>
      </c>
      <c r="T13" s="1681" t="s">
        <v>28</v>
      </c>
      <c r="U13" s="1682">
        <f t="shared" si="1"/>
        <v>100</v>
      </c>
      <c r="V13" s="1681" t="s">
        <v>28</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703"/>
      <c r="Q14" s="1635">
        <f t="shared" si="6"/>
        <v>111</v>
      </c>
      <c r="R14" s="1681" t="s">
        <v>28</v>
      </c>
      <c r="S14" s="1682">
        <f t="shared" si="0"/>
        <v>100</v>
      </c>
      <c r="T14" s="1681" t="s">
        <v>28</v>
      </c>
      <c r="U14" s="1682">
        <f t="shared" si="1"/>
        <v>100</v>
      </c>
      <c r="V14" s="1681" t="s">
        <v>28</v>
      </c>
      <c r="W14" s="1682">
        <f t="shared" si="2"/>
        <v>100</v>
      </c>
      <c r="X14" s="1683"/>
      <c r="Y14" s="3538"/>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681" t="s">
        <v>2271</v>
      </c>
      <c r="Q15" s="1616" t="str">
        <f t="shared" si="6"/>
        <v>居住社区成熟度</v>
      </c>
      <c r="R15" s="1726" t="s">
        <v>28</v>
      </c>
      <c r="S15" s="1727">
        <f t="shared" si="0"/>
        <v>100</v>
      </c>
      <c r="T15" s="1726" t="s">
        <v>28</v>
      </c>
      <c r="U15" s="1727">
        <f t="shared" si="1"/>
        <v>100</v>
      </c>
      <c r="V15" s="1726" t="s">
        <v>28</v>
      </c>
      <c r="W15" s="1727">
        <f t="shared" si="2"/>
        <v>100</v>
      </c>
      <c r="X15" s="1666"/>
      <c r="Y15" s="3683"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682"/>
      <c r="Q16" s="1616"/>
      <c r="R16" s="1726"/>
      <c r="S16" s="1727"/>
      <c r="T16" s="1726"/>
      <c r="U16" s="1727"/>
      <c r="V16" s="1726"/>
      <c r="W16" s="1727"/>
      <c r="X16" s="1666"/>
      <c r="Y16" s="3684"/>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682"/>
      <c r="Q17" s="1616" t="str">
        <f>B17</f>
        <v>交通便捷度</v>
      </c>
      <c r="R17" s="1726" t="s">
        <v>28</v>
      </c>
      <c r="S17" s="1727">
        <f>F17</f>
        <v>100</v>
      </c>
      <c r="T17" s="1726" t="s">
        <v>28</v>
      </c>
      <c r="U17" s="1727">
        <f>H17</f>
        <v>100</v>
      </c>
      <c r="V17" s="1726" t="s">
        <v>28</v>
      </c>
      <c r="W17" s="1727">
        <f>J17</f>
        <v>100</v>
      </c>
      <c r="X17" s="1666"/>
      <c r="Y17" s="3684"/>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682"/>
      <c r="Q18" s="1616"/>
      <c r="R18" s="1726"/>
      <c r="S18" s="1727"/>
      <c r="T18" s="1726"/>
      <c r="U18" s="1727"/>
      <c r="V18" s="1726"/>
      <c r="W18" s="1727"/>
      <c r="X18" s="1666"/>
      <c r="Y18" s="3684"/>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682"/>
      <c r="Q19" s="1616" t="str">
        <f>B19</f>
        <v>公共配套设施</v>
      </c>
      <c r="R19" s="1726" t="s">
        <v>28</v>
      </c>
      <c r="S19" s="1727">
        <f>F19</f>
        <v>100</v>
      </c>
      <c r="T19" s="1726" t="s">
        <v>28</v>
      </c>
      <c r="U19" s="1727">
        <f>H19</f>
        <v>100</v>
      </c>
      <c r="V19" s="1726" t="s">
        <v>28</v>
      </c>
      <c r="W19" s="1727">
        <f>J19</f>
        <v>100</v>
      </c>
      <c r="X19" s="1666"/>
      <c r="Y19" s="3684"/>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682"/>
      <c r="Q20" s="1616"/>
      <c r="R20" s="1726"/>
      <c r="S20" s="1727"/>
      <c r="T20" s="1726"/>
      <c r="U20" s="1727"/>
      <c r="V20" s="1726"/>
      <c r="W20" s="1727"/>
      <c r="X20" s="1666"/>
      <c r="Y20" s="3684"/>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682"/>
      <c r="Q21" s="1616" t="str">
        <f>B21</f>
        <v>基础设施水平</v>
      </c>
      <c r="R21" s="1726" t="s">
        <v>28</v>
      </c>
      <c r="S21" s="1727">
        <f>F21</f>
        <v>100</v>
      </c>
      <c r="T21" s="1726" t="s">
        <v>28</v>
      </c>
      <c r="U21" s="1727">
        <f>H21</f>
        <v>100</v>
      </c>
      <c r="V21" s="1726" t="s">
        <v>28</v>
      </c>
      <c r="W21" s="1727">
        <f>J21</f>
        <v>100</v>
      </c>
      <c r="X21" s="1666"/>
      <c r="Y21" s="3684"/>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682"/>
      <c r="Q22" s="1616"/>
      <c r="R22" s="1726"/>
      <c r="S22" s="1727"/>
      <c r="T22" s="1726"/>
      <c r="U22" s="1727"/>
      <c r="V22" s="1726"/>
      <c r="W22" s="1727"/>
      <c r="X22" s="1666"/>
      <c r="Y22" s="3684"/>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682"/>
      <c r="Q23" s="1616" t="str">
        <f>B23</f>
        <v>自然及人文环境</v>
      </c>
      <c r="R23" s="1726" t="s">
        <v>28</v>
      </c>
      <c r="S23" s="1727">
        <f>F23</f>
        <v>100</v>
      </c>
      <c r="T23" s="1726" t="s">
        <v>28</v>
      </c>
      <c r="U23" s="1727">
        <f>H23</f>
        <v>100</v>
      </c>
      <c r="V23" s="1726" t="s">
        <v>28</v>
      </c>
      <c r="W23" s="1727">
        <f>J23</f>
        <v>100</v>
      </c>
      <c r="X23" s="1666"/>
      <c r="Y23" s="3684"/>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682"/>
      <c r="Q24" s="1616"/>
      <c r="R24" s="1726"/>
      <c r="S24" s="1727"/>
      <c r="T24" s="1726"/>
      <c r="U24" s="1727"/>
      <c r="V24" s="1726"/>
      <c r="W24" s="1727"/>
      <c r="X24" s="1666"/>
      <c r="Y24" s="3684"/>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682"/>
      <c r="Q25" s="1616" t="str">
        <f t="shared" ref="Q25:Q46" si="11">B25</f>
        <v>楼层-1</v>
      </c>
      <c r="R25" s="1726" t="s">
        <v>28</v>
      </c>
      <c r="S25" s="1727">
        <f>F25</f>
        <v>100</v>
      </c>
      <c r="T25" s="1726" t="s">
        <v>28</v>
      </c>
      <c r="U25" s="1727">
        <f>H25</f>
        <v>100</v>
      </c>
      <c r="V25" s="1726" t="s">
        <v>28</v>
      </c>
      <c r="W25" s="1727">
        <f>J25</f>
        <v>100</v>
      </c>
      <c r="X25" s="1666"/>
      <c r="Y25" s="3684"/>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682"/>
      <c r="Q26" s="1616" t="str">
        <f t="shared" si="11"/>
        <v>朝向</v>
      </c>
      <c r="R26" s="1726" t="s">
        <v>28</v>
      </c>
      <c r="S26" s="1727">
        <f>F26</f>
        <v>100</v>
      </c>
      <c r="T26" s="1726" t="s">
        <v>28</v>
      </c>
      <c r="U26" s="1727">
        <f>H26</f>
        <v>100</v>
      </c>
      <c r="V26" s="1726" t="s">
        <v>28</v>
      </c>
      <c r="W26" s="1727">
        <f>J26</f>
        <v>100</v>
      </c>
      <c r="X26" s="1666"/>
      <c r="Y26" s="3684"/>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682"/>
      <c r="Q27" s="1635" t="str">
        <f t="shared" si="11"/>
        <v>道路级别</v>
      </c>
      <c r="R27" s="1681" t="s">
        <v>28</v>
      </c>
      <c r="S27" s="1682">
        <f>F27</f>
        <v>100</v>
      </c>
      <c r="T27" s="1681" t="s">
        <v>28</v>
      </c>
      <c r="U27" s="1682">
        <f>H27</f>
        <v>100</v>
      </c>
      <c r="V27" s="1681" t="s">
        <v>28</v>
      </c>
      <c r="W27" s="1682">
        <f>J27</f>
        <v>100</v>
      </c>
      <c r="X27" s="1683"/>
      <c r="Y27" s="3684"/>
      <c r="Z27" s="1694" t="str">
        <f>Q27</f>
        <v>道路级别</v>
      </c>
      <c r="AA27" s="1729">
        <f>D27/F27</f>
        <v>1</v>
      </c>
      <c r="AB27" s="1729">
        <f>D27/H27</f>
        <v>1</v>
      </c>
      <c r="AC27" s="1729">
        <f>D27/J27</f>
        <v>1</v>
      </c>
    </row>
    <row r="28" spans="1:29" ht="15">
      <c r="A28" s="1703"/>
      <c r="B28" s="3163" t="s">
        <v>2906</v>
      </c>
      <c r="C28" s="1711" t="s">
        <v>3090</v>
      </c>
      <c r="D28" s="1712">
        <v>100</v>
      </c>
      <c r="E28" s="1711" t="s">
        <v>5505</v>
      </c>
      <c r="F28" s="1755">
        <f>SUMIF(92:92,E28,93:93)-SUMIF(92:92,C28,93:93)+100</f>
        <v>98</v>
      </c>
      <c r="G28" s="1711" t="s">
        <v>5508</v>
      </c>
      <c r="H28" s="1712">
        <f>SUMIF(92:92,G28,93:93)-SUMIF(92:92,C28,93:93)+100</f>
        <v>99</v>
      </c>
      <c r="I28" s="1711" t="s">
        <v>5512</v>
      </c>
      <c r="J28" s="1712">
        <f>SUMIF(92:92,I28,93:93)-SUMIF(92:92,C28,93:93)+100</f>
        <v>101</v>
      </c>
      <c r="K28" s="1710"/>
      <c r="L28" s="3002"/>
      <c r="M28" s="2998"/>
      <c r="N28" s="2998"/>
      <c r="O28" s="2998"/>
      <c r="P28" s="3682"/>
      <c r="Q28" s="1616" t="str">
        <f t="shared" si="11"/>
        <v>楼层</v>
      </c>
      <c r="R28" s="1726" t="s">
        <v>28</v>
      </c>
      <c r="S28" s="1727">
        <f t="shared" ref="S28:S46" si="12">F28</f>
        <v>98</v>
      </c>
      <c r="T28" s="1726" t="s">
        <v>28</v>
      </c>
      <c r="U28" s="1727">
        <f t="shared" ref="U28:U46" si="13">H28</f>
        <v>99</v>
      </c>
      <c r="V28" s="1726" t="s">
        <v>28</v>
      </c>
      <c r="W28" s="1727">
        <f t="shared" ref="W28:W46" si="14">J28</f>
        <v>101</v>
      </c>
      <c r="X28" s="1666"/>
      <c r="Y28" s="3684"/>
      <c r="Z28" s="1728" t="str">
        <f t="shared" ref="Z28:Z46" si="15">Q28</f>
        <v>楼层</v>
      </c>
      <c r="AA28" s="1729">
        <f t="shared" si="3"/>
        <v>1.0204081632653061</v>
      </c>
      <c r="AB28" s="1729">
        <f t="shared" si="4"/>
        <v>1.0101010101010102</v>
      </c>
      <c r="AC28" s="1729">
        <f t="shared" si="5"/>
        <v>0.99009900990099009</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682"/>
      <c r="Q29" s="1616">
        <f t="shared" si="11"/>
        <v>111</v>
      </c>
      <c r="R29" s="1726" t="s">
        <v>28</v>
      </c>
      <c r="S29" s="1727">
        <f t="shared" si="12"/>
        <v>100</v>
      </c>
      <c r="T29" s="1726" t="s">
        <v>28</v>
      </c>
      <c r="U29" s="1727">
        <f t="shared" si="13"/>
        <v>100</v>
      </c>
      <c r="V29" s="1726" t="s">
        <v>28</v>
      </c>
      <c r="W29" s="1727">
        <f t="shared" si="14"/>
        <v>100</v>
      </c>
      <c r="X29" s="1666"/>
      <c r="Y29" s="368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682"/>
      <c r="Q30" s="1616">
        <f t="shared" si="11"/>
        <v>111</v>
      </c>
      <c r="R30" s="1726" t="s">
        <v>28</v>
      </c>
      <c r="S30" s="1727">
        <f t="shared" si="12"/>
        <v>100</v>
      </c>
      <c r="T30" s="1726" t="s">
        <v>28</v>
      </c>
      <c r="U30" s="1727">
        <f t="shared" si="13"/>
        <v>100</v>
      </c>
      <c r="V30" s="1726" t="s">
        <v>28</v>
      </c>
      <c r="W30" s="1727">
        <f t="shared" si="14"/>
        <v>100</v>
      </c>
      <c r="X30" s="1666"/>
      <c r="Y30" s="3684"/>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682"/>
      <c r="Q31" s="1616">
        <f t="shared" si="11"/>
        <v>111</v>
      </c>
      <c r="R31" s="1726" t="s">
        <v>28</v>
      </c>
      <c r="S31" s="1727">
        <f t="shared" si="12"/>
        <v>100</v>
      </c>
      <c r="T31" s="1726" t="s">
        <v>28</v>
      </c>
      <c r="U31" s="1727">
        <f t="shared" si="13"/>
        <v>100</v>
      </c>
      <c r="V31" s="1726" t="s">
        <v>28</v>
      </c>
      <c r="W31" s="1727">
        <f t="shared" si="14"/>
        <v>100</v>
      </c>
      <c r="X31" s="1666"/>
      <c r="Y31" s="3684"/>
      <c r="Z31" s="1728">
        <f t="shared" si="15"/>
        <v>111</v>
      </c>
      <c r="AA31" s="1729">
        <f t="shared" si="3"/>
        <v>1</v>
      </c>
      <c r="AB31" s="1729">
        <f t="shared" si="4"/>
        <v>1</v>
      </c>
      <c r="AC31" s="1729">
        <f t="shared" si="5"/>
        <v>1</v>
      </c>
    </row>
    <row r="32" spans="1:29" ht="15">
      <c r="A32" s="1718" t="s">
        <v>2274</v>
      </c>
      <c r="B32" s="3166" t="s">
        <v>2914</v>
      </c>
      <c r="C32" s="1762" t="s">
        <v>3091</v>
      </c>
      <c r="D32" s="1763">
        <v>100</v>
      </c>
      <c r="E32" s="1764" t="s">
        <v>2931</v>
      </c>
      <c r="F32" s="1755">
        <f>SUMIF(100:100,E32,101:101)-SUMIF(100:100,C32,101:101)+100</f>
        <v>104</v>
      </c>
      <c r="G32" s="1762" t="s">
        <v>5509</v>
      </c>
      <c r="H32" s="1763">
        <f>SUMIF(100:100,G32,101:101)-SUMIF(100:100,C32,101:101)+100</f>
        <v>102</v>
      </c>
      <c r="I32" s="1764" t="s">
        <v>3091</v>
      </c>
      <c r="J32" s="1712">
        <f>SUMIF(100:100,I32,101:101)-SUMIF(100:100,C32,101:101)+100</f>
        <v>100</v>
      </c>
      <c r="K32" s="1701">
        <v>1</v>
      </c>
      <c r="L32" s="3002"/>
      <c r="M32" s="2998"/>
      <c r="N32" s="2998"/>
      <c r="O32" s="2998"/>
      <c r="P32" s="3685" t="s">
        <v>2275</v>
      </c>
      <c r="Q32" s="1616" t="str">
        <f t="shared" si="11"/>
        <v>建筑类型</v>
      </c>
      <c r="R32" s="1726" t="s">
        <v>28</v>
      </c>
      <c r="S32" s="1727">
        <f t="shared" si="12"/>
        <v>104</v>
      </c>
      <c r="T32" s="1726" t="s">
        <v>28</v>
      </c>
      <c r="U32" s="1727">
        <f t="shared" si="13"/>
        <v>102</v>
      </c>
      <c r="V32" s="1726" t="s">
        <v>28</v>
      </c>
      <c r="W32" s="1727">
        <f t="shared" si="14"/>
        <v>100</v>
      </c>
      <c r="X32" s="1666"/>
      <c r="Y32" s="3688" t="s">
        <v>2275</v>
      </c>
      <c r="Z32" s="1728" t="str">
        <f t="shared" si="15"/>
        <v>建筑类型</v>
      </c>
      <c r="AA32" s="1729">
        <f t="shared" si="3"/>
        <v>0.96153846153846156</v>
      </c>
      <c r="AB32" s="1729">
        <f t="shared" si="4"/>
        <v>0.98039215686274506</v>
      </c>
      <c r="AC32" s="1729">
        <f t="shared" si="5"/>
        <v>1</v>
      </c>
    </row>
    <row r="33" spans="1:29" s="1772" customFormat="1" ht="15">
      <c r="A33" s="1765"/>
      <c r="B33" s="1696" t="s">
        <v>2276</v>
      </c>
      <c r="C33" s="1766">
        <f>'数据-取费表'!B5</f>
        <v>57.85</v>
      </c>
      <c r="D33" s="1698">
        <v>100</v>
      </c>
      <c r="E33" s="1705">
        <v>68.92</v>
      </c>
      <c r="F33" s="1700">
        <f>LOOKUP(E33,103:103,104:104)-LOOKUP(C33,103:103,104:104)+100</f>
        <v>99</v>
      </c>
      <c r="G33" s="1704">
        <v>46.31</v>
      </c>
      <c r="H33" s="1698">
        <f>LOOKUP(G33,103:103,104:104)-LOOKUP(C33,103:103,104:104)+100</f>
        <v>101</v>
      </c>
      <c r="I33" s="1705">
        <v>86.67</v>
      </c>
      <c r="J33" s="1698">
        <f>LOOKUP(I33,103:103,104:104)-LOOKUP(C33,103:103,104:104)+100</f>
        <v>97</v>
      </c>
      <c r="K33" s="1710"/>
      <c r="L33" s="3001"/>
      <c r="M33" s="2060"/>
      <c r="N33" s="2060"/>
      <c r="O33" s="2060"/>
      <c r="P33" s="3686"/>
      <c r="Q33" s="1767" t="str">
        <f t="shared" si="11"/>
        <v>项目建筑规模</v>
      </c>
      <c r="R33" s="1768" t="s">
        <v>28</v>
      </c>
      <c r="S33" s="1769">
        <f t="shared" si="12"/>
        <v>99</v>
      </c>
      <c r="T33" s="1768" t="s">
        <v>28</v>
      </c>
      <c r="U33" s="1769">
        <f t="shared" si="13"/>
        <v>101</v>
      </c>
      <c r="V33" s="1768" t="s">
        <v>28</v>
      </c>
      <c r="W33" s="1769">
        <f t="shared" si="14"/>
        <v>97</v>
      </c>
      <c r="X33" s="1770"/>
      <c r="Y33" s="3688"/>
      <c r="Z33" s="1771" t="str">
        <f t="shared" si="15"/>
        <v>项目建筑规模</v>
      </c>
      <c r="AA33" s="1729">
        <f t="shared" si="3"/>
        <v>1.0101010101010102</v>
      </c>
      <c r="AB33" s="1729">
        <f t="shared" si="4"/>
        <v>0.99009900990099009</v>
      </c>
      <c r="AC33" s="1729">
        <f t="shared" si="5"/>
        <v>1.0309278350515463</v>
      </c>
    </row>
    <row r="34" spans="1:29" ht="15">
      <c r="A34" s="1773"/>
      <c r="B34" s="1696" t="s">
        <v>2277</v>
      </c>
      <c r="C34" s="1774" t="s">
        <v>3092</v>
      </c>
      <c r="D34" s="1712">
        <v>100</v>
      </c>
      <c r="E34" s="1775" t="s">
        <v>3092</v>
      </c>
      <c r="F34" s="1755">
        <f>SUMIF(105:105,E34,106:106)-SUMIF(105:105,C34,106:106)+100</f>
        <v>100</v>
      </c>
      <c r="G34" s="1774" t="s">
        <v>3092</v>
      </c>
      <c r="H34" s="1712">
        <f>SUMIF(105:105,G34,106:106)-SUMIF(105:105,C34,106:106)+100</f>
        <v>100</v>
      </c>
      <c r="I34" s="1775" t="s">
        <v>3092</v>
      </c>
      <c r="J34" s="1712">
        <f>SUMIF(105:105,I34,106:106)-SUMIF(105:105,C34,106:106)+100</f>
        <v>100</v>
      </c>
      <c r="K34" s="1701">
        <v>2</v>
      </c>
      <c r="L34" s="3002"/>
      <c r="M34" s="2998"/>
      <c r="N34" s="2998"/>
      <c r="O34" s="2998"/>
      <c r="P34" s="3686"/>
      <c r="Q34" s="1616" t="str">
        <f t="shared" si="11"/>
        <v>建筑结构</v>
      </c>
      <c r="R34" s="1726" t="s">
        <v>28</v>
      </c>
      <c r="S34" s="1727">
        <f t="shared" si="12"/>
        <v>100</v>
      </c>
      <c r="T34" s="1726" t="s">
        <v>28</v>
      </c>
      <c r="U34" s="1727">
        <f t="shared" si="13"/>
        <v>100</v>
      </c>
      <c r="V34" s="1726" t="s">
        <v>28</v>
      </c>
      <c r="W34" s="1727">
        <f t="shared" si="14"/>
        <v>100</v>
      </c>
      <c r="X34" s="1666"/>
      <c r="Y34" s="3688"/>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686"/>
      <c r="Q35" s="1616" t="str">
        <f t="shared" si="11"/>
        <v>建筑品质</v>
      </c>
      <c r="R35" s="1726" t="s">
        <v>28</v>
      </c>
      <c r="S35" s="1727">
        <f t="shared" si="12"/>
        <v>100</v>
      </c>
      <c r="T35" s="1726" t="s">
        <v>28</v>
      </c>
      <c r="U35" s="1727">
        <f t="shared" si="13"/>
        <v>100</v>
      </c>
      <c r="V35" s="1726" t="s">
        <v>28</v>
      </c>
      <c r="W35" s="1727">
        <f t="shared" si="14"/>
        <v>100</v>
      </c>
      <c r="X35" s="1666"/>
      <c r="Y35" s="3688"/>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686"/>
      <c r="Q36" s="1616" t="str">
        <f t="shared" si="11"/>
        <v>公共部分装修</v>
      </c>
      <c r="R36" s="1726" t="s">
        <v>28</v>
      </c>
      <c r="S36" s="1727">
        <f t="shared" si="12"/>
        <v>100</v>
      </c>
      <c r="T36" s="1726" t="s">
        <v>28</v>
      </c>
      <c r="U36" s="1727">
        <f t="shared" si="13"/>
        <v>100</v>
      </c>
      <c r="V36" s="1726" t="s">
        <v>28</v>
      </c>
      <c r="W36" s="1727">
        <f t="shared" si="14"/>
        <v>100</v>
      </c>
      <c r="X36" s="1666"/>
      <c r="Y36" s="3688"/>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686"/>
      <c r="Q37" s="1635" t="str">
        <f t="shared" si="11"/>
        <v>成新度</v>
      </c>
      <c r="R37" s="1681" t="s">
        <v>28</v>
      </c>
      <c r="S37" s="1682">
        <f t="shared" si="12"/>
        <v>100</v>
      </c>
      <c r="T37" s="1681" t="s">
        <v>28</v>
      </c>
      <c r="U37" s="1682">
        <f t="shared" si="13"/>
        <v>100</v>
      </c>
      <c r="V37" s="1681" t="s">
        <v>28</v>
      </c>
      <c r="W37" s="1682">
        <f t="shared" si="14"/>
        <v>100</v>
      </c>
      <c r="X37" s="1683"/>
      <c r="Y37" s="3688"/>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686" t="s">
        <v>2275</v>
      </c>
      <c r="Q38" s="1616" t="str">
        <f t="shared" si="11"/>
        <v>物业管理</v>
      </c>
      <c r="R38" s="1726" t="s">
        <v>28</v>
      </c>
      <c r="S38" s="1727">
        <f t="shared" si="12"/>
        <v>100</v>
      </c>
      <c r="T38" s="1726" t="s">
        <v>28</v>
      </c>
      <c r="U38" s="1727">
        <f t="shared" si="13"/>
        <v>100</v>
      </c>
      <c r="V38" s="1726" t="s">
        <v>28</v>
      </c>
      <c r="W38" s="1727">
        <f t="shared" si="14"/>
        <v>100</v>
      </c>
      <c r="X38" s="1666"/>
      <c r="Y38" s="3688"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686"/>
      <c r="Q39" s="1616" t="str">
        <f t="shared" si="11"/>
        <v>市政基础设施</v>
      </c>
      <c r="R39" s="1726" t="s">
        <v>28</v>
      </c>
      <c r="S39" s="1727">
        <f t="shared" si="12"/>
        <v>100</v>
      </c>
      <c r="T39" s="1726" t="s">
        <v>28</v>
      </c>
      <c r="U39" s="1727">
        <f t="shared" si="13"/>
        <v>100</v>
      </c>
      <c r="V39" s="1726" t="s">
        <v>28</v>
      </c>
      <c r="W39" s="1727">
        <f t="shared" si="14"/>
        <v>100</v>
      </c>
      <c r="X39" s="1666"/>
      <c r="Y39" s="3688"/>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686"/>
      <c r="Q40" s="1616" t="str">
        <f t="shared" si="11"/>
        <v>房型</v>
      </c>
      <c r="R40" s="1726" t="s">
        <v>28</v>
      </c>
      <c r="S40" s="1727">
        <f t="shared" si="12"/>
        <v>100</v>
      </c>
      <c r="T40" s="1726" t="s">
        <v>28</v>
      </c>
      <c r="U40" s="1727">
        <f t="shared" si="13"/>
        <v>100</v>
      </c>
      <c r="V40" s="1726" t="s">
        <v>28</v>
      </c>
      <c r="W40" s="1727">
        <f t="shared" si="14"/>
        <v>100</v>
      </c>
      <c r="X40" s="1666"/>
      <c r="Y40" s="3688"/>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686"/>
      <c r="Q41" s="1767" t="str">
        <f t="shared" si="11"/>
        <v>单套/主力户型建筑面积</v>
      </c>
      <c r="R41" s="1768" t="s">
        <v>28</v>
      </c>
      <c r="S41" s="1769">
        <f t="shared" si="12"/>
        <v>100</v>
      </c>
      <c r="T41" s="1768" t="s">
        <v>28</v>
      </c>
      <c r="U41" s="1769">
        <f t="shared" si="13"/>
        <v>100</v>
      </c>
      <c r="V41" s="1768" t="s">
        <v>28</v>
      </c>
      <c r="W41" s="1769">
        <f t="shared" si="14"/>
        <v>100</v>
      </c>
      <c r="X41" s="1770"/>
      <c r="Y41" s="3688"/>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2917</v>
      </c>
      <c r="J42" s="1712">
        <f>SUMIF(122:122,I42,123:123)-SUMIF(122:122,C42,123:123)+100</f>
        <v>100</v>
      </c>
      <c r="K42" s="1701">
        <v>5</v>
      </c>
      <c r="L42" s="3002"/>
      <c r="M42" s="2998"/>
      <c r="N42" s="2998"/>
      <c r="O42" s="2998"/>
      <c r="P42" s="3686"/>
      <c r="Q42" s="1616" t="str">
        <f t="shared" si="11"/>
        <v>内部装修</v>
      </c>
      <c r="R42" s="1726" t="s">
        <v>28</v>
      </c>
      <c r="S42" s="1727">
        <f t="shared" si="12"/>
        <v>100</v>
      </c>
      <c r="T42" s="1726" t="s">
        <v>28</v>
      </c>
      <c r="U42" s="1727">
        <f t="shared" si="13"/>
        <v>100</v>
      </c>
      <c r="V42" s="1726" t="s">
        <v>28</v>
      </c>
      <c r="W42" s="1727">
        <f t="shared" si="14"/>
        <v>100</v>
      </c>
      <c r="X42" s="1666"/>
      <c r="Y42" s="3688"/>
      <c r="Z42" s="1728" t="str">
        <f t="shared" si="15"/>
        <v>内部装修</v>
      </c>
      <c r="AA42" s="1729">
        <f t="shared" si="3"/>
        <v>1</v>
      </c>
      <c r="AB42" s="1729">
        <f t="shared" si="4"/>
        <v>1</v>
      </c>
      <c r="AC42" s="1729">
        <f t="shared" si="5"/>
        <v>1</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686"/>
      <c r="Q43" s="1616" t="str">
        <f t="shared" si="11"/>
        <v>内部装修维护情况</v>
      </c>
      <c r="R43" s="1726" t="s">
        <v>28</v>
      </c>
      <c r="S43" s="1727">
        <f t="shared" si="12"/>
        <v>100</v>
      </c>
      <c r="T43" s="1726" t="s">
        <v>28</v>
      </c>
      <c r="U43" s="1727">
        <f t="shared" si="13"/>
        <v>100</v>
      </c>
      <c r="V43" s="1726" t="s">
        <v>28</v>
      </c>
      <c r="W43" s="1727">
        <f t="shared" si="14"/>
        <v>100</v>
      </c>
      <c r="X43" s="1666"/>
      <c r="Y43" s="368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686"/>
      <c r="Q44" s="1635">
        <f t="shared" si="11"/>
        <v>111</v>
      </c>
      <c r="R44" s="1681" t="s">
        <v>28</v>
      </c>
      <c r="S44" s="1682">
        <f t="shared" si="12"/>
        <v>100</v>
      </c>
      <c r="T44" s="1681" t="s">
        <v>28</v>
      </c>
      <c r="U44" s="1682">
        <f t="shared" si="13"/>
        <v>100</v>
      </c>
      <c r="V44" s="1681" t="s">
        <v>28</v>
      </c>
      <c r="W44" s="1682">
        <f t="shared" si="14"/>
        <v>100</v>
      </c>
      <c r="X44" s="1683"/>
      <c r="Y44" s="368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686"/>
      <c r="Q45" s="1616">
        <f t="shared" si="11"/>
        <v>111</v>
      </c>
      <c r="R45" s="1726" t="s">
        <v>28</v>
      </c>
      <c r="S45" s="1727">
        <f t="shared" si="12"/>
        <v>100</v>
      </c>
      <c r="T45" s="1726" t="s">
        <v>28</v>
      </c>
      <c r="U45" s="1727">
        <f t="shared" si="13"/>
        <v>100</v>
      </c>
      <c r="V45" s="1726" t="s">
        <v>28</v>
      </c>
      <c r="W45" s="1727">
        <f t="shared" si="14"/>
        <v>100</v>
      </c>
      <c r="X45" s="1666"/>
      <c r="Y45" s="368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687"/>
      <c r="Q46" s="1616">
        <f t="shared" si="11"/>
        <v>111</v>
      </c>
      <c r="R46" s="1726" t="s">
        <v>27</v>
      </c>
      <c r="S46" s="1727">
        <f t="shared" si="12"/>
        <v>100</v>
      </c>
      <c r="T46" s="1726" t="s">
        <v>27</v>
      </c>
      <c r="U46" s="1727">
        <f t="shared" si="13"/>
        <v>100</v>
      </c>
      <c r="V46" s="1726" t="s">
        <v>27</v>
      </c>
      <c r="W46" s="1727">
        <f t="shared" si="14"/>
        <v>100</v>
      </c>
      <c r="X46" s="1666"/>
      <c r="Y46" s="3689"/>
      <c r="Z46" s="1728">
        <f t="shared" si="15"/>
        <v>111</v>
      </c>
      <c r="AA46" s="1729">
        <f t="shared" si="3"/>
        <v>1</v>
      </c>
      <c r="AB46" s="1729">
        <f t="shared" si="4"/>
        <v>1</v>
      </c>
      <c r="AC46" s="1729">
        <f t="shared" si="5"/>
        <v>1</v>
      </c>
    </row>
    <row r="47" spans="1:29" ht="15">
      <c r="A47" s="1782" t="s">
        <v>2287</v>
      </c>
      <c r="B47" s="1783"/>
      <c r="C47" s="1784" t="s">
        <v>26</v>
      </c>
      <c r="D47" s="1785"/>
      <c r="E47" s="1786">
        <v>66744</v>
      </c>
      <c r="F47" s="1787"/>
      <c r="G47" s="1788">
        <v>71574</v>
      </c>
      <c r="H47" s="1789"/>
      <c r="I47" s="1786">
        <v>64077</v>
      </c>
      <c r="J47" s="1789"/>
      <c r="K47" s="1790"/>
      <c r="L47" s="3003"/>
      <c r="N47" s="2998"/>
      <c r="P47" s="3680" t="str">
        <f>A47</f>
        <v>成交单价（元/平方米）</v>
      </c>
      <c r="Q47" s="3680"/>
      <c r="R47" s="3676">
        <f>E47</f>
        <v>66744</v>
      </c>
      <c r="S47" s="3676"/>
      <c r="T47" s="3676">
        <f>G47</f>
        <v>71574</v>
      </c>
      <c r="U47" s="3676"/>
      <c r="V47" s="3676">
        <f>I47</f>
        <v>64077</v>
      </c>
      <c r="W47" s="3676"/>
      <c r="X47" s="1792"/>
      <c r="Y47" s="1793"/>
      <c r="Z47" s="1792"/>
      <c r="AA47" s="1792"/>
      <c r="AB47" s="1792"/>
      <c r="AC47" s="1792"/>
    </row>
    <row r="48" spans="1:29" ht="15.75" thickBot="1">
      <c r="A48" s="1794" t="s">
        <v>2288</v>
      </c>
      <c r="B48" s="1795"/>
      <c r="C48" s="1796">
        <f>R49</f>
        <v>68150</v>
      </c>
      <c r="D48" s="1797" t="s">
        <v>2742</v>
      </c>
      <c r="E48" s="1798">
        <f>R48</f>
        <v>67498</v>
      </c>
      <c r="F48" s="1799"/>
      <c r="G48" s="1796">
        <f>T48</f>
        <v>70886</v>
      </c>
      <c r="H48" s="1799"/>
      <c r="I48" s="1798">
        <f>V48</f>
        <v>66065</v>
      </c>
      <c r="J48" s="1799"/>
      <c r="K48" s="2512">
        <f>F48+H48+J48</f>
        <v>0</v>
      </c>
      <c r="L48" s="3003"/>
      <c r="P48" s="3680" t="str">
        <f>A48</f>
        <v>比较价值（元/平方米）</v>
      </c>
      <c r="Q48" s="3680"/>
      <c r="R48" s="3676">
        <f>IF(E1="售价",ROUND(PRODUCT(R47,AA7:AA46),0),ROUND(PRODUCT(R47,AA7:AA46),1))</f>
        <v>67498</v>
      </c>
      <c r="S48" s="3676"/>
      <c r="T48" s="3674">
        <f>IF(E1="售价",ROUND(PRODUCT(T47,AB7:AB46),0),ROUND(PRODUCT(T47,AB7:AB46),1))</f>
        <v>70886</v>
      </c>
      <c r="U48" s="3675"/>
      <c r="V48" s="3676">
        <f>IF(E1="售价",ROUND(PRODUCT(V47,AC7:AC46),0),ROUND(PRODUCT(V47,AC7:AC46),1))</f>
        <v>66065</v>
      </c>
      <c r="W48" s="3676"/>
      <c r="X48" s="1792"/>
      <c r="Y48" s="1792"/>
      <c r="Z48" s="1792"/>
      <c r="AA48" s="1792"/>
      <c r="AB48" s="1792"/>
      <c r="AC48" s="1792"/>
    </row>
    <row r="49" spans="1:29" ht="15.75" thickBot="1">
      <c r="A49" s="1800" t="s">
        <v>2289</v>
      </c>
      <c r="B49" s="1801"/>
      <c r="C49" s="1802">
        <f>R49</f>
        <v>68150</v>
      </c>
      <c r="D49" s="1803"/>
      <c r="E49" s="1803"/>
      <c r="F49" s="1803"/>
      <c r="G49" s="1803"/>
      <c r="H49" s="1803"/>
      <c r="I49" s="1803"/>
      <c r="J49" s="1803"/>
      <c r="K49" s="1804"/>
      <c r="L49" s="3003"/>
      <c r="P49" s="3677" t="str">
        <f>A49</f>
        <v>估价对象XX用房的比较价值（楼面单价，元/平方米）</v>
      </c>
      <c r="Q49" s="3678"/>
      <c r="R49" s="3679">
        <f>IF(E1="售价",ROUND(IF(D48="简单平均",AVERAGE(R48:V48),R48*F48+T48*H48+V48*J48),0),ROUND(IF(D48="简单平均",AVERAGE(R48:V48),R48*F48+T48*H48+V48*J48),1))</f>
        <v>68150</v>
      </c>
      <c r="S49" s="3679"/>
      <c r="T49" s="3679"/>
      <c r="U49" s="3679"/>
      <c r="V49" s="3679"/>
      <c r="W49" s="3679"/>
      <c r="X49" s="1792"/>
      <c r="Y49" s="1792"/>
      <c r="Z49" s="1792"/>
      <c r="AA49" s="1792"/>
      <c r="AB49" s="1792"/>
      <c r="AC49" s="1792"/>
    </row>
    <row r="50" spans="1:29">
      <c r="G50" s="3007"/>
    </row>
    <row r="52" spans="1:29" ht="13.5" customHeight="1">
      <c r="C52" s="383" t="s">
        <v>2290</v>
      </c>
      <c r="D52" s="1808"/>
      <c r="E52" s="1809">
        <f>IF(E47&lt;E48,E48/E47-1,E47/E48-1)</f>
        <v>1.1296895601102808E-2</v>
      </c>
      <c r="F52" s="1810" t="str">
        <f>IF(OR(E52&gt;=0.3,E52&lt;=-0.3),"超过30%","")</f>
        <v/>
      </c>
      <c r="G52" s="1809">
        <f>IF(G47&lt;G48,G48/G47-1,G47/G48-1)</f>
        <v>9.7057246847049861E-3</v>
      </c>
      <c r="H52" s="1810" t="str">
        <f>IF(OR(G52&gt;=0.3,G52&lt;=-0.3),"超过30%","")</f>
        <v/>
      </c>
      <c r="I52" s="1809">
        <f>IF(I47&lt;I48,I48/I47-1,I47/I48-1)</f>
        <v>3.1025172838928139E-2</v>
      </c>
      <c r="J52" s="1810" t="str">
        <f>IF(OR(I52&gt;=0.3,I52&lt;=-0.3),"超过30%","")</f>
        <v/>
      </c>
    </row>
    <row r="53" spans="1:29" ht="13.5" customHeight="1">
      <c r="C53" s="383" t="s">
        <v>2291</v>
      </c>
      <c r="D53" s="1811"/>
      <c r="E53" s="1809">
        <f>IF(E48&lt;G48,G48/E48-1,E48/G48-1)</f>
        <v>5.0194079824587456E-2</v>
      </c>
      <c r="F53" s="1810" t="str">
        <f>IF(OR(E53&gt;=0.2,E53&lt;=-0.2),"超过20%","")</f>
        <v/>
      </c>
      <c r="G53" s="1809">
        <f>IF(G48&lt;I48,I48/G48-1,G48/I48-1)</f>
        <v>7.2973586619238695E-2</v>
      </c>
      <c r="H53" s="1810" t="str">
        <f>IF(OR(G53&gt;=0.2,G53&lt;=-0.2),"超过20%","")</f>
        <v/>
      </c>
      <c r="I53" s="1809">
        <f>IF(I48&lt;E48,E48/I48-1,I48/E48-1)</f>
        <v>2.1690759100885471E-2</v>
      </c>
      <c r="J53" s="1810" t="str">
        <f>IF(OR(I53&gt;=0.2,I53&lt;=-0.2),"超过20%","")</f>
        <v/>
      </c>
    </row>
    <row r="54" spans="1:29" s="1814" customFormat="1" ht="13.5" customHeight="1">
      <c r="C54" s="383" t="s">
        <v>2292</v>
      </c>
      <c r="D54" s="1811"/>
      <c r="E54" s="1809">
        <f>IF(E47&lt;G47,G47/E47-1,E47/G47-1)</f>
        <v>7.2366055375764127E-2</v>
      </c>
      <c r="F54" s="1810" t="str">
        <f>IF(OR(E54&gt;=0.3,E54&lt;=-0.3),"超过30%","")</f>
        <v/>
      </c>
      <c r="G54" s="1809">
        <f>IF(G47&lt;I47,I47/G47-1,G47/I47-1)</f>
        <v>0.11699985954398606</v>
      </c>
      <c r="H54" s="1810" t="str">
        <f>IF(OR(G54&gt;=0.3,G54&lt;=-0.3),"超过30%","")</f>
        <v/>
      </c>
      <c r="I54" s="1809">
        <f>IF(I47&lt;E47,E47/I47-1,I47/E47-1)</f>
        <v>4.1621798773350704E-2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v>99</v>
      </c>
      <c r="E59" s="1832">
        <v>98</v>
      </c>
      <c r="F59" s="1832">
        <v>97</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3090</v>
      </c>
      <c r="D92" s="1711" t="s">
        <v>5505</v>
      </c>
      <c r="E92" s="1711" t="s">
        <v>5508</v>
      </c>
      <c r="F92" s="1711" t="s">
        <v>5512</v>
      </c>
      <c r="G92" s="1578"/>
      <c r="H92" s="1578"/>
      <c r="I92" s="1578"/>
      <c r="J92" s="1578"/>
      <c r="K92" s="473"/>
      <c r="L92" s="473"/>
      <c r="M92" s="1894"/>
      <c r="N92" s="1852"/>
      <c r="O92" s="1852"/>
      <c r="P92" s="1853"/>
      <c r="Q92" s="1822"/>
    </row>
    <row r="93" spans="1:17" ht="15.75" thickBot="1">
      <c r="A93" s="1854"/>
      <c r="B93" s="1862"/>
      <c r="C93" s="1875">
        <v>100</v>
      </c>
      <c r="D93" s="1856">
        <v>98</v>
      </c>
      <c r="E93" s="1856">
        <v>99</v>
      </c>
      <c r="F93" s="1856">
        <v>101</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2323</v>
      </c>
      <c r="C102" s="579" t="str">
        <f>C103&amp;"(含)"&amp;"-"&amp;D103</f>
        <v>40(含)-50</v>
      </c>
      <c r="D102" s="579" t="str">
        <f t="shared" ref="D102:L102" si="23">D103&amp;"(含)"&amp;"-"&amp;E103</f>
        <v>50(含)-60</v>
      </c>
      <c r="E102" s="579" t="str">
        <f t="shared" si="23"/>
        <v>60(含)-70</v>
      </c>
      <c r="F102" s="579" t="str">
        <f t="shared" si="23"/>
        <v>70(含)-80</v>
      </c>
      <c r="G102" s="579" t="str">
        <f t="shared" si="23"/>
        <v>80(含)-90</v>
      </c>
      <c r="H102" s="579" t="str">
        <f t="shared" si="23"/>
        <v>90(含)-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40</v>
      </c>
      <c r="D103" s="1902">
        <v>50</v>
      </c>
      <c r="E103" s="1902">
        <v>60</v>
      </c>
      <c r="F103" s="1902">
        <v>70</v>
      </c>
      <c r="G103" s="1902">
        <v>80</v>
      </c>
      <c r="H103" s="1902">
        <v>90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57.85</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707" t="s">
        <v>2247</v>
      </c>
      <c r="D4" s="3708"/>
      <c r="E4" s="3709" t="s">
        <v>2248</v>
      </c>
      <c r="F4" s="3710"/>
      <c r="G4" s="3707" t="s">
        <v>2249</v>
      </c>
      <c r="H4" s="3708"/>
      <c r="I4" s="3707" t="s">
        <v>2250</v>
      </c>
      <c r="J4" s="3708"/>
      <c r="K4" s="1966" t="s">
        <v>2251</v>
      </c>
      <c r="L4" s="2997"/>
      <c r="M4" s="2998"/>
      <c r="N4" s="2998"/>
      <c r="O4" s="2998"/>
      <c r="P4" s="3711" t="s">
        <v>2252</v>
      </c>
      <c r="Q4" s="3712"/>
      <c r="R4" s="3696" t="s">
        <v>2248</v>
      </c>
      <c r="S4" s="3697"/>
      <c r="T4" s="3696" t="s">
        <v>2249</v>
      </c>
      <c r="U4" s="3697"/>
      <c r="V4" s="3717" t="s">
        <v>2250</v>
      </c>
      <c r="W4" s="3717"/>
      <c r="X4" s="2075"/>
      <c r="Y4" s="3696" t="s">
        <v>2252</v>
      </c>
      <c r="Z4" s="3697"/>
      <c r="AA4" s="3704" t="s">
        <v>2248</v>
      </c>
      <c r="AB4" s="3717" t="s">
        <v>2249</v>
      </c>
      <c r="AC4" s="3704" t="s">
        <v>2250</v>
      </c>
    </row>
    <row r="5" spans="1:29" ht="15">
      <c r="A5" s="1668"/>
      <c r="B5" s="1669"/>
      <c r="C5" s="3692" t="s">
        <v>2253</v>
      </c>
      <c r="D5" s="3693"/>
      <c r="E5" s="3718" t="s">
        <v>2254</v>
      </c>
      <c r="F5" s="3719"/>
      <c r="G5" s="3692" t="s">
        <v>2255</v>
      </c>
      <c r="H5" s="3693"/>
      <c r="I5" s="3692" t="s">
        <v>2256</v>
      </c>
      <c r="J5" s="3693"/>
      <c r="K5" s="1966"/>
      <c r="L5" s="2997"/>
      <c r="M5" s="2998"/>
      <c r="N5" s="2998"/>
      <c r="O5" s="2998"/>
      <c r="P5" s="3713"/>
      <c r="Q5" s="3714"/>
      <c r="R5" s="3698"/>
      <c r="S5" s="3699"/>
      <c r="T5" s="3698"/>
      <c r="U5" s="3699"/>
      <c r="V5" s="3717"/>
      <c r="W5" s="3717"/>
      <c r="X5" s="2075"/>
      <c r="Y5" s="3698"/>
      <c r="Z5" s="3699"/>
      <c r="AA5" s="3705"/>
      <c r="AB5" s="3717"/>
      <c r="AC5" s="3705"/>
    </row>
    <row r="6" spans="1:29" ht="15.75" thickBot="1">
      <c r="A6" s="1671"/>
      <c r="B6" s="1672"/>
      <c r="C6" s="3720" t="s">
        <v>2257</v>
      </c>
      <c r="D6" s="3691"/>
      <c r="E6" s="3721" t="s">
        <v>2257</v>
      </c>
      <c r="F6" s="3722"/>
      <c r="G6" s="3720" t="s">
        <v>2257</v>
      </c>
      <c r="H6" s="3691"/>
      <c r="I6" s="3720" t="s">
        <v>2257</v>
      </c>
      <c r="J6" s="3691"/>
      <c r="K6" s="1966" t="s">
        <v>2258</v>
      </c>
      <c r="L6" s="2997"/>
      <c r="M6" s="2998"/>
      <c r="N6" s="2998"/>
      <c r="O6" s="2998"/>
      <c r="P6" s="3715"/>
      <c r="Q6" s="3716"/>
      <c r="R6" s="3698"/>
      <c r="S6" s="3699"/>
      <c r="T6" s="3700"/>
      <c r="U6" s="3701"/>
      <c r="V6" s="3717"/>
      <c r="W6" s="3717"/>
      <c r="X6" s="2075"/>
      <c r="Y6" s="3700"/>
      <c r="Z6" s="3701"/>
      <c r="AA6" s="3706"/>
      <c r="AB6" s="3717"/>
      <c r="AC6" s="3706"/>
    </row>
    <row r="7" spans="1:29" s="1685" customFormat="1" ht="15.75" thickBot="1">
      <c r="A7" s="1673" t="s">
        <v>2259</v>
      </c>
      <c r="B7" s="1674"/>
      <c r="C7" s="1675">
        <f>'数据-取费表'!B2</f>
        <v>39173</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694" t="s">
        <v>2260</v>
      </c>
      <c r="Q7" s="3702"/>
      <c r="R7" s="1681" t="s">
        <v>25</v>
      </c>
      <c r="S7" s="1682">
        <f t="shared" ref="S7:S15" si="0">F7</f>
        <v>0</v>
      </c>
      <c r="T7" s="1681" t="s">
        <v>25</v>
      </c>
      <c r="U7" s="1682">
        <f t="shared" ref="U7:U15" si="1">H7</f>
        <v>0</v>
      </c>
      <c r="V7" s="1681" t="s">
        <v>25</v>
      </c>
      <c r="W7" s="1682">
        <f t="shared" ref="W7:W15" si="2">J7</f>
        <v>0</v>
      </c>
      <c r="X7" s="1683"/>
      <c r="Y7" s="3694" t="s">
        <v>2260</v>
      </c>
      <c r="Z7" s="369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694" t="s">
        <v>2263</v>
      </c>
      <c r="Q8" s="3695"/>
      <c r="R8" s="1681" t="s">
        <v>25</v>
      </c>
      <c r="S8" s="1682">
        <f t="shared" si="0"/>
        <v>0</v>
      </c>
      <c r="T8" s="1681" t="s">
        <v>25</v>
      </c>
      <c r="U8" s="1682">
        <f t="shared" si="1"/>
        <v>0</v>
      </c>
      <c r="V8" s="1681" t="s">
        <v>25</v>
      </c>
      <c r="W8" s="1682">
        <f t="shared" si="2"/>
        <v>0</v>
      </c>
      <c r="X8" s="1683"/>
      <c r="Y8" s="3694" t="s">
        <v>2263</v>
      </c>
      <c r="Z8" s="369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703" t="s">
        <v>2266</v>
      </c>
      <c r="Q9" s="2066"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703"/>
      <c r="Q10" s="2066"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703"/>
      <c r="Q11" s="2066"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703"/>
      <c r="Q12" s="2066">
        <f t="shared" si="6"/>
        <v>111</v>
      </c>
      <c r="R12" s="1681" t="s">
        <v>25</v>
      </c>
      <c r="S12" s="1682">
        <f t="shared" si="0"/>
        <v>100</v>
      </c>
      <c r="T12" s="1681" t="s">
        <v>25</v>
      </c>
      <c r="U12" s="1682">
        <f t="shared" si="1"/>
        <v>100</v>
      </c>
      <c r="V12" s="1681" t="s">
        <v>25</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703"/>
      <c r="Q13" s="2066">
        <f t="shared" si="6"/>
        <v>111</v>
      </c>
      <c r="R13" s="1681" t="s">
        <v>25</v>
      </c>
      <c r="S13" s="1682">
        <f t="shared" si="0"/>
        <v>100</v>
      </c>
      <c r="T13" s="1681" t="s">
        <v>25</v>
      </c>
      <c r="U13" s="1682">
        <f t="shared" si="1"/>
        <v>100</v>
      </c>
      <c r="V13" s="1681" t="s">
        <v>25</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703"/>
      <c r="Q14" s="2066">
        <f t="shared" si="6"/>
        <v>111</v>
      </c>
      <c r="R14" s="1681" t="s">
        <v>25</v>
      </c>
      <c r="S14" s="1682">
        <f t="shared" si="0"/>
        <v>100</v>
      </c>
      <c r="T14" s="1681" t="s">
        <v>25</v>
      </c>
      <c r="U14" s="1682">
        <f t="shared" si="1"/>
        <v>100</v>
      </c>
      <c r="V14" s="1681" t="s">
        <v>25</v>
      </c>
      <c r="W14" s="1682">
        <f t="shared" si="2"/>
        <v>100</v>
      </c>
      <c r="X14" s="1683"/>
      <c r="Y14" s="3538"/>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681" t="s">
        <v>2271</v>
      </c>
      <c r="Q15" s="2072" t="str">
        <f t="shared" si="6"/>
        <v>商业繁华度</v>
      </c>
      <c r="R15" s="1726" t="s">
        <v>25</v>
      </c>
      <c r="S15" s="1727">
        <f t="shared" si="0"/>
        <v>100</v>
      </c>
      <c r="T15" s="1726" t="s">
        <v>25</v>
      </c>
      <c r="U15" s="1727">
        <f t="shared" si="1"/>
        <v>100</v>
      </c>
      <c r="V15" s="1726" t="s">
        <v>25</v>
      </c>
      <c r="W15" s="1727">
        <f t="shared" si="2"/>
        <v>100</v>
      </c>
      <c r="X15" s="2075"/>
      <c r="Y15" s="3683"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682"/>
      <c r="Q16" s="2072"/>
      <c r="R16" s="1726"/>
      <c r="S16" s="1727"/>
      <c r="T16" s="1726"/>
      <c r="U16" s="1727"/>
      <c r="V16" s="1726"/>
      <c r="W16" s="1727"/>
      <c r="X16" s="2075"/>
      <c r="Y16" s="3684"/>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682"/>
      <c r="Q17" s="2072" t="str">
        <f>B17</f>
        <v>交通便捷度</v>
      </c>
      <c r="R17" s="1726" t="s">
        <v>25</v>
      </c>
      <c r="S17" s="1727">
        <f>F17</f>
        <v>100</v>
      </c>
      <c r="T17" s="1726" t="s">
        <v>25</v>
      </c>
      <c r="U17" s="1727">
        <f>H17</f>
        <v>100</v>
      </c>
      <c r="V17" s="1726" t="s">
        <v>25</v>
      </c>
      <c r="W17" s="1727">
        <f>J17</f>
        <v>100</v>
      </c>
      <c r="X17" s="2075"/>
      <c r="Y17" s="368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682"/>
      <c r="Q18" s="2072"/>
      <c r="R18" s="1726"/>
      <c r="S18" s="1727"/>
      <c r="T18" s="1726"/>
      <c r="U18" s="1727"/>
      <c r="V18" s="1726"/>
      <c r="W18" s="1727"/>
      <c r="X18" s="2075"/>
      <c r="Y18" s="3684"/>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682"/>
      <c r="Q19" s="2072" t="str">
        <f>B19</f>
        <v>公共配套设施</v>
      </c>
      <c r="R19" s="1726" t="s">
        <v>25</v>
      </c>
      <c r="S19" s="1727">
        <f>F19</f>
        <v>100</v>
      </c>
      <c r="T19" s="1726" t="s">
        <v>25</v>
      </c>
      <c r="U19" s="1727">
        <f>H19</f>
        <v>100</v>
      </c>
      <c r="V19" s="1726" t="s">
        <v>25</v>
      </c>
      <c r="W19" s="1727">
        <f>J19</f>
        <v>100</v>
      </c>
      <c r="X19" s="2075"/>
      <c r="Y19" s="368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682"/>
      <c r="Q20" s="2072"/>
      <c r="R20" s="1726"/>
      <c r="S20" s="1727"/>
      <c r="T20" s="1726"/>
      <c r="U20" s="1727"/>
      <c r="V20" s="1726"/>
      <c r="W20" s="1727"/>
      <c r="X20" s="2075"/>
      <c r="Y20" s="3684"/>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682"/>
      <c r="Q21" s="2072" t="str">
        <f>B21</f>
        <v>基础设施水平</v>
      </c>
      <c r="R21" s="1726" t="s">
        <v>25</v>
      </c>
      <c r="S21" s="1727">
        <f>F21</f>
        <v>100</v>
      </c>
      <c r="T21" s="1726" t="s">
        <v>25</v>
      </c>
      <c r="U21" s="1727">
        <f>H21</f>
        <v>100</v>
      </c>
      <c r="V21" s="1726" t="s">
        <v>25</v>
      </c>
      <c r="W21" s="1727">
        <f>J21</f>
        <v>100</v>
      </c>
      <c r="X21" s="2075"/>
      <c r="Y21" s="368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682"/>
      <c r="Q22" s="2072"/>
      <c r="R22" s="1726"/>
      <c r="S22" s="1727"/>
      <c r="T22" s="1726"/>
      <c r="U22" s="1727"/>
      <c r="V22" s="1726"/>
      <c r="W22" s="1727"/>
      <c r="X22" s="2075"/>
      <c r="Y22" s="3684"/>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682"/>
      <c r="Q23" s="2072" t="str">
        <f>B23</f>
        <v>自然及人文环境</v>
      </c>
      <c r="R23" s="1726" t="s">
        <v>25</v>
      </c>
      <c r="S23" s="1727">
        <f>F23</f>
        <v>100</v>
      </c>
      <c r="T23" s="1726" t="s">
        <v>25</v>
      </c>
      <c r="U23" s="1727">
        <f>H23</f>
        <v>100</v>
      </c>
      <c r="V23" s="1726" t="s">
        <v>25</v>
      </c>
      <c r="W23" s="1727">
        <f>J23</f>
        <v>100</v>
      </c>
      <c r="X23" s="2075"/>
      <c r="Y23" s="368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682"/>
      <c r="Q24" s="2072"/>
      <c r="R24" s="1726"/>
      <c r="S24" s="1727"/>
      <c r="T24" s="1726"/>
      <c r="U24" s="1727"/>
      <c r="V24" s="1726"/>
      <c r="W24" s="1727"/>
      <c r="X24" s="2075"/>
      <c r="Y24" s="3684"/>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682"/>
      <c r="Q25" s="2072" t="str">
        <f t="shared" ref="Q25:Q46" si="11">B25</f>
        <v>临街状况</v>
      </c>
      <c r="R25" s="1726" t="s">
        <v>25</v>
      </c>
      <c r="S25" s="1727">
        <f>F25</f>
        <v>100</v>
      </c>
      <c r="T25" s="1726" t="s">
        <v>25</v>
      </c>
      <c r="U25" s="1727">
        <f>H25</f>
        <v>100</v>
      </c>
      <c r="V25" s="1726" t="s">
        <v>25</v>
      </c>
      <c r="W25" s="1727">
        <f>J25</f>
        <v>100</v>
      </c>
      <c r="X25" s="2075"/>
      <c r="Y25" s="3684"/>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682"/>
      <c r="Q26" s="2072" t="str">
        <f t="shared" si="11"/>
        <v>平面位置/可视性</v>
      </c>
      <c r="R26" s="1726" t="s">
        <v>25</v>
      </c>
      <c r="S26" s="1727">
        <f>F26</f>
        <v>100</v>
      </c>
      <c r="T26" s="1726" t="s">
        <v>25</v>
      </c>
      <c r="U26" s="1727">
        <f>H26</f>
        <v>100</v>
      </c>
      <c r="V26" s="1726" t="s">
        <v>25</v>
      </c>
      <c r="W26" s="1727">
        <f>J26</f>
        <v>100</v>
      </c>
      <c r="X26" s="2075"/>
      <c r="Y26" s="3684"/>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682"/>
      <c r="Q27" s="2066" t="str">
        <f t="shared" si="11"/>
        <v>人流量</v>
      </c>
      <c r="R27" s="1681" t="s">
        <v>25</v>
      </c>
      <c r="S27" s="1682">
        <f>F27</f>
        <v>100</v>
      </c>
      <c r="T27" s="1681" t="s">
        <v>25</v>
      </c>
      <c r="U27" s="1682">
        <f>H27</f>
        <v>100</v>
      </c>
      <c r="V27" s="1681" t="s">
        <v>25</v>
      </c>
      <c r="W27" s="1682">
        <f>J27</f>
        <v>100</v>
      </c>
      <c r="X27" s="1683"/>
      <c r="Y27" s="3684"/>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68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68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682"/>
      <c r="Q29" s="2072">
        <f t="shared" si="11"/>
        <v>111</v>
      </c>
      <c r="R29" s="1726" t="s">
        <v>25</v>
      </c>
      <c r="S29" s="1727">
        <f t="shared" si="12"/>
        <v>100</v>
      </c>
      <c r="T29" s="1726" t="s">
        <v>25</v>
      </c>
      <c r="U29" s="1727">
        <f t="shared" si="13"/>
        <v>100</v>
      </c>
      <c r="V29" s="1726" t="s">
        <v>25</v>
      </c>
      <c r="W29" s="1727">
        <f t="shared" si="14"/>
        <v>100</v>
      </c>
      <c r="X29" s="2075"/>
      <c r="Y29" s="368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682"/>
      <c r="Q30" s="2072">
        <f t="shared" si="11"/>
        <v>111</v>
      </c>
      <c r="R30" s="1726" t="s">
        <v>25</v>
      </c>
      <c r="S30" s="1727">
        <f t="shared" si="12"/>
        <v>100</v>
      </c>
      <c r="T30" s="1726" t="s">
        <v>25</v>
      </c>
      <c r="U30" s="1727">
        <f t="shared" si="13"/>
        <v>100</v>
      </c>
      <c r="V30" s="1726" t="s">
        <v>25</v>
      </c>
      <c r="W30" s="1727">
        <f t="shared" si="14"/>
        <v>100</v>
      </c>
      <c r="X30" s="2075"/>
      <c r="Y30" s="368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682"/>
      <c r="Q31" s="2072">
        <f t="shared" si="11"/>
        <v>111</v>
      </c>
      <c r="R31" s="1726" t="s">
        <v>25</v>
      </c>
      <c r="S31" s="1727">
        <f t="shared" si="12"/>
        <v>100</v>
      </c>
      <c r="T31" s="1726" t="s">
        <v>25</v>
      </c>
      <c r="U31" s="1727">
        <f t="shared" si="13"/>
        <v>100</v>
      </c>
      <c r="V31" s="1726" t="s">
        <v>25</v>
      </c>
      <c r="W31" s="1727">
        <f t="shared" si="14"/>
        <v>100</v>
      </c>
      <c r="X31" s="2075"/>
      <c r="Y31" s="3684"/>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685" t="s">
        <v>2275</v>
      </c>
      <c r="Q32" s="2072" t="str">
        <f t="shared" si="11"/>
        <v>商业类型</v>
      </c>
      <c r="R32" s="1726" t="s">
        <v>25</v>
      </c>
      <c r="S32" s="1727">
        <f t="shared" si="12"/>
        <v>100</v>
      </c>
      <c r="T32" s="1726" t="s">
        <v>25</v>
      </c>
      <c r="U32" s="1727">
        <f t="shared" si="13"/>
        <v>100</v>
      </c>
      <c r="V32" s="1726" t="s">
        <v>25</v>
      </c>
      <c r="W32" s="1727">
        <f t="shared" si="14"/>
        <v>100</v>
      </c>
      <c r="X32" s="2075"/>
      <c r="Y32" s="3688"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686"/>
      <c r="Q33" s="1767" t="str">
        <f t="shared" si="11"/>
        <v>项目建筑规模</v>
      </c>
      <c r="R33" s="1768" t="s">
        <v>25</v>
      </c>
      <c r="S33" s="1769" t="e">
        <f t="shared" si="12"/>
        <v>#N/A</v>
      </c>
      <c r="T33" s="1768" t="s">
        <v>25</v>
      </c>
      <c r="U33" s="1769" t="e">
        <f t="shared" si="13"/>
        <v>#N/A</v>
      </c>
      <c r="V33" s="1768" t="s">
        <v>25</v>
      </c>
      <c r="W33" s="1769" t="e">
        <f t="shared" si="14"/>
        <v>#N/A</v>
      </c>
      <c r="X33" s="1770"/>
      <c r="Y33" s="3688"/>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686"/>
      <c r="Q34" s="2072" t="str">
        <f t="shared" si="11"/>
        <v>建筑结构</v>
      </c>
      <c r="R34" s="1726" t="s">
        <v>25</v>
      </c>
      <c r="S34" s="1727">
        <f t="shared" si="12"/>
        <v>100</v>
      </c>
      <c r="T34" s="1726" t="s">
        <v>25</v>
      </c>
      <c r="U34" s="1727">
        <f t="shared" si="13"/>
        <v>100</v>
      </c>
      <c r="V34" s="1726" t="s">
        <v>25</v>
      </c>
      <c r="W34" s="1727">
        <f t="shared" si="14"/>
        <v>100</v>
      </c>
      <c r="X34" s="2075"/>
      <c r="Y34" s="3688"/>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686"/>
      <c r="Q35" s="2072" t="str">
        <f t="shared" si="11"/>
        <v>公共部分装修</v>
      </c>
      <c r="R35" s="1726" t="s">
        <v>25</v>
      </c>
      <c r="S35" s="1727">
        <f t="shared" si="12"/>
        <v>100</v>
      </c>
      <c r="T35" s="1726" t="s">
        <v>25</v>
      </c>
      <c r="U35" s="1727">
        <f t="shared" si="13"/>
        <v>100</v>
      </c>
      <c r="V35" s="1726" t="s">
        <v>25</v>
      </c>
      <c r="W35" s="1727">
        <f t="shared" si="14"/>
        <v>100</v>
      </c>
      <c r="X35" s="2075"/>
      <c r="Y35" s="3688"/>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686"/>
      <c r="Q36" s="2072" t="str">
        <f t="shared" si="11"/>
        <v>成新度</v>
      </c>
      <c r="R36" s="1726" t="s">
        <v>25</v>
      </c>
      <c r="S36" s="1727" t="e">
        <f t="shared" si="12"/>
        <v>#N/A</v>
      </c>
      <c r="T36" s="1726" t="s">
        <v>25</v>
      </c>
      <c r="U36" s="1727" t="e">
        <f t="shared" si="13"/>
        <v>#N/A</v>
      </c>
      <c r="V36" s="1726" t="s">
        <v>25</v>
      </c>
      <c r="W36" s="1727" t="e">
        <f t="shared" si="14"/>
        <v>#N/A</v>
      </c>
      <c r="X36" s="2075"/>
      <c r="Y36" s="3688"/>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686"/>
      <c r="Q37" s="2066" t="str">
        <f t="shared" si="11"/>
        <v>市政基础设施</v>
      </c>
      <c r="R37" s="1681" t="s">
        <v>25</v>
      </c>
      <c r="S37" s="1682">
        <f t="shared" si="12"/>
        <v>100</v>
      </c>
      <c r="T37" s="1681" t="s">
        <v>25</v>
      </c>
      <c r="U37" s="1682">
        <f t="shared" si="13"/>
        <v>100</v>
      </c>
      <c r="V37" s="1681" t="s">
        <v>25</v>
      </c>
      <c r="W37" s="1682">
        <f t="shared" si="14"/>
        <v>100</v>
      </c>
      <c r="X37" s="1683"/>
      <c r="Y37" s="3688"/>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686" t="s">
        <v>2275</v>
      </c>
      <c r="Q38" s="2072" t="str">
        <f t="shared" si="11"/>
        <v>业态</v>
      </c>
      <c r="R38" s="1726" t="s">
        <v>25</v>
      </c>
      <c r="S38" s="1727">
        <f t="shared" si="12"/>
        <v>100</v>
      </c>
      <c r="T38" s="1726" t="s">
        <v>25</v>
      </c>
      <c r="U38" s="1727">
        <f t="shared" si="13"/>
        <v>100</v>
      </c>
      <c r="V38" s="1726" t="s">
        <v>25</v>
      </c>
      <c r="W38" s="1727">
        <f t="shared" si="14"/>
        <v>100</v>
      </c>
      <c r="X38" s="2075"/>
      <c r="Y38" s="3688"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686"/>
      <c r="Q39" s="2072" t="str">
        <f t="shared" si="11"/>
        <v>层高</v>
      </c>
      <c r="R39" s="1726" t="s">
        <v>25</v>
      </c>
      <c r="S39" s="1727">
        <f t="shared" si="12"/>
        <v>100</v>
      </c>
      <c r="T39" s="1726" t="s">
        <v>25</v>
      </c>
      <c r="U39" s="1727">
        <f t="shared" si="13"/>
        <v>100</v>
      </c>
      <c r="V39" s="1726" t="s">
        <v>25</v>
      </c>
      <c r="W39" s="1727">
        <f t="shared" si="14"/>
        <v>100</v>
      </c>
      <c r="X39" s="2075"/>
      <c r="Y39" s="3688"/>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686"/>
      <c r="Q40" s="2072" t="str">
        <f t="shared" si="11"/>
        <v>单套建筑面积</v>
      </c>
      <c r="R40" s="1726" t="s">
        <v>25</v>
      </c>
      <c r="S40" s="1727">
        <f t="shared" si="12"/>
        <v>100</v>
      </c>
      <c r="T40" s="1726" t="s">
        <v>25</v>
      </c>
      <c r="U40" s="1727">
        <f t="shared" si="13"/>
        <v>100</v>
      </c>
      <c r="V40" s="1726" t="s">
        <v>25</v>
      </c>
      <c r="W40" s="1727">
        <f t="shared" si="14"/>
        <v>100</v>
      </c>
      <c r="X40" s="2075"/>
      <c r="Y40" s="3688"/>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686"/>
      <c r="Q41" s="1767" t="str">
        <f t="shared" si="11"/>
        <v>进深比</v>
      </c>
      <c r="R41" s="1768" t="s">
        <v>25</v>
      </c>
      <c r="S41" s="1769">
        <f t="shared" si="12"/>
        <v>100</v>
      </c>
      <c r="T41" s="1768" t="s">
        <v>25</v>
      </c>
      <c r="U41" s="1769">
        <f t="shared" si="13"/>
        <v>100</v>
      </c>
      <c r="V41" s="1768" t="s">
        <v>25</v>
      </c>
      <c r="W41" s="1769">
        <f t="shared" si="14"/>
        <v>100</v>
      </c>
      <c r="X41" s="1770"/>
      <c r="Y41" s="3688"/>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686"/>
      <c r="Q42" s="2072" t="str">
        <f t="shared" si="11"/>
        <v>内部装修</v>
      </c>
      <c r="R42" s="1726" t="s">
        <v>25</v>
      </c>
      <c r="S42" s="1727">
        <f t="shared" si="12"/>
        <v>100</v>
      </c>
      <c r="T42" s="1726" t="s">
        <v>25</v>
      </c>
      <c r="U42" s="1727">
        <f t="shared" si="13"/>
        <v>100</v>
      </c>
      <c r="V42" s="1726" t="s">
        <v>25</v>
      </c>
      <c r="W42" s="1727">
        <f t="shared" si="14"/>
        <v>100</v>
      </c>
      <c r="X42" s="2075"/>
      <c r="Y42" s="3688"/>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686"/>
      <c r="Q43" s="2072" t="str">
        <f t="shared" si="11"/>
        <v>内部装修维护情况</v>
      </c>
      <c r="R43" s="1726" t="s">
        <v>25</v>
      </c>
      <c r="S43" s="1727">
        <f t="shared" si="12"/>
        <v>100</v>
      </c>
      <c r="T43" s="1726" t="s">
        <v>25</v>
      </c>
      <c r="U43" s="1727">
        <f t="shared" si="13"/>
        <v>100</v>
      </c>
      <c r="V43" s="1726" t="s">
        <v>25</v>
      </c>
      <c r="W43" s="1727">
        <f t="shared" si="14"/>
        <v>100</v>
      </c>
      <c r="X43" s="2075"/>
      <c r="Y43" s="368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686"/>
      <c r="Q44" s="2066">
        <f t="shared" si="11"/>
        <v>111</v>
      </c>
      <c r="R44" s="1681" t="s">
        <v>25</v>
      </c>
      <c r="S44" s="1682">
        <f t="shared" si="12"/>
        <v>100</v>
      </c>
      <c r="T44" s="1681" t="s">
        <v>25</v>
      </c>
      <c r="U44" s="1682">
        <f t="shared" si="13"/>
        <v>100</v>
      </c>
      <c r="V44" s="1681" t="s">
        <v>25</v>
      </c>
      <c r="W44" s="1682">
        <f t="shared" si="14"/>
        <v>100</v>
      </c>
      <c r="X44" s="1683"/>
      <c r="Y44" s="368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686"/>
      <c r="Q45" s="2072">
        <f t="shared" si="11"/>
        <v>111</v>
      </c>
      <c r="R45" s="1726" t="s">
        <v>25</v>
      </c>
      <c r="S45" s="1727">
        <f t="shared" si="12"/>
        <v>100</v>
      </c>
      <c r="T45" s="1726" t="s">
        <v>25</v>
      </c>
      <c r="U45" s="1727">
        <f t="shared" si="13"/>
        <v>100</v>
      </c>
      <c r="V45" s="1726" t="s">
        <v>25</v>
      </c>
      <c r="W45" s="1727">
        <f t="shared" si="14"/>
        <v>100</v>
      </c>
      <c r="X45" s="2075"/>
      <c r="Y45" s="368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687"/>
      <c r="Q46" s="2072">
        <f t="shared" si="11"/>
        <v>111</v>
      </c>
      <c r="R46" s="1726" t="s">
        <v>25</v>
      </c>
      <c r="S46" s="1727">
        <f t="shared" si="12"/>
        <v>100</v>
      </c>
      <c r="T46" s="1726" t="s">
        <v>25</v>
      </c>
      <c r="U46" s="1727">
        <f t="shared" si="13"/>
        <v>100</v>
      </c>
      <c r="V46" s="1726" t="s">
        <v>25</v>
      </c>
      <c r="W46" s="1727">
        <f t="shared" si="14"/>
        <v>100</v>
      </c>
      <c r="X46" s="2075"/>
      <c r="Y46" s="3689"/>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680" t="str">
        <f>A47</f>
        <v>成交单价（元/平方米）</v>
      </c>
      <c r="Q47" s="3680"/>
      <c r="R47" s="3676">
        <f>E47</f>
        <v>0</v>
      </c>
      <c r="S47" s="3676"/>
      <c r="T47" s="3676">
        <f>G47</f>
        <v>0</v>
      </c>
      <c r="U47" s="3676"/>
      <c r="V47" s="3676">
        <f>I47</f>
        <v>0</v>
      </c>
      <c r="W47" s="3676"/>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680" t="str">
        <f>A48</f>
        <v>比较价值（元/平方米）</v>
      </c>
      <c r="Q48" s="3680"/>
      <c r="R48" s="3676" t="e">
        <f>IF(E1="售价",ROUND(PRODUCT(R47,AA7:AA46),0),ROUND(PRODUCT(R47,AA7:AA46),1))</f>
        <v>#DIV/0!</v>
      </c>
      <c r="S48" s="3676"/>
      <c r="T48" s="3676" t="e">
        <f>IF(E1="售价",ROUND(PRODUCT(T47,AB7:AB46),0),ROUND(PRODUCT(T47,AB7:AB46),1))</f>
        <v>#DIV/0!</v>
      </c>
      <c r="U48" s="3676"/>
      <c r="V48" s="3676" t="e">
        <f>IF(E1="售价",ROUND(PRODUCT(V47,AC7:AC46),0),ROUND(PRODUCT(V47,AC7:AC46),1))</f>
        <v>#DIV/0!</v>
      </c>
      <c r="W48" s="3676"/>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677" t="str">
        <f>A49</f>
        <v>估价对象XX用房的比较价值（楼面单价，元/平方米）</v>
      </c>
      <c r="Q49" s="3678"/>
      <c r="R49" s="3679" t="e">
        <f>IF(E1="售价",ROUND(IF(D48="简单平均",AVERAGE(R48:V48),R48*F48+T48*H48+V48*J48),0),ROUND(IF(D48="简单平均",AVERAGE(R48:V48),R48*F48+T48*H48+V48*J48),1))</f>
        <v>#DIV/0!</v>
      </c>
      <c r="S49" s="3679"/>
      <c r="T49" s="3679"/>
      <c r="U49" s="3679"/>
      <c r="V49" s="3679"/>
      <c r="W49" s="367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2007-4</v>
      </c>
      <c r="D58" s="1826">
        <f>EDATE(C58,-1)</f>
        <v>39142</v>
      </c>
      <c r="E58" s="1826">
        <f t="shared" ref="E58:O58" si="16">EDATE(D58,-1)</f>
        <v>39114</v>
      </c>
      <c r="F58" s="1826">
        <f t="shared" si="16"/>
        <v>39083</v>
      </c>
      <c r="G58" s="1826">
        <f t="shared" si="16"/>
        <v>39052</v>
      </c>
      <c r="H58" s="1826">
        <f t="shared" si="16"/>
        <v>39022</v>
      </c>
      <c r="I58" s="1826">
        <f t="shared" si="16"/>
        <v>38991</v>
      </c>
      <c r="J58" s="1826">
        <f t="shared" si="16"/>
        <v>38961</v>
      </c>
      <c r="K58" s="1826">
        <f t="shared" si="16"/>
        <v>38930</v>
      </c>
      <c r="L58" s="1826">
        <f t="shared" si="16"/>
        <v>38899</v>
      </c>
      <c r="M58" s="1826">
        <f t="shared" si="16"/>
        <v>38869</v>
      </c>
      <c r="N58" s="1826">
        <f t="shared" si="16"/>
        <v>38838</v>
      </c>
      <c r="O58" s="1826">
        <f t="shared" si="16"/>
        <v>38808</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57.85</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707" t="s">
        <v>2247</v>
      </c>
      <c r="D4" s="3708"/>
      <c r="E4" s="3709" t="s">
        <v>2248</v>
      </c>
      <c r="F4" s="3710"/>
      <c r="G4" s="3707" t="s">
        <v>2249</v>
      </c>
      <c r="H4" s="3708"/>
      <c r="I4" s="3707" t="s">
        <v>2250</v>
      </c>
      <c r="J4" s="3708"/>
      <c r="K4" s="1966" t="s">
        <v>2251</v>
      </c>
      <c r="L4" s="2997"/>
      <c r="M4" s="2998"/>
      <c r="N4" s="2998"/>
      <c r="O4" s="2998"/>
      <c r="P4" s="3711" t="s">
        <v>2252</v>
      </c>
      <c r="Q4" s="3712"/>
      <c r="R4" s="3696" t="s">
        <v>2248</v>
      </c>
      <c r="S4" s="3697"/>
      <c r="T4" s="3696" t="s">
        <v>2249</v>
      </c>
      <c r="U4" s="3697"/>
      <c r="V4" s="3717" t="s">
        <v>2250</v>
      </c>
      <c r="W4" s="3717"/>
      <c r="X4" s="2075"/>
      <c r="Y4" s="3696" t="s">
        <v>2252</v>
      </c>
      <c r="Z4" s="3697"/>
      <c r="AA4" s="3704" t="s">
        <v>2248</v>
      </c>
      <c r="AB4" s="3704" t="s">
        <v>2249</v>
      </c>
      <c r="AC4" s="3704" t="s">
        <v>2250</v>
      </c>
    </row>
    <row r="5" spans="1:29" ht="15">
      <c r="A5" s="1668"/>
      <c r="B5" s="1669"/>
      <c r="C5" s="3692" t="s">
        <v>2253</v>
      </c>
      <c r="D5" s="3693"/>
      <c r="E5" s="3718" t="s">
        <v>2254</v>
      </c>
      <c r="F5" s="3719"/>
      <c r="G5" s="3692" t="s">
        <v>2255</v>
      </c>
      <c r="H5" s="3693"/>
      <c r="I5" s="3692" t="s">
        <v>2256</v>
      </c>
      <c r="J5" s="3693"/>
      <c r="K5" s="1966"/>
      <c r="L5" s="2997"/>
      <c r="M5" s="2998"/>
      <c r="N5" s="2998"/>
      <c r="O5" s="2998"/>
      <c r="P5" s="3713"/>
      <c r="Q5" s="3714"/>
      <c r="R5" s="3698"/>
      <c r="S5" s="3699"/>
      <c r="T5" s="3698"/>
      <c r="U5" s="3699"/>
      <c r="V5" s="3717"/>
      <c r="W5" s="3717"/>
      <c r="X5" s="2075"/>
      <c r="Y5" s="3698"/>
      <c r="Z5" s="3699"/>
      <c r="AA5" s="3705"/>
      <c r="AB5" s="3705"/>
      <c r="AC5" s="3705"/>
    </row>
    <row r="6" spans="1:29" ht="15.75" thickBot="1">
      <c r="A6" s="1671"/>
      <c r="B6" s="1672"/>
      <c r="C6" s="3720" t="s">
        <v>2257</v>
      </c>
      <c r="D6" s="3691"/>
      <c r="E6" s="3721" t="s">
        <v>2257</v>
      </c>
      <c r="F6" s="3722"/>
      <c r="G6" s="3720" t="s">
        <v>2257</v>
      </c>
      <c r="H6" s="3691"/>
      <c r="I6" s="3720" t="s">
        <v>2257</v>
      </c>
      <c r="J6" s="3691"/>
      <c r="K6" s="1966" t="s">
        <v>2258</v>
      </c>
      <c r="L6" s="2997"/>
      <c r="M6" s="2998"/>
      <c r="N6" s="2998"/>
      <c r="O6" s="2998"/>
      <c r="P6" s="3715"/>
      <c r="Q6" s="3716"/>
      <c r="R6" s="3698"/>
      <c r="S6" s="3699"/>
      <c r="T6" s="3700"/>
      <c r="U6" s="3701"/>
      <c r="V6" s="3717"/>
      <c r="W6" s="3717"/>
      <c r="X6" s="2075"/>
      <c r="Y6" s="3700"/>
      <c r="Z6" s="3701"/>
      <c r="AA6" s="3706"/>
      <c r="AB6" s="3706"/>
      <c r="AC6" s="3706"/>
    </row>
    <row r="7" spans="1:29" s="1685" customFormat="1" ht="15.75" thickBot="1">
      <c r="A7" s="1673" t="s">
        <v>2259</v>
      </c>
      <c r="B7" s="1674"/>
      <c r="C7" s="1675">
        <f>'数据-取费表'!B2</f>
        <v>39173</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694" t="s">
        <v>2260</v>
      </c>
      <c r="Q7" s="3702"/>
      <c r="R7" s="1681" t="s">
        <v>25</v>
      </c>
      <c r="S7" s="1682">
        <f t="shared" ref="S7:S15" si="0">F7</f>
        <v>0</v>
      </c>
      <c r="T7" s="1681" t="s">
        <v>25</v>
      </c>
      <c r="U7" s="1682">
        <f t="shared" ref="U7:U15" si="1">H7</f>
        <v>0</v>
      </c>
      <c r="V7" s="1681" t="s">
        <v>25</v>
      </c>
      <c r="W7" s="1682">
        <f t="shared" ref="W7:W15" si="2">J7</f>
        <v>0</v>
      </c>
      <c r="X7" s="1683"/>
      <c r="Y7" s="3694" t="s">
        <v>2260</v>
      </c>
      <c r="Z7" s="3695"/>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694" t="s">
        <v>2263</v>
      </c>
      <c r="Q8" s="3695"/>
      <c r="R8" s="1681" t="s">
        <v>25</v>
      </c>
      <c r="S8" s="1682">
        <f t="shared" si="0"/>
        <v>0</v>
      </c>
      <c r="T8" s="1681" t="s">
        <v>25</v>
      </c>
      <c r="U8" s="1682">
        <f t="shared" si="1"/>
        <v>0</v>
      </c>
      <c r="V8" s="1681" t="s">
        <v>25</v>
      </c>
      <c r="W8" s="1682">
        <f t="shared" si="2"/>
        <v>0</v>
      </c>
      <c r="X8" s="1683"/>
      <c r="Y8" s="3694" t="s">
        <v>2263</v>
      </c>
      <c r="Z8" s="3695"/>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680" t="s">
        <v>2266</v>
      </c>
      <c r="Q9" s="2915"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680"/>
      <c r="Q10" s="2915"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680"/>
      <c r="Q11" s="2915"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680"/>
      <c r="Q12" s="2915">
        <f t="shared" si="6"/>
        <v>111</v>
      </c>
      <c r="R12" s="1681" t="s">
        <v>25</v>
      </c>
      <c r="S12" s="1682">
        <f t="shared" si="0"/>
        <v>100</v>
      </c>
      <c r="T12" s="1681" t="s">
        <v>25</v>
      </c>
      <c r="U12" s="1682">
        <f t="shared" si="1"/>
        <v>100</v>
      </c>
      <c r="V12" s="1681" t="s">
        <v>25</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680"/>
      <c r="Q13" s="2915">
        <f t="shared" si="6"/>
        <v>111</v>
      </c>
      <c r="R13" s="1681" t="s">
        <v>25</v>
      </c>
      <c r="S13" s="1682">
        <f t="shared" si="0"/>
        <v>100</v>
      </c>
      <c r="T13" s="1681" t="s">
        <v>25</v>
      </c>
      <c r="U13" s="1682">
        <f t="shared" si="1"/>
        <v>100</v>
      </c>
      <c r="V13" s="1681" t="s">
        <v>25</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680"/>
      <c r="Q14" s="2915">
        <f t="shared" si="6"/>
        <v>111</v>
      </c>
      <c r="R14" s="1681" t="s">
        <v>25</v>
      </c>
      <c r="S14" s="1682">
        <f t="shared" si="0"/>
        <v>100</v>
      </c>
      <c r="T14" s="1681" t="s">
        <v>25</v>
      </c>
      <c r="U14" s="1682">
        <f t="shared" si="1"/>
        <v>100</v>
      </c>
      <c r="V14" s="1681" t="s">
        <v>25</v>
      </c>
      <c r="W14" s="1682">
        <f t="shared" si="2"/>
        <v>100</v>
      </c>
      <c r="X14" s="1683"/>
      <c r="Y14" s="3538"/>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683" t="s">
        <v>2271</v>
      </c>
      <c r="Q15" s="2916" t="str">
        <f t="shared" si="6"/>
        <v>办公集聚程度</v>
      </c>
      <c r="R15" s="1726" t="s">
        <v>25</v>
      </c>
      <c r="S15" s="1727">
        <f t="shared" si="0"/>
        <v>100</v>
      </c>
      <c r="T15" s="1726" t="s">
        <v>25</v>
      </c>
      <c r="U15" s="1727">
        <f t="shared" si="1"/>
        <v>100</v>
      </c>
      <c r="V15" s="1726" t="s">
        <v>25</v>
      </c>
      <c r="W15" s="1727">
        <f t="shared" si="2"/>
        <v>100</v>
      </c>
      <c r="X15" s="2075"/>
      <c r="Y15" s="3683"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684"/>
      <c r="Q16" s="2916"/>
      <c r="R16" s="1726"/>
      <c r="S16" s="1727"/>
      <c r="T16" s="1726"/>
      <c r="U16" s="1727"/>
      <c r="V16" s="1726"/>
      <c r="W16" s="1727"/>
      <c r="X16" s="2075"/>
      <c r="Y16" s="3684"/>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684"/>
      <c r="Q17" s="2916" t="str">
        <f>B17</f>
        <v>交通便捷度</v>
      </c>
      <c r="R17" s="1726" t="s">
        <v>25</v>
      </c>
      <c r="S17" s="1727">
        <f>F17</f>
        <v>100</v>
      </c>
      <c r="T17" s="1726" t="s">
        <v>25</v>
      </c>
      <c r="U17" s="1727">
        <f>H17</f>
        <v>100</v>
      </c>
      <c r="V17" s="1726" t="s">
        <v>25</v>
      </c>
      <c r="W17" s="1727">
        <f>J17</f>
        <v>100</v>
      </c>
      <c r="X17" s="2075"/>
      <c r="Y17" s="3684"/>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684"/>
      <c r="Q18" s="2916"/>
      <c r="R18" s="1726"/>
      <c r="S18" s="1727"/>
      <c r="T18" s="1726"/>
      <c r="U18" s="1727"/>
      <c r="V18" s="1726"/>
      <c r="W18" s="1727"/>
      <c r="X18" s="2075"/>
      <c r="Y18" s="3684"/>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684"/>
      <c r="Q19" s="2916" t="str">
        <f>B19</f>
        <v>公共配套设施</v>
      </c>
      <c r="R19" s="1726" t="s">
        <v>25</v>
      </c>
      <c r="S19" s="1727">
        <f>F19</f>
        <v>100</v>
      </c>
      <c r="T19" s="1726" t="s">
        <v>25</v>
      </c>
      <c r="U19" s="1727">
        <f>H19</f>
        <v>100</v>
      </c>
      <c r="V19" s="1726" t="s">
        <v>25</v>
      </c>
      <c r="W19" s="1727">
        <f>J19</f>
        <v>100</v>
      </c>
      <c r="X19" s="2075"/>
      <c r="Y19" s="3684"/>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684"/>
      <c r="Q20" s="2916"/>
      <c r="R20" s="1726"/>
      <c r="S20" s="1727"/>
      <c r="T20" s="1726"/>
      <c r="U20" s="1727"/>
      <c r="V20" s="1726"/>
      <c r="W20" s="1727"/>
      <c r="X20" s="2075"/>
      <c r="Y20" s="3684"/>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684"/>
      <c r="Q21" s="2916" t="str">
        <f>B21</f>
        <v>基础设施水平</v>
      </c>
      <c r="R21" s="1726" t="s">
        <v>25</v>
      </c>
      <c r="S21" s="1727">
        <f>F21</f>
        <v>100</v>
      </c>
      <c r="T21" s="1726" t="s">
        <v>25</v>
      </c>
      <c r="U21" s="1727">
        <f>H21</f>
        <v>100</v>
      </c>
      <c r="V21" s="1726" t="s">
        <v>25</v>
      </c>
      <c r="W21" s="1727">
        <f>J21</f>
        <v>100</v>
      </c>
      <c r="X21" s="2075"/>
      <c r="Y21" s="3684"/>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684"/>
      <c r="Q22" s="2916"/>
      <c r="R22" s="1726"/>
      <c r="S22" s="1727"/>
      <c r="T22" s="1726"/>
      <c r="U22" s="1727"/>
      <c r="V22" s="1726"/>
      <c r="W22" s="1727"/>
      <c r="X22" s="2075"/>
      <c r="Y22" s="3684"/>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684"/>
      <c r="Q23" s="2916" t="str">
        <f>B23</f>
        <v>环境质量</v>
      </c>
      <c r="R23" s="1726" t="s">
        <v>25</v>
      </c>
      <c r="S23" s="1727">
        <f>F23</f>
        <v>100</v>
      </c>
      <c r="T23" s="1726" t="s">
        <v>25</v>
      </c>
      <c r="U23" s="1727">
        <f>H23</f>
        <v>100</v>
      </c>
      <c r="V23" s="1726" t="s">
        <v>25</v>
      </c>
      <c r="W23" s="1727">
        <f>J23</f>
        <v>100</v>
      </c>
      <c r="X23" s="2075"/>
      <c r="Y23" s="3684"/>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684"/>
      <c r="Q24" s="2916"/>
      <c r="R24" s="1726"/>
      <c r="S24" s="1727"/>
      <c r="T24" s="1726"/>
      <c r="U24" s="1727"/>
      <c r="V24" s="1726"/>
      <c r="W24" s="1727"/>
      <c r="X24" s="2075"/>
      <c r="Y24" s="3684"/>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684"/>
      <c r="Q25" s="2916" t="str">
        <f>B25</f>
        <v>毗邻道路的类型与等级</v>
      </c>
      <c r="R25" s="1726" t="s">
        <v>25</v>
      </c>
      <c r="S25" s="1727">
        <f>F25</f>
        <v>100</v>
      </c>
      <c r="T25" s="1726" t="s">
        <v>25</v>
      </c>
      <c r="U25" s="1727">
        <f>H25</f>
        <v>100</v>
      </c>
      <c r="V25" s="1726" t="s">
        <v>25</v>
      </c>
      <c r="W25" s="1727">
        <f>J25</f>
        <v>100</v>
      </c>
      <c r="X25" s="2075"/>
      <c r="Y25" s="3684"/>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684"/>
      <c r="Q26" s="2916"/>
      <c r="R26" s="1726"/>
      <c r="S26" s="1727"/>
      <c r="T26" s="1726"/>
      <c r="U26" s="1727"/>
      <c r="V26" s="1726"/>
      <c r="W26" s="1727"/>
      <c r="X26" s="2075"/>
      <c r="Y26" s="3684"/>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684"/>
      <c r="Q27" s="2916" t="str">
        <f t="shared" ref="Q27:Q47" si="11">B27</f>
        <v>楼层</v>
      </c>
      <c r="R27" s="1726" t="s">
        <v>25</v>
      </c>
      <c r="S27" s="1727">
        <f>F27</f>
        <v>100</v>
      </c>
      <c r="T27" s="1726" t="s">
        <v>25</v>
      </c>
      <c r="U27" s="1727">
        <f>H27</f>
        <v>100</v>
      </c>
      <c r="V27" s="1726" t="s">
        <v>25</v>
      </c>
      <c r="W27" s="1727">
        <f>J27</f>
        <v>100</v>
      </c>
      <c r="X27" s="2075"/>
      <c r="Y27" s="3684"/>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684"/>
      <c r="Q28" s="2915" t="str">
        <f t="shared" si="11"/>
        <v>朝向</v>
      </c>
      <c r="R28" s="1681" t="s">
        <v>25</v>
      </c>
      <c r="S28" s="1682">
        <f>F28</f>
        <v>100</v>
      </c>
      <c r="T28" s="1681" t="s">
        <v>25</v>
      </c>
      <c r="U28" s="1682">
        <f>H28</f>
        <v>100</v>
      </c>
      <c r="V28" s="1681" t="s">
        <v>25</v>
      </c>
      <c r="W28" s="1682">
        <f>J28</f>
        <v>100</v>
      </c>
      <c r="X28" s="1683"/>
      <c r="Y28" s="3684"/>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684"/>
      <c r="Q29" s="2916">
        <f t="shared" si="11"/>
        <v>111</v>
      </c>
      <c r="R29" s="1726" t="s">
        <v>25</v>
      </c>
      <c r="S29" s="1727">
        <f t="shared" ref="S29:S47" si="12">F29</f>
        <v>100</v>
      </c>
      <c r="T29" s="1726" t="s">
        <v>25</v>
      </c>
      <c r="U29" s="1727">
        <f t="shared" ref="U29:U47" si="13">H29</f>
        <v>100</v>
      </c>
      <c r="V29" s="1726" t="s">
        <v>25</v>
      </c>
      <c r="W29" s="1727">
        <f t="shared" ref="W29:W47" si="14">J29</f>
        <v>100</v>
      </c>
      <c r="X29" s="2075"/>
      <c r="Y29" s="3684"/>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684"/>
      <c r="Q30" s="2916">
        <f t="shared" si="11"/>
        <v>111</v>
      </c>
      <c r="R30" s="1726" t="s">
        <v>25</v>
      </c>
      <c r="S30" s="1727">
        <f t="shared" si="12"/>
        <v>100</v>
      </c>
      <c r="T30" s="1726" t="s">
        <v>25</v>
      </c>
      <c r="U30" s="1727">
        <f t="shared" si="13"/>
        <v>100</v>
      </c>
      <c r="V30" s="1726" t="s">
        <v>25</v>
      </c>
      <c r="W30" s="1727">
        <f t="shared" si="14"/>
        <v>100</v>
      </c>
      <c r="X30" s="2075"/>
      <c r="Y30" s="3684"/>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684"/>
      <c r="Q31" s="2916">
        <f t="shared" si="11"/>
        <v>111</v>
      </c>
      <c r="R31" s="1726" t="s">
        <v>25</v>
      </c>
      <c r="S31" s="1727">
        <f t="shared" si="12"/>
        <v>100</v>
      </c>
      <c r="T31" s="1726" t="s">
        <v>25</v>
      </c>
      <c r="U31" s="1727">
        <f t="shared" si="13"/>
        <v>100</v>
      </c>
      <c r="V31" s="1726" t="s">
        <v>25</v>
      </c>
      <c r="W31" s="1727">
        <f t="shared" si="14"/>
        <v>100</v>
      </c>
      <c r="X31" s="2075"/>
      <c r="Y31" s="3684"/>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684"/>
      <c r="Q32" s="2916">
        <f t="shared" si="11"/>
        <v>111</v>
      </c>
      <c r="R32" s="1726" t="s">
        <v>25</v>
      </c>
      <c r="S32" s="1727">
        <f t="shared" si="12"/>
        <v>100</v>
      </c>
      <c r="T32" s="1726" t="s">
        <v>25</v>
      </c>
      <c r="U32" s="1727">
        <f t="shared" si="13"/>
        <v>100</v>
      </c>
      <c r="V32" s="1726" t="s">
        <v>25</v>
      </c>
      <c r="W32" s="1727">
        <f t="shared" si="14"/>
        <v>100</v>
      </c>
      <c r="X32" s="2075"/>
      <c r="Y32" s="3684"/>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723" t="s">
        <v>2275</v>
      </c>
      <c r="Q33" s="2916" t="str">
        <f t="shared" si="11"/>
        <v>建筑类型</v>
      </c>
      <c r="R33" s="1726" t="s">
        <v>25</v>
      </c>
      <c r="S33" s="1727">
        <f t="shared" si="12"/>
        <v>100</v>
      </c>
      <c r="T33" s="1726" t="s">
        <v>25</v>
      </c>
      <c r="U33" s="1727">
        <f t="shared" si="13"/>
        <v>100</v>
      </c>
      <c r="V33" s="1726" t="s">
        <v>25</v>
      </c>
      <c r="W33" s="1727">
        <f t="shared" si="14"/>
        <v>100</v>
      </c>
      <c r="X33" s="2075"/>
      <c r="Y33" s="3688"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688"/>
      <c r="Q34" s="1767" t="str">
        <f t="shared" si="11"/>
        <v>项目建筑规模</v>
      </c>
      <c r="R34" s="1768" t="s">
        <v>25</v>
      </c>
      <c r="S34" s="1769" t="e">
        <f t="shared" si="12"/>
        <v>#N/A</v>
      </c>
      <c r="T34" s="1768" t="s">
        <v>25</v>
      </c>
      <c r="U34" s="1769" t="e">
        <f t="shared" si="13"/>
        <v>#N/A</v>
      </c>
      <c r="V34" s="1768" t="s">
        <v>25</v>
      </c>
      <c r="W34" s="1769" t="e">
        <f t="shared" si="14"/>
        <v>#N/A</v>
      </c>
      <c r="X34" s="1770"/>
      <c r="Y34" s="3688"/>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688"/>
      <c r="Q35" s="2916" t="str">
        <f t="shared" si="11"/>
        <v>建筑结构</v>
      </c>
      <c r="R35" s="1726" t="s">
        <v>25</v>
      </c>
      <c r="S35" s="1727">
        <f t="shared" si="12"/>
        <v>100</v>
      </c>
      <c r="T35" s="1726" t="s">
        <v>25</v>
      </c>
      <c r="U35" s="1727">
        <f t="shared" si="13"/>
        <v>100</v>
      </c>
      <c r="V35" s="1726" t="s">
        <v>25</v>
      </c>
      <c r="W35" s="1727">
        <f t="shared" si="14"/>
        <v>100</v>
      </c>
      <c r="X35" s="2075"/>
      <c r="Y35" s="3688"/>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688"/>
      <c r="Q36" s="2916" t="str">
        <f t="shared" si="11"/>
        <v>公共部分装修</v>
      </c>
      <c r="R36" s="1726" t="s">
        <v>25</v>
      </c>
      <c r="S36" s="1727">
        <f t="shared" si="12"/>
        <v>100</v>
      </c>
      <c r="T36" s="1726" t="s">
        <v>25</v>
      </c>
      <c r="U36" s="1727">
        <f t="shared" si="13"/>
        <v>100</v>
      </c>
      <c r="V36" s="1726" t="s">
        <v>25</v>
      </c>
      <c r="W36" s="1727">
        <f t="shared" si="14"/>
        <v>100</v>
      </c>
      <c r="X36" s="2075"/>
      <c r="Y36" s="3688"/>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688"/>
      <c r="Q37" s="2916" t="str">
        <f t="shared" si="11"/>
        <v>成新度</v>
      </c>
      <c r="R37" s="1726" t="s">
        <v>25</v>
      </c>
      <c r="S37" s="1727" t="e">
        <f t="shared" si="12"/>
        <v>#N/A</v>
      </c>
      <c r="T37" s="1726" t="s">
        <v>25</v>
      </c>
      <c r="U37" s="1727" t="e">
        <f t="shared" si="13"/>
        <v>#N/A</v>
      </c>
      <c r="V37" s="1726" t="s">
        <v>25</v>
      </c>
      <c r="W37" s="1727" t="e">
        <f t="shared" si="14"/>
        <v>#N/A</v>
      </c>
      <c r="X37" s="2075"/>
      <c r="Y37" s="3688"/>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688"/>
      <c r="Q38" s="2915" t="str">
        <f t="shared" si="11"/>
        <v>写字楼等级</v>
      </c>
      <c r="R38" s="1681" t="s">
        <v>25</v>
      </c>
      <c r="S38" s="1682">
        <f t="shared" si="12"/>
        <v>100</v>
      </c>
      <c r="T38" s="1681" t="s">
        <v>25</v>
      </c>
      <c r="U38" s="1682">
        <f t="shared" si="13"/>
        <v>100</v>
      </c>
      <c r="V38" s="1681" t="s">
        <v>25</v>
      </c>
      <c r="W38" s="1682">
        <f t="shared" si="14"/>
        <v>100</v>
      </c>
      <c r="X38" s="1683"/>
      <c r="Y38" s="3688"/>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688" t="s">
        <v>2275</v>
      </c>
      <c r="Q39" s="2916" t="str">
        <f t="shared" si="11"/>
        <v>物业管理</v>
      </c>
      <c r="R39" s="1726" t="s">
        <v>25</v>
      </c>
      <c r="S39" s="1727">
        <f t="shared" si="12"/>
        <v>100</v>
      </c>
      <c r="T39" s="1726" t="s">
        <v>25</v>
      </c>
      <c r="U39" s="1727">
        <f t="shared" si="13"/>
        <v>100</v>
      </c>
      <c r="V39" s="1726" t="s">
        <v>25</v>
      </c>
      <c r="W39" s="1727">
        <f t="shared" si="14"/>
        <v>100</v>
      </c>
      <c r="X39" s="2075"/>
      <c r="Y39" s="3688"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688"/>
      <c r="Q40" s="2916" t="str">
        <f t="shared" si="11"/>
        <v>市政基础设施</v>
      </c>
      <c r="R40" s="1726" t="s">
        <v>25</v>
      </c>
      <c r="S40" s="1727">
        <f t="shared" si="12"/>
        <v>100</v>
      </c>
      <c r="T40" s="1726" t="s">
        <v>25</v>
      </c>
      <c r="U40" s="1727">
        <f t="shared" si="13"/>
        <v>100</v>
      </c>
      <c r="V40" s="1726" t="s">
        <v>25</v>
      </c>
      <c r="W40" s="1727">
        <f t="shared" si="14"/>
        <v>100</v>
      </c>
      <c r="X40" s="2075"/>
      <c r="Y40" s="3688"/>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688"/>
      <c r="Q41" s="2916" t="str">
        <f t="shared" si="11"/>
        <v>层高</v>
      </c>
      <c r="R41" s="1726" t="s">
        <v>25</v>
      </c>
      <c r="S41" s="1727">
        <f t="shared" si="12"/>
        <v>100</v>
      </c>
      <c r="T41" s="1726" t="s">
        <v>25</v>
      </c>
      <c r="U41" s="1727">
        <f t="shared" si="13"/>
        <v>100</v>
      </c>
      <c r="V41" s="1726" t="s">
        <v>25</v>
      </c>
      <c r="W41" s="1727">
        <f t="shared" si="14"/>
        <v>100</v>
      </c>
      <c r="X41" s="2075"/>
      <c r="Y41" s="3688"/>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688"/>
      <c r="Q42" s="1767" t="str">
        <f t="shared" si="11"/>
        <v>单套建筑面积</v>
      </c>
      <c r="R42" s="1768" t="s">
        <v>25</v>
      </c>
      <c r="S42" s="1769">
        <f t="shared" si="12"/>
        <v>100</v>
      </c>
      <c r="T42" s="1768" t="s">
        <v>25</v>
      </c>
      <c r="U42" s="1769">
        <f t="shared" si="13"/>
        <v>100</v>
      </c>
      <c r="V42" s="1768" t="s">
        <v>25</v>
      </c>
      <c r="W42" s="1769">
        <f t="shared" si="14"/>
        <v>100</v>
      </c>
      <c r="X42" s="1770"/>
      <c r="Y42" s="3688"/>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688"/>
      <c r="Q43" s="2916" t="str">
        <f t="shared" si="11"/>
        <v>内部装修</v>
      </c>
      <c r="R43" s="1726" t="s">
        <v>25</v>
      </c>
      <c r="S43" s="1727">
        <f t="shared" si="12"/>
        <v>100</v>
      </c>
      <c r="T43" s="1726" t="s">
        <v>25</v>
      </c>
      <c r="U43" s="1727">
        <f t="shared" si="13"/>
        <v>100</v>
      </c>
      <c r="V43" s="1726" t="s">
        <v>25</v>
      </c>
      <c r="W43" s="1727">
        <f t="shared" si="14"/>
        <v>100</v>
      </c>
      <c r="X43" s="2075"/>
      <c r="Y43" s="3688"/>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688"/>
      <c r="Q44" s="2916" t="str">
        <f t="shared" si="11"/>
        <v>内部装修维护情况</v>
      </c>
      <c r="R44" s="1726" t="s">
        <v>25</v>
      </c>
      <c r="S44" s="1727">
        <f t="shared" si="12"/>
        <v>100</v>
      </c>
      <c r="T44" s="1726" t="s">
        <v>25</v>
      </c>
      <c r="U44" s="1727">
        <f t="shared" si="13"/>
        <v>100</v>
      </c>
      <c r="V44" s="1726" t="s">
        <v>25</v>
      </c>
      <c r="W44" s="1727">
        <f t="shared" si="14"/>
        <v>100</v>
      </c>
      <c r="X44" s="2075"/>
      <c r="Y44" s="368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688"/>
      <c r="Q45" s="2915">
        <f t="shared" si="11"/>
        <v>111</v>
      </c>
      <c r="R45" s="1681" t="s">
        <v>25</v>
      </c>
      <c r="S45" s="1682">
        <f t="shared" si="12"/>
        <v>100</v>
      </c>
      <c r="T45" s="1681" t="s">
        <v>25</v>
      </c>
      <c r="U45" s="1682">
        <f t="shared" si="13"/>
        <v>100</v>
      </c>
      <c r="V45" s="1681" t="s">
        <v>25</v>
      </c>
      <c r="W45" s="1682">
        <f t="shared" si="14"/>
        <v>100</v>
      </c>
      <c r="X45" s="1683"/>
      <c r="Y45" s="368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688"/>
      <c r="Q46" s="2916">
        <f t="shared" si="11"/>
        <v>111</v>
      </c>
      <c r="R46" s="1726" t="s">
        <v>25</v>
      </c>
      <c r="S46" s="1727">
        <f t="shared" si="12"/>
        <v>100</v>
      </c>
      <c r="T46" s="1726" t="s">
        <v>25</v>
      </c>
      <c r="U46" s="1727">
        <f t="shared" si="13"/>
        <v>100</v>
      </c>
      <c r="V46" s="1726" t="s">
        <v>25</v>
      </c>
      <c r="W46" s="1727">
        <f t="shared" si="14"/>
        <v>100</v>
      </c>
      <c r="X46" s="2075"/>
      <c r="Y46" s="368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689"/>
      <c r="Q47" s="2916">
        <f t="shared" si="11"/>
        <v>111</v>
      </c>
      <c r="R47" s="1726" t="s">
        <v>25</v>
      </c>
      <c r="S47" s="1727">
        <f t="shared" si="12"/>
        <v>100</v>
      </c>
      <c r="T47" s="1726" t="s">
        <v>25</v>
      </c>
      <c r="U47" s="1727">
        <f t="shared" si="13"/>
        <v>100</v>
      </c>
      <c r="V47" s="1726" t="s">
        <v>25</v>
      </c>
      <c r="W47" s="1727">
        <f t="shared" si="14"/>
        <v>100</v>
      </c>
      <c r="X47" s="2075"/>
      <c r="Y47" s="3689"/>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680" t="str">
        <f>A48</f>
        <v>成交单价（元/平方米）</v>
      </c>
      <c r="Q48" s="3680"/>
      <c r="R48" s="3676">
        <f>E48</f>
        <v>0</v>
      </c>
      <c r="S48" s="3676"/>
      <c r="T48" s="3676">
        <f>G48</f>
        <v>0</v>
      </c>
      <c r="U48" s="3676"/>
      <c r="V48" s="3676">
        <f>I48</f>
        <v>0</v>
      </c>
      <c r="W48" s="3676"/>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680" t="str">
        <f>A49</f>
        <v>比较价值（元/平方米）</v>
      </c>
      <c r="Q49" s="3680"/>
      <c r="R49" s="3676" t="e">
        <f>IF(E1="售价",ROUND(PRODUCT(R48,AA7:AA47),0),ROUND(PRODUCT(R48,AA7:AA47),1))</f>
        <v>#DIV/0!</v>
      </c>
      <c r="S49" s="3676"/>
      <c r="T49" s="3676" t="e">
        <f>IF(E1="售价",ROUND(PRODUCT(T48,AB7:AB47),0),ROUND(PRODUCT(T48,AB7:AB47),1))</f>
        <v>#DIV/0!</v>
      </c>
      <c r="U49" s="3676"/>
      <c r="V49" s="3676" t="e">
        <f>IF(E1="售价",ROUND(PRODUCT(V48,AC7:AC47),0),ROUND(PRODUCT(V48,AC7:AC47),1))</f>
        <v>#DIV/0!</v>
      </c>
      <c r="W49" s="3676"/>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677" t="str">
        <f>A50</f>
        <v>估价对象XX用房的比较价值（楼面单价，元/平方米）</v>
      </c>
      <c r="Q50" s="3678"/>
      <c r="R50" s="3679" t="e">
        <f>IF(E1="售价",ROUND(IF(D49="简单平均",AVERAGE(R49:V49),R49*F49+T49*H49+V49*J49),0),ROUND(IF(D49="简单平均",AVERAGE(R49:V49),R49*F49+T49*H49+V49*J49),1))</f>
        <v>#DIV/0!</v>
      </c>
      <c r="S50" s="3679"/>
      <c r="T50" s="3679"/>
      <c r="U50" s="3679"/>
      <c r="V50" s="3679"/>
      <c r="W50" s="3679"/>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2007-4</v>
      </c>
      <c r="D59" s="1826">
        <f>EDATE(C59,-1)</f>
        <v>39142</v>
      </c>
      <c r="E59" s="1826">
        <f t="shared" ref="E59:O59" si="16">EDATE(D59,-1)</f>
        <v>39114</v>
      </c>
      <c r="F59" s="1826">
        <f t="shared" si="16"/>
        <v>39083</v>
      </c>
      <c r="G59" s="1826">
        <f t="shared" si="16"/>
        <v>39052</v>
      </c>
      <c r="H59" s="1826">
        <f t="shared" si="16"/>
        <v>39022</v>
      </c>
      <c r="I59" s="1826">
        <f t="shared" si="16"/>
        <v>38991</v>
      </c>
      <c r="J59" s="1826">
        <f t="shared" si="16"/>
        <v>38961</v>
      </c>
      <c r="K59" s="1826">
        <f t="shared" si="16"/>
        <v>38930</v>
      </c>
      <c r="L59" s="1826">
        <f t="shared" si="16"/>
        <v>38899</v>
      </c>
      <c r="M59" s="1826">
        <f t="shared" si="16"/>
        <v>38869</v>
      </c>
      <c r="N59" s="1826">
        <f t="shared" si="16"/>
        <v>38838</v>
      </c>
      <c r="O59" s="1826">
        <f t="shared" si="16"/>
        <v>38808</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305"/>
      <c r="F7" s="306">
        <f>SUMIF(52:52,YEAR(E7)&amp;"-"&amp;MONTH(E7),53:53)</f>
        <v>0</v>
      </c>
      <c r="G7" s="305"/>
      <c r="H7" s="304">
        <f>SUMIF(52:52,YEAR(G7)&amp;"-"&amp;MONTH(G7),53:53)</f>
        <v>0</v>
      </c>
      <c r="I7" s="305"/>
      <c r="J7" s="304">
        <f>SUMIF(52:52,YEAR(I7)&amp;"-"&amp;MONTH(I7),53:53)</f>
        <v>0</v>
      </c>
      <c r="K7" s="497"/>
      <c r="L7" s="3027"/>
      <c r="M7" s="3028"/>
      <c r="N7" s="3028"/>
      <c r="O7" s="3028"/>
      <c r="P7" s="3732" t="s">
        <v>2260</v>
      </c>
      <c r="Q7" s="3740"/>
      <c r="R7" s="627" t="s">
        <v>25</v>
      </c>
      <c r="S7" s="628">
        <f t="shared" ref="S7:S15" si="0">F7</f>
        <v>0</v>
      </c>
      <c r="T7" s="627" t="s">
        <v>25</v>
      </c>
      <c r="U7" s="628">
        <f t="shared" ref="U7:U15" si="1">H7</f>
        <v>0</v>
      </c>
      <c r="V7" s="627" t="s">
        <v>25</v>
      </c>
      <c r="W7" s="628">
        <f t="shared" ref="W7:W15" si="2">J7</f>
        <v>0</v>
      </c>
      <c r="X7" s="629"/>
      <c r="Y7" s="3732" t="s">
        <v>2260</v>
      </c>
      <c r="Z7" s="3733"/>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724" t="s">
        <v>2266</v>
      </c>
      <c r="Q9" s="1327" t="str">
        <f t="shared" ref="Q9:Q15" si="6">B9</f>
        <v>用途</v>
      </c>
      <c r="R9" s="627" t="s">
        <v>25</v>
      </c>
      <c r="S9" s="628">
        <f t="shared" si="0"/>
        <v>100</v>
      </c>
      <c r="T9" s="627" t="s">
        <v>25</v>
      </c>
      <c r="U9" s="628">
        <f t="shared" si="1"/>
        <v>100</v>
      </c>
      <c r="V9" s="627" t="s">
        <v>25</v>
      </c>
      <c r="W9" s="628">
        <f t="shared" si="2"/>
        <v>100</v>
      </c>
      <c r="X9" s="629"/>
      <c r="Y9" s="3743"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724"/>
      <c r="Q10" s="1327" t="str">
        <f t="shared" si="6"/>
        <v>土地使用年限（年）</v>
      </c>
      <c r="R10" s="627" t="s">
        <v>25</v>
      </c>
      <c r="S10" s="628">
        <f t="shared" si="0"/>
        <v>100</v>
      </c>
      <c r="T10" s="627" t="s">
        <v>25</v>
      </c>
      <c r="U10" s="628">
        <f t="shared" si="1"/>
        <v>100</v>
      </c>
      <c r="V10" s="627" t="s">
        <v>25</v>
      </c>
      <c r="W10" s="628">
        <f t="shared" si="2"/>
        <v>100</v>
      </c>
      <c r="X10" s="629"/>
      <c r="Y10" s="3743"/>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724"/>
      <c r="Q11" s="1327" t="str">
        <f t="shared" si="6"/>
        <v>容积率</v>
      </c>
      <c r="R11" s="627" t="s">
        <v>25</v>
      </c>
      <c r="S11" s="628" t="e">
        <f t="shared" si="0"/>
        <v>#N/A</v>
      </c>
      <c r="T11" s="627" t="s">
        <v>25</v>
      </c>
      <c r="U11" s="628" t="e">
        <f t="shared" si="1"/>
        <v>#N/A</v>
      </c>
      <c r="V11" s="627" t="s">
        <v>25</v>
      </c>
      <c r="W11" s="628" t="e">
        <f t="shared" si="2"/>
        <v>#N/A</v>
      </c>
      <c r="X11" s="629"/>
      <c r="Y11" s="374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724"/>
      <c r="Q14" s="1327">
        <f t="shared" si="6"/>
        <v>111</v>
      </c>
      <c r="R14" s="627" t="s">
        <v>25</v>
      </c>
      <c r="S14" s="628">
        <f t="shared" si="0"/>
        <v>100</v>
      </c>
      <c r="T14" s="627" t="s">
        <v>25</v>
      </c>
      <c r="U14" s="628">
        <f t="shared" si="1"/>
        <v>100</v>
      </c>
      <c r="V14" s="627" t="s">
        <v>25</v>
      </c>
      <c r="W14" s="628">
        <f t="shared" si="2"/>
        <v>100</v>
      </c>
      <c r="X14" s="629"/>
      <c r="Y14" s="3743"/>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741" t="s">
        <v>2271</v>
      </c>
      <c r="Q15" s="1334" t="str">
        <f t="shared" si="6"/>
        <v>产业集聚程度</v>
      </c>
      <c r="R15" s="631" t="s">
        <v>25</v>
      </c>
      <c r="S15" s="632">
        <f t="shared" si="0"/>
        <v>100</v>
      </c>
      <c r="T15" s="631" t="s">
        <v>25</v>
      </c>
      <c r="U15" s="632">
        <f t="shared" si="1"/>
        <v>100</v>
      </c>
      <c r="V15" s="631" t="s">
        <v>25</v>
      </c>
      <c r="W15" s="632">
        <f t="shared" si="2"/>
        <v>100</v>
      </c>
      <c r="X15" s="1335"/>
      <c r="Y15" s="3741"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742"/>
      <c r="Q16" s="1334"/>
      <c r="R16" s="631"/>
      <c r="S16" s="632"/>
      <c r="T16" s="631"/>
      <c r="U16" s="632"/>
      <c r="V16" s="631"/>
      <c r="W16" s="632"/>
      <c r="X16" s="1335"/>
      <c r="Y16" s="3742"/>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742"/>
      <c r="Q17" s="1334" t="str">
        <f>B17</f>
        <v>交通便捷度</v>
      </c>
      <c r="R17" s="631" t="s">
        <v>25</v>
      </c>
      <c r="S17" s="632">
        <f>F17</f>
        <v>100</v>
      </c>
      <c r="T17" s="631" t="s">
        <v>25</v>
      </c>
      <c r="U17" s="632">
        <f>H17</f>
        <v>100</v>
      </c>
      <c r="V17" s="631" t="s">
        <v>25</v>
      </c>
      <c r="W17" s="632">
        <f>J17</f>
        <v>100</v>
      </c>
      <c r="X17" s="1335"/>
      <c r="Y17" s="374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742"/>
      <c r="Q18" s="1334"/>
      <c r="R18" s="631"/>
      <c r="S18" s="632"/>
      <c r="T18" s="631"/>
      <c r="U18" s="632"/>
      <c r="V18" s="631"/>
      <c r="W18" s="632"/>
      <c r="X18" s="1335"/>
      <c r="Y18" s="3742"/>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742"/>
      <c r="Q19" s="1334" t="str">
        <f>B19</f>
        <v>公共配套设施</v>
      </c>
      <c r="R19" s="631" t="s">
        <v>25</v>
      </c>
      <c r="S19" s="632">
        <f>F19</f>
        <v>100</v>
      </c>
      <c r="T19" s="631" t="s">
        <v>25</v>
      </c>
      <c r="U19" s="632">
        <f>H19</f>
        <v>100</v>
      </c>
      <c r="V19" s="631" t="s">
        <v>25</v>
      </c>
      <c r="W19" s="632">
        <f>J19</f>
        <v>100</v>
      </c>
      <c r="X19" s="1335"/>
      <c r="Y19" s="374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742"/>
      <c r="Q20" s="1334"/>
      <c r="R20" s="631"/>
      <c r="S20" s="632"/>
      <c r="T20" s="631"/>
      <c r="U20" s="632"/>
      <c r="V20" s="631"/>
      <c r="W20" s="632"/>
      <c r="X20" s="1335"/>
      <c r="Y20" s="3742"/>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742"/>
      <c r="Q21" s="1334" t="str">
        <f>B21</f>
        <v>基础设施水平</v>
      </c>
      <c r="R21" s="631" t="s">
        <v>25</v>
      </c>
      <c r="S21" s="632">
        <f>F21</f>
        <v>100</v>
      </c>
      <c r="T21" s="631" t="s">
        <v>25</v>
      </c>
      <c r="U21" s="632">
        <f>H21</f>
        <v>100</v>
      </c>
      <c r="V21" s="631" t="s">
        <v>25</v>
      </c>
      <c r="W21" s="632">
        <f>J21</f>
        <v>100</v>
      </c>
      <c r="X21" s="1335"/>
      <c r="Y21" s="374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742"/>
      <c r="Q22" s="1334"/>
      <c r="R22" s="631"/>
      <c r="S22" s="632"/>
      <c r="T22" s="631"/>
      <c r="U22" s="632"/>
      <c r="V22" s="631"/>
      <c r="W22" s="632"/>
      <c r="X22" s="1335"/>
      <c r="Y22" s="3742"/>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742"/>
      <c r="Q23" s="1334" t="str">
        <f>B23</f>
        <v>环境质量</v>
      </c>
      <c r="R23" s="631" t="s">
        <v>25</v>
      </c>
      <c r="S23" s="632">
        <f>F23</f>
        <v>100</v>
      </c>
      <c r="T23" s="631" t="s">
        <v>25</v>
      </c>
      <c r="U23" s="632">
        <f>H23</f>
        <v>100</v>
      </c>
      <c r="V23" s="631" t="s">
        <v>25</v>
      </c>
      <c r="W23" s="632">
        <f>J23</f>
        <v>100</v>
      </c>
      <c r="X23" s="1335"/>
      <c r="Y23" s="374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742"/>
      <c r="Q24" s="1334"/>
      <c r="R24" s="631"/>
      <c r="S24" s="632"/>
      <c r="T24" s="631"/>
      <c r="U24" s="632"/>
      <c r="V24" s="631"/>
      <c r="W24" s="632"/>
      <c r="X24" s="1335"/>
      <c r="Y24" s="374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742"/>
      <c r="Q25" s="1334">
        <f>B25</f>
        <v>111</v>
      </c>
      <c r="R25" s="631" t="s">
        <v>25</v>
      </c>
      <c r="S25" s="632">
        <f>F25</f>
        <v>100</v>
      </c>
      <c r="T25" s="631" t="s">
        <v>25</v>
      </c>
      <c r="U25" s="632">
        <f>H25</f>
        <v>100</v>
      </c>
      <c r="V25" s="631" t="s">
        <v>25</v>
      </c>
      <c r="W25" s="632">
        <f>J25</f>
        <v>100</v>
      </c>
      <c r="X25" s="1335"/>
      <c r="Y25" s="374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742"/>
      <c r="Q26" s="1334">
        <f t="shared" ref="Q26:Q40" si="11">B26</f>
        <v>111</v>
      </c>
      <c r="R26" s="631" t="s">
        <v>25</v>
      </c>
      <c r="S26" s="632">
        <f>F26</f>
        <v>100</v>
      </c>
      <c r="T26" s="631" t="s">
        <v>25</v>
      </c>
      <c r="U26" s="632">
        <f>H26</f>
        <v>100</v>
      </c>
      <c r="V26" s="631" t="s">
        <v>25</v>
      </c>
      <c r="W26" s="632">
        <f>J26</f>
        <v>100</v>
      </c>
      <c r="X26" s="1335"/>
      <c r="Y26" s="374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742"/>
      <c r="Q27" s="1327">
        <f t="shared" si="11"/>
        <v>111</v>
      </c>
      <c r="R27" s="627" t="s">
        <v>25</v>
      </c>
      <c r="S27" s="628">
        <f>F27</f>
        <v>100</v>
      </c>
      <c r="T27" s="627" t="s">
        <v>25</v>
      </c>
      <c r="U27" s="628">
        <f>H27</f>
        <v>100</v>
      </c>
      <c r="V27" s="627" t="s">
        <v>25</v>
      </c>
      <c r="W27" s="628">
        <f>J27</f>
        <v>100</v>
      </c>
      <c r="X27" s="629"/>
      <c r="Y27" s="374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742"/>
      <c r="Q28" s="1334">
        <f t="shared" si="11"/>
        <v>111</v>
      </c>
      <c r="R28" s="631" t="s">
        <v>25</v>
      </c>
      <c r="S28" s="632">
        <f t="shared" ref="S28:S40" si="12">F28</f>
        <v>100</v>
      </c>
      <c r="T28" s="631" t="s">
        <v>25</v>
      </c>
      <c r="U28" s="632">
        <f t="shared" ref="U28:U40" si="13">H28</f>
        <v>100</v>
      </c>
      <c r="V28" s="631" t="s">
        <v>25</v>
      </c>
      <c r="W28" s="632">
        <f t="shared" ref="W28:W40" si="14">J28</f>
        <v>100</v>
      </c>
      <c r="X28" s="1335"/>
      <c r="Y28" s="3742"/>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729" t="s">
        <v>2275</v>
      </c>
      <c r="Q29" s="1334" t="str">
        <f t="shared" si="11"/>
        <v>建筑类型</v>
      </c>
      <c r="R29" s="631" t="s">
        <v>25</v>
      </c>
      <c r="S29" s="632">
        <f t="shared" si="12"/>
        <v>100</v>
      </c>
      <c r="T29" s="631" t="s">
        <v>25</v>
      </c>
      <c r="U29" s="632">
        <f t="shared" si="13"/>
        <v>100</v>
      </c>
      <c r="V29" s="631" t="s">
        <v>25</v>
      </c>
      <c r="W29" s="632">
        <f t="shared" si="14"/>
        <v>100</v>
      </c>
      <c r="X29" s="1335"/>
      <c r="Y29" s="3730"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730"/>
      <c r="Q30" s="633" t="str">
        <f t="shared" si="11"/>
        <v>项目建筑规模</v>
      </c>
      <c r="R30" s="634" t="s">
        <v>25</v>
      </c>
      <c r="S30" s="635" t="e">
        <f t="shared" si="12"/>
        <v>#N/A</v>
      </c>
      <c r="T30" s="634" t="s">
        <v>25</v>
      </c>
      <c r="U30" s="635" t="e">
        <f t="shared" si="13"/>
        <v>#N/A</v>
      </c>
      <c r="V30" s="634" t="s">
        <v>25</v>
      </c>
      <c r="W30" s="635" t="e">
        <f t="shared" si="14"/>
        <v>#N/A</v>
      </c>
      <c r="X30" s="636"/>
      <c r="Y30" s="3730"/>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730"/>
      <c r="Q31" s="1334" t="str">
        <f t="shared" si="11"/>
        <v>建筑结构</v>
      </c>
      <c r="R31" s="631" t="s">
        <v>25</v>
      </c>
      <c r="S31" s="632">
        <f t="shared" si="12"/>
        <v>100</v>
      </c>
      <c r="T31" s="631" t="s">
        <v>25</v>
      </c>
      <c r="U31" s="632">
        <f t="shared" si="13"/>
        <v>100</v>
      </c>
      <c r="V31" s="631" t="s">
        <v>25</v>
      </c>
      <c r="W31" s="632">
        <f t="shared" si="14"/>
        <v>100</v>
      </c>
      <c r="X31" s="1335"/>
      <c r="Y31" s="3730"/>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730"/>
      <c r="Q32" s="1334" t="str">
        <f t="shared" si="11"/>
        <v>公共部分装修</v>
      </c>
      <c r="R32" s="631" t="s">
        <v>25</v>
      </c>
      <c r="S32" s="632">
        <f t="shared" si="12"/>
        <v>100</v>
      </c>
      <c r="T32" s="631" t="s">
        <v>25</v>
      </c>
      <c r="U32" s="632">
        <f t="shared" si="13"/>
        <v>100</v>
      </c>
      <c r="V32" s="631" t="s">
        <v>25</v>
      </c>
      <c r="W32" s="632">
        <f t="shared" si="14"/>
        <v>100</v>
      </c>
      <c r="X32" s="1335"/>
      <c r="Y32" s="3730"/>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730"/>
      <c r="Q33" s="1334" t="str">
        <f t="shared" si="11"/>
        <v>成新度</v>
      </c>
      <c r="R33" s="631" t="s">
        <v>25</v>
      </c>
      <c r="S33" s="632" t="e">
        <f t="shared" si="12"/>
        <v>#N/A</v>
      </c>
      <c r="T33" s="631" t="s">
        <v>25</v>
      </c>
      <c r="U33" s="632" t="e">
        <f t="shared" si="13"/>
        <v>#N/A</v>
      </c>
      <c r="V33" s="631" t="s">
        <v>25</v>
      </c>
      <c r="W33" s="632" t="e">
        <f t="shared" si="14"/>
        <v>#N/A</v>
      </c>
      <c r="X33" s="1335"/>
      <c r="Y33" s="3730"/>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730"/>
      <c r="Q34" s="1327" t="str">
        <f t="shared" si="11"/>
        <v>物业管理</v>
      </c>
      <c r="R34" s="627" t="s">
        <v>25</v>
      </c>
      <c r="S34" s="628">
        <f t="shared" si="12"/>
        <v>100</v>
      </c>
      <c r="T34" s="627" t="s">
        <v>25</v>
      </c>
      <c r="U34" s="628">
        <f t="shared" si="13"/>
        <v>100</v>
      </c>
      <c r="V34" s="627" t="s">
        <v>25</v>
      </c>
      <c r="W34" s="628">
        <f t="shared" si="14"/>
        <v>100</v>
      </c>
      <c r="X34" s="629"/>
      <c r="Y34" s="3730"/>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730" t="s">
        <v>2275</v>
      </c>
      <c r="Q35" s="1334" t="str">
        <f t="shared" si="11"/>
        <v>市政基础设施</v>
      </c>
      <c r="R35" s="631" t="s">
        <v>25</v>
      </c>
      <c r="S35" s="632">
        <f t="shared" si="12"/>
        <v>100</v>
      </c>
      <c r="T35" s="631" t="s">
        <v>25</v>
      </c>
      <c r="U35" s="632">
        <f t="shared" si="13"/>
        <v>100</v>
      </c>
      <c r="V35" s="631" t="s">
        <v>25</v>
      </c>
      <c r="W35" s="632">
        <f t="shared" si="14"/>
        <v>100</v>
      </c>
      <c r="X35" s="1335"/>
      <c r="Y35" s="3730"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730"/>
      <c r="Q36" s="1334" t="str">
        <f t="shared" si="11"/>
        <v>内部装修</v>
      </c>
      <c r="R36" s="631" t="s">
        <v>25</v>
      </c>
      <c r="S36" s="632">
        <f t="shared" si="12"/>
        <v>100</v>
      </c>
      <c r="T36" s="631" t="s">
        <v>25</v>
      </c>
      <c r="U36" s="632">
        <f t="shared" si="13"/>
        <v>100</v>
      </c>
      <c r="V36" s="631" t="s">
        <v>25</v>
      </c>
      <c r="W36" s="632">
        <f t="shared" si="14"/>
        <v>100</v>
      </c>
      <c r="X36" s="1335"/>
      <c r="Y36" s="3730"/>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730"/>
      <c r="Q37" s="1334" t="str">
        <f t="shared" si="11"/>
        <v>内部装修状况</v>
      </c>
      <c r="R37" s="631" t="s">
        <v>25</v>
      </c>
      <c r="S37" s="632">
        <f t="shared" si="12"/>
        <v>100</v>
      </c>
      <c r="T37" s="631" t="s">
        <v>25</v>
      </c>
      <c r="U37" s="632">
        <f t="shared" si="13"/>
        <v>100</v>
      </c>
      <c r="V37" s="631" t="s">
        <v>25</v>
      </c>
      <c r="W37" s="632">
        <f t="shared" si="14"/>
        <v>100</v>
      </c>
      <c r="X37" s="1335"/>
      <c r="Y37" s="373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730"/>
      <c r="Q38" s="633">
        <f t="shared" si="11"/>
        <v>111</v>
      </c>
      <c r="R38" s="634" t="s">
        <v>25</v>
      </c>
      <c r="S38" s="635">
        <f t="shared" si="12"/>
        <v>100</v>
      </c>
      <c r="T38" s="634" t="s">
        <v>25</v>
      </c>
      <c r="U38" s="635">
        <f t="shared" si="13"/>
        <v>100</v>
      </c>
      <c r="V38" s="634" t="s">
        <v>25</v>
      </c>
      <c r="W38" s="635">
        <f t="shared" si="14"/>
        <v>100</v>
      </c>
      <c r="X38" s="636"/>
      <c r="Y38" s="373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730"/>
      <c r="Q39" s="1334">
        <f t="shared" si="11"/>
        <v>111</v>
      </c>
      <c r="R39" s="631" t="s">
        <v>25</v>
      </c>
      <c r="S39" s="632">
        <f t="shared" si="12"/>
        <v>100</v>
      </c>
      <c r="T39" s="631" t="s">
        <v>25</v>
      </c>
      <c r="U39" s="632">
        <f t="shared" si="13"/>
        <v>100</v>
      </c>
      <c r="V39" s="631" t="s">
        <v>25</v>
      </c>
      <c r="W39" s="632">
        <f t="shared" si="14"/>
        <v>100</v>
      </c>
      <c r="X39" s="1335"/>
      <c r="Y39" s="373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731"/>
      <c r="Q40" s="1334">
        <f t="shared" si="11"/>
        <v>111</v>
      </c>
      <c r="R40" s="631" t="s">
        <v>25</v>
      </c>
      <c r="S40" s="632">
        <f t="shared" si="12"/>
        <v>100</v>
      </c>
      <c r="T40" s="631" t="s">
        <v>25</v>
      </c>
      <c r="U40" s="632">
        <f t="shared" si="13"/>
        <v>100</v>
      </c>
      <c r="V40" s="631" t="s">
        <v>25</v>
      </c>
      <c r="W40" s="632">
        <f t="shared" si="14"/>
        <v>100</v>
      </c>
      <c r="X40" s="1335"/>
      <c r="Y40" s="3731"/>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724" t="str">
        <f>A41</f>
        <v>成交单价（元/平方米）</v>
      </c>
      <c r="Q41" s="3724"/>
      <c r="R41" s="3725">
        <f>E41</f>
        <v>0</v>
      </c>
      <c r="S41" s="3725"/>
      <c r="T41" s="3725">
        <f>G41</f>
        <v>0</v>
      </c>
      <c r="U41" s="3725"/>
      <c r="V41" s="3725">
        <f>I41</f>
        <v>0</v>
      </c>
      <c r="W41" s="3725"/>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724" t="str">
        <f>A42</f>
        <v>比较价值（元/平方米）</v>
      </c>
      <c r="Q42" s="3724"/>
      <c r="R42" s="3725" t="e">
        <f>IF(E1="售价",ROUND(PRODUCT(R41,AA7:AA40),0),ROUND(PRODUCT(R41,AA7:AA40),1))</f>
        <v>#DIV/0!</v>
      </c>
      <c r="S42" s="3725"/>
      <c r="T42" s="3725" t="e">
        <f>IF(E1="售价",ROUND(PRODUCT(T41,AB7:AB40),0),ROUND(PRODUCT(T41,AB7:AB40),1))</f>
        <v>#DIV/0!</v>
      </c>
      <c r="U42" s="3725"/>
      <c r="V42" s="3725" t="e">
        <f>IF(E1="售价",ROUND(PRODUCT(V41,AC7:AC40),0),ROUND(PRODUCT(V41,AC7:AC40),1))</f>
        <v>#DIV/0!</v>
      </c>
      <c r="W42" s="3725"/>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726" t="str">
        <f>A43</f>
        <v>估价对象XX用房的比较价值（楼面单价，元/平方米）</v>
      </c>
      <c r="Q43" s="3727"/>
      <c r="R43" s="3728" t="e">
        <f>IF(E1="售价",ROUND(IF(D42="简单平均",AVERAGE(R42:V42),R42*F42+T42*H42+V42*J42),0),ROUND(IF(D42="简单平均",AVERAGE(R42:V42),R42*F42+T42*H42+V42*J42),1))</f>
        <v>#DIV/0!</v>
      </c>
      <c r="S43" s="3728"/>
      <c r="T43" s="3728"/>
      <c r="U43" s="3728"/>
      <c r="V43" s="3728"/>
      <c r="W43" s="3728"/>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2007-4</v>
      </c>
      <c r="D52" s="1188">
        <f>EDATE(C52,-1)</f>
        <v>39142</v>
      </c>
      <c r="E52" s="1189">
        <f t="shared" ref="E52:O52" si="16">EDATE(D52,-1)</f>
        <v>39114</v>
      </c>
      <c r="F52" s="1189">
        <f t="shared" si="16"/>
        <v>39083</v>
      </c>
      <c r="G52" s="1189">
        <f t="shared" si="16"/>
        <v>39052</v>
      </c>
      <c r="H52" s="1189">
        <f t="shared" si="16"/>
        <v>39022</v>
      </c>
      <c r="I52" s="1189">
        <f t="shared" si="16"/>
        <v>38991</v>
      </c>
      <c r="J52" s="1189">
        <f t="shared" si="16"/>
        <v>38961</v>
      </c>
      <c r="K52" s="1189">
        <f t="shared" si="16"/>
        <v>38930</v>
      </c>
      <c r="L52" s="1189">
        <f t="shared" si="16"/>
        <v>38899</v>
      </c>
      <c r="M52" s="1189">
        <f t="shared" si="16"/>
        <v>38869</v>
      </c>
      <c r="N52" s="1189">
        <f t="shared" si="16"/>
        <v>38838</v>
      </c>
      <c r="O52" s="1189">
        <f t="shared" si="16"/>
        <v>38808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57.85</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305"/>
      <c r="F7" s="306">
        <f>SUMIF(48:48,YEAR(E7)&amp;"-"&amp;MONTH(E7),49:49)</f>
        <v>0</v>
      </c>
      <c r="G7" s="305"/>
      <c r="H7" s="304">
        <f>SUMIF(48:48,YEAR(G7)&amp;"-"&amp;MONTH(G7),49:49)</f>
        <v>0</v>
      </c>
      <c r="I7" s="305"/>
      <c r="J7" s="304">
        <f>SUMIF(48:48,YEAR(I7)&amp;"-"&amp;MONTH(I7),49:49)</f>
        <v>0</v>
      </c>
      <c r="K7" s="497"/>
      <c r="L7" s="3027"/>
      <c r="M7" s="3028"/>
      <c r="N7" s="3028"/>
      <c r="O7" s="3028"/>
      <c r="P7" s="3732" t="s">
        <v>2260</v>
      </c>
      <c r="Q7" s="3740"/>
      <c r="R7" s="627" t="s">
        <v>25</v>
      </c>
      <c r="S7" s="628">
        <f t="shared" ref="S7:S14" si="0">F7</f>
        <v>0</v>
      </c>
      <c r="T7" s="627" t="s">
        <v>25</v>
      </c>
      <c r="U7" s="628">
        <f t="shared" ref="U7:U14" si="1">H7</f>
        <v>0</v>
      </c>
      <c r="V7" s="627" t="s">
        <v>25</v>
      </c>
      <c r="W7" s="628">
        <f t="shared" ref="W7:W14" si="2">J7</f>
        <v>0</v>
      </c>
      <c r="X7" s="629"/>
      <c r="Y7" s="3732" t="s">
        <v>2260</v>
      </c>
      <c r="Z7" s="3733"/>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724" t="s">
        <v>2266</v>
      </c>
      <c r="Q9" s="1327" t="str">
        <f t="shared" ref="Q9:Q14" si="6">B9</f>
        <v>用途</v>
      </c>
      <c r="R9" s="627" t="s">
        <v>25</v>
      </c>
      <c r="S9" s="628">
        <f t="shared" si="0"/>
        <v>100</v>
      </c>
      <c r="T9" s="627" t="s">
        <v>25</v>
      </c>
      <c r="U9" s="628">
        <f t="shared" si="1"/>
        <v>100</v>
      </c>
      <c r="V9" s="627" t="s">
        <v>25</v>
      </c>
      <c r="W9" s="628">
        <f t="shared" si="2"/>
        <v>100</v>
      </c>
      <c r="X9" s="629"/>
      <c r="Y9" s="3743"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724"/>
      <c r="Q10" s="1327" t="str">
        <f t="shared" si="6"/>
        <v>土地使用年限（年）</v>
      </c>
      <c r="R10" s="627" t="s">
        <v>25</v>
      </c>
      <c r="S10" s="628">
        <f t="shared" si="0"/>
        <v>100</v>
      </c>
      <c r="T10" s="627" t="s">
        <v>25</v>
      </c>
      <c r="U10" s="628">
        <f t="shared" si="1"/>
        <v>100</v>
      </c>
      <c r="V10" s="627" t="s">
        <v>25</v>
      </c>
      <c r="W10" s="628">
        <f t="shared" si="2"/>
        <v>100</v>
      </c>
      <c r="X10" s="629"/>
      <c r="Y10" s="37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724"/>
      <c r="Q11" s="1327">
        <f t="shared" si="6"/>
        <v>111</v>
      </c>
      <c r="R11" s="627" t="s">
        <v>25</v>
      </c>
      <c r="S11" s="628">
        <f t="shared" si="0"/>
        <v>100</v>
      </c>
      <c r="T11" s="627" t="s">
        <v>25</v>
      </c>
      <c r="U11" s="628">
        <f t="shared" si="1"/>
        <v>100</v>
      </c>
      <c r="V11" s="627" t="s">
        <v>25</v>
      </c>
      <c r="W11" s="628">
        <f t="shared" si="2"/>
        <v>100</v>
      </c>
      <c r="X11" s="629"/>
      <c r="Y11" s="37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741" t="s">
        <v>2271</v>
      </c>
      <c r="Q14" s="1334" t="str">
        <f t="shared" si="6"/>
        <v>交通便捷度</v>
      </c>
      <c r="R14" s="631" t="s">
        <v>25</v>
      </c>
      <c r="S14" s="632">
        <f t="shared" si="0"/>
        <v>100</v>
      </c>
      <c r="T14" s="631" t="s">
        <v>25</v>
      </c>
      <c r="U14" s="632">
        <f t="shared" si="1"/>
        <v>100</v>
      </c>
      <c r="V14" s="631" t="s">
        <v>25</v>
      </c>
      <c r="W14" s="632">
        <f t="shared" si="2"/>
        <v>100</v>
      </c>
      <c r="X14" s="1335"/>
      <c r="Y14" s="3741"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742"/>
      <c r="Q15" s="1334"/>
      <c r="R15" s="631"/>
      <c r="S15" s="632"/>
      <c r="T15" s="631"/>
      <c r="U15" s="632"/>
      <c r="V15" s="631"/>
      <c r="W15" s="632"/>
      <c r="X15" s="1335"/>
      <c r="Y15" s="3742"/>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742"/>
      <c r="Q16" s="1334" t="str">
        <f>B16</f>
        <v>公共配套设施</v>
      </c>
      <c r="R16" s="631" t="s">
        <v>25</v>
      </c>
      <c r="S16" s="632">
        <f>F16</f>
        <v>100</v>
      </c>
      <c r="T16" s="631" t="s">
        <v>25</v>
      </c>
      <c r="U16" s="632">
        <f>H16</f>
        <v>100</v>
      </c>
      <c r="V16" s="631" t="s">
        <v>25</v>
      </c>
      <c r="W16" s="632">
        <f>J16</f>
        <v>100</v>
      </c>
      <c r="X16" s="1335"/>
      <c r="Y16" s="374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742"/>
      <c r="Q17" s="1334"/>
      <c r="R17" s="631"/>
      <c r="S17" s="632"/>
      <c r="T17" s="631"/>
      <c r="U17" s="632"/>
      <c r="V17" s="631"/>
      <c r="W17" s="632"/>
      <c r="X17" s="1335"/>
      <c r="Y17" s="3742"/>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742"/>
      <c r="Q18" s="1334" t="str">
        <f>B18</f>
        <v>基础设施水平</v>
      </c>
      <c r="R18" s="631" t="s">
        <v>25</v>
      </c>
      <c r="S18" s="632">
        <f>F18</f>
        <v>100</v>
      </c>
      <c r="T18" s="631" t="s">
        <v>25</v>
      </c>
      <c r="U18" s="632">
        <f>H18</f>
        <v>100</v>
      </c>
      <c r="V18" s="631" t="s">
        <v>25</v>
      </c>
      <c r="W18" s="632">
        <f>J18</f>
        <v>100</v>
      </c>
      <c r="X18" s="1335"/>
      <c r="Y18" s="374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742"/>
      <c r="Q19" s="1334"/>
      <c r="R19" s="631"/>
      <c r="S19" s="632"/>
      <c r="T19" s="631"/>
      <c r="U19" s="632"/>
      <c r="V19" s="631"/>
      <c r="W19" s="632"/>
      <c r="X19" s="1335"/>
      <c r="Y19" s="3742"/>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742"/>
      <c r="Q20" s="1334" t="str">
        <f>B20</f>
        <v>自然及人文环境</v>
      </c>
      <c r="R20" s="631" t="s">
        <v>25</v>
      </c>
      <c r="S20" s="632">
        <f>F20</f>
        <v>100</v>
      </c>
      <c r="T20" s="631" t="s">
        <v>25</v>
      </c>
      <c r="U20" s="632">
        <f>H20</f>
        <v>100</v>
      </c>
      <c r="V20" s="631" t="s">
        <v>25</v>
      </c>
      <c r="W20" s="632">
        <f>J20</f>
        <v>100</v>
      </c>
      <c r="X20" s="1335"/>
      <c r="Y20" s="374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742"/>
      <c r="Q21" s="1334"/>
      <c r="R21" s="631"/>
      <c r="S21" s="632"/>
      <c r="T21" s="631"/>
      <c r="U21" s="632"/>
      <c r="V21" s="631"/>
      <c r="W21" s="632"/>
      <c r="X21" s="1335"/>
      <c r="Y21" s="3742"/>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742"/>
      <c r="Q22" s="1334" t="str">
        <f>B22</f>
        <v>楼层</v>
      </c>
      <c r="R22" s="631" t="s">
        <v>25</v>
      </c>
      <c r="S22" s="632">
        <f>F22</f>
        <v>100</v>
      </c>
      <c r="T22" s="631" t="s">
        <v>25</v>
      </c>
      <c r="U22" s="632">
        <f>H22</f>
        <v>100</v>
      </c>
      <c r="V22" s="631" t="s">
        <v>25</v>
      </c>
      <c r="W22" s="632">
        <f>J22</f>
        <v>100</v>
      </c>
      <c r="X22" s="1335"/>
      <c r="Y22" s="374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742"/>
      <c r="Q23" s="1334">
        <f>B23</f>
        <v>111</v>
      </c>
      <c r="R23" s="631" t="s">
        <v>25</v>
      </c>
      <c r="S23" s="632">
        <f>F23</f>
        <v>100</v>
      </c>
      <c r="T23" s="631" t="s">
        <v>25</v>
      </c>
      <c r="U23" s="632">
        <f>H23</f>
        <v>100</v>
      </c>
      <c r="V23" s="631" t="s">
        <v>25</v>
      </c>
      <c r="W23" s="632">
        <f>J23</f>
        <v>100</v>
      </c>
      <c r="X23" s="1335"/>
      <c r="Y23" s="374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742"/>
      <c r="Q24" s="1334">
        <f t="shared" ref="Q24:Q36" si="11">B24</f>
        <v>111</v>
      </c>
      <c r="R24" s="631" t="s">
        <v>25</v>
      </c>
      <c r="S24" s="632">
        <f>F24</f>
        <v>100</v>
      </c>
      <c r="T24" s="631" t="s">
        <v>25</v>
      </c>
      <c r="U24" s="632">
        <f>H24</f>
        <v>100</v>
      </c>
      <c r="V24" s="631" t="s">
        <v>25</v>
      </c>
      <c r="W24" s="632">
        <f>J24</f>
        <v>100</v>
      </c>
      <c r="X24" s="1335"/>
      <c r="Y24" s="374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742"/>
      <c r="Q25" s="1327">
        <f t="shared" si="11"/>
        <v>111</v>
      </c>
      <c r="R25" s="627" t="s">
        <v>25</v>
      </c>
      <c r="S25" s="628">
        <f>F25</f>
        <v>100</v>
      </c>
      <c r="T25" s="627" t="s">
        <v>25</v>
      </c>
      <c r="U25" s="628">
        <f>H25</f>
        <v>100</v>
      </c>
      <c r="V25" s="627" t="s">
        <v>25</v>
      </c>
      <c r="W25" s="628">
        <f>J25</f>
        <v>100</v>
      </c>
      <c r="X25" s="629"/>
      <c r="Y25" s="3742"/>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729"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730"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730"/>
      <c r="Q27" s="633" t="str">
        <f t="shared" si="11"/>
        <v>项目停车位配比</v>
      </c>
      <c r="R27" s="634" t="s">
        <v>25</v>
      </c>
      <c r="S27" s="635">
        <f t="shared" si="12"/>
        <v>100</v>
      </c>
      <c r="T27" s="634" t="s">
        <v>25</v>
      </c>
      <c r="U27" s="635">
        <f t="shared" si="13"/>
        <v>100</v>
      </c>
      <c r="V27" s="634" t="s">
        <v>25</v>
      </c>
      <c r="W27" s="635">
        <f t="shared" si="14"/>
        <v>100</v>
      </c>
      <c r="X27" s="636"/>
      <c r="Y27" s="3730"/>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730"/>
      <c r="Q28" s="1334" t="str">
        <f t="shared" si="11"/>
        <v>公共部分装修</v>
      </c>
      <c r="R28" s="631" t="s">
        <v>25</v>
      </c>
      <c r="S28" s="632">
        <f t="shared" si="12"/>
        <v>100</v>
      </c>
      <c r="T28" s="631" t="s">
        <v>25</v>
      </c>
      <c r="U28" s="632">
        <f t="shared" si="13"/>
        <v>100</v>
      </c>
      <c r="V28" s="631" t="s">
        <v>25</v>
      </c>
      <c r="W28" s="632">
        <f t="shared" si="14"/>
        <v>100</v>
      </c>
      <c r="X28" s="1335"/>
      <c r="Y28" s="3730"/>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730"/>
      <c r="Q29" s="1334" t="str">
        <f t="shared" si="11"/>
        <v>成新率</v>
      </c>
      <c r="R29" s="631" t="s">
        <v>25</v>
      </c>
      <c r="S29" s="632" t="e">
        <f t="shared" si="12"/>
        <v>#N/A</v>
      </c>
      <c r="T29" s="631" t="s">
        <v>25</v>
      </c>
      <c r="U29" s="632" t="e">
        <f t="shared" si="13"/>
        <v>#N/A</v>
      </c>
      <c r="V29" s="631" t="s">
        <v>25</v>
      </c>
      <c r="W29" s="632" t="e">
        <f t="shared" si="14"/>
        <v>#N/A</v>
      </c>
      <c r="X29" s="1335"/>
      <c r="Y29" s="3730"/>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730"/>
      <c r="Q30" s="1334" t="str">
        <f t="shared" si="11"/>
        <v>物业等级</v>
      </c>
      <c r="R30" s="631" t="s">
        <v>25</v>
      </c>
      <c r="S30" s="632">
        <f t="shared" si="12"/>
        <v>100</v>
      </c>
      <c r="T30" s="631" t="s">
        <v>25</v>
      </c>
      <c r="U30" s="632">
        <f t="shared" si="13"/>
        <v>100</v>
      </c>
      <c r="V30" s="631" t="s">
        <v>25</v>
      </c>
      <c r="W30" s="632">
        <f t="shared" si="14"/>
        <v>100</v>
      </c>
      <c r="X30" s="1335"/>
      <c r="Y30" s="3730"/>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730"/>
      <c r="Q31" s="1327" t="str">
        <f t="shared" si="11"/>
        <v>停车位面积</v>
      </c>
      <c r="R31" s="627" t="s">
        <v>25</v>
      </c>
      <c r="S31" s="628" t="e">
        <f t="shared" si="12"/>
        <v>#N/A</v>
      </c>
      <c r="T31" s="627" t="s">
        <v>25</v>
      </c>
      <c r="U31" s="628" t="e">
        <f t="shared" si="13"/>
        <v>#N/A</v>
      </c>
      <c r="V31" s="627" t="s">
        <v>25</v>
      </c>
      <c r="W31" s="628" t="e">
        <f t="shared" si="14"/>
        <v>#N/A</v>
      </c>
      <c r="X31" s="629"/>
      <c r="Y31" s="3730"/>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730" t="s">
        <v>2275</v>
      </c>
      <c r="Q32" s="1334" t="str">
        <f t="shared" si="11"/>
        <v>车位类型</v>
      </c>
      <c r="R32" s="631" t="s">
        <v>25</v>
      </c>
      <c r="S32" s="632">
        <f t="shared" si="12"/>
        <v>100</v>
      </c>
      <c r="T32" s="631" t="s">
        <v>25</v>
      </c>
      <c r="U32" s="632">
        <f t="shared" si="13"/>
        <v>100</v>
      </c>
      <c r="V32" s="631" t="s">
        <v>25</v>
      </c>
      <c r="W32" s="632">
        <f t="shared" si="14"/>
        <v>100</v>
      </c>
      <c r="X32" s="1335"/>
      <c r="Y32" s="3730"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730"/>
      <c r="Q33" s="1334" t="str">
        <f t="shared" si="11"/>
        <v>是否直接入户</v>
      </c>
      <c r="R33" s="631" t="s">
        <v>25</v>
      </c>
      <c r="S33" s="632">
        <f t="shared" si="12"/>
        <v>100</v>
      </c>
      <c r="T33" s="631" t="s">
        <v>25</v>
      </c>
      <c r="U33" s="632">
        <f t="shared" si="13"/>
        <v>100</v>
      </c>
      <c r="V33" s="631" t="s">
        <v>25</v>
      </c>
      <c r="W33" s="632">
        <f t="shared" si="14"/>
        <v>100</v>
      </c>
      <c r="X33" s="1335"/>
      <c r="Y33" s="373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730"/>
      <c r="Q34" s="1334">
        <f t="shared" si="11"/>
        <v>111</v>
      </c>
      <c r="R34" s="631" t="s">
        <v>25</v>
      </c>
      <c r="S34" s="632">
        <f t="shared" si="12"/>
        <v>100</v>
      </c>
      <c r="T34" s="631" t="s">
        <v>25</v>
      </c>
      <c r="U34" s="632">
        <f t="shared" si="13"/>
        <v>100</v>
      </c>
      <c r="V34" s="631" t="s">
        <v>25</v>
      </c>
      <c r="W34" s="632">
        <f t="shared" si="14"/>
        <v>100</v>
      </c>
      <c r="X34" s="1335"/>
      <c r="Y34" s="373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730"/>
      <c r="Q35" s="633">
        <f t="shared" si="11"/>
        <v>111</v>
      </c>
      <c r="R35" s="634" t="s">
        <v>25</v>
      </c>
      <c r="S35" s="635">
        <f t="shared" si="12"/>
        <v>100</v>
      </c>
      <c r="T35" s="634" t="s">
        <v>25</v>
      </c>
      <c r="U35" s="635">
        <f t="shared" si="13"/>
        <v>100</v>
      </c>
      <c r="V35" s="634" t="s">
        <v>25</v>
      </c>
      <c r="W35" s="635">
        <f t="shared" si="14"/>
        <v>100</v>
      </c>
      <c r="X35" s="636"/>
      <c r="Y35" s="373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730"/>
      <c r="Q36" s="1334">
        <f t="shared" si="11"/>
        <v>111</v>
      </c>
      <c r="R36" s="631" t="s">
        <v>25</v>
      </c>
      <c r="S36" s="632">
        <f t="shared" si="12"/>
        <v>100</v>
      </c>
      <c r="T36" s="631" t="s">
        <v>25</v>
      </c>
      <c r="U36" s="632">
        <f t="shared" si="13"/>
        <v>100</v>
      </c>
      <c r="V36" s="631" t="s">
        <v>25</v>
      </c>
      <c r="W36" s="632">
        <f t="shared" si="14"/>
        <v>100</v>
      </c>
      <c r="X36" s="1335"/>
      <c r="Y36" s="3730"/>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724" t="str">
        <f>A37</f>
        <v>成交单价</v>
      </c>
      <c r="Q37" s="3724"/>
      <c r="R37" s="3725">
        <f>E37</f>
        <v>0</v>
      </c>
      <c r="S37" s="3725"/>
      <c r="T37" s="3725">
        <f>G37</f>
        <v>0</v>
      </c>
      <c r="U37" s="3725"/>
      <c r="V37" s="3725">
        <f>I37</f>
        <v>0</v>
      </c>
      <c r="W37" s="3725"/>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724" t="str">
        <f>A38</f>
        <v>比较价值</v>
      </c>
      <c r="Q38" s="3724"/>
      <c r="R38" s="3725" t="e">
        <f>IF(E1="售价",ROUND(PRODUCT(R37,AA7:AA36),0),ROUND(PRODUCT(R37,AA7:AA36),1))</f>
        <v>#DIV/0!</v>
      </c>
      <c r="S38" s="3725"/>
      <c r="T38" s="3725" t="e">
        <f>IF(E1="售价",ROUND(PRODUCT(T37,AB7:AB36),0),ROUND(PRODUCT(T37,AB7:AB36),1))</f>
        <v>#DIV/0!</v>
      </c>
      <c r="U38" s="3725"/>
      <c r="V38" s="3725" t="e">
        <f>IF(E1="售价",ROUND(PRODUCT(V37,AC7:AC36),0),ROUND(PRODUCT(V37,AC7:AC36),1))</f>
        <v>#DIV/0!</v>
      </c>
      <c r="W38" s="3725"/>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726" t="str">
        <f>A39</f>
        <v>估价对象XX用房的比较价值（楼面单价，元/平方米）</v>
      </c>
      <c r="Q39" s="3727"/>
      <c r="R39" s="3728" t="e">
        <f>IF(E1="售价",ROUND(IF(D38="简单平均",AVERAGE(R38:W38),R38*F38+T38*H38+V38*J38),0),ROUND(IF(D38="简单平均",AVERAGE(R38:V38),R38*F38+T38*H38+V38*J38),1))</f>
        <v>#DIV/0!</v>
      </c>
      <c r="S39" s="3728"/>
      <c r="T39" s="3728"/>
      <c r="U39" s="3728"/>
      <c r="V39" s="3728"/>
      <c r="W39" s="3728"/>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2007-4</v>
      </c>
      <c r="D48" s="1188">
        <f>EDATE(C48,-1)</f>
        <v>39142</v>
      </c>
      <c r="E48" s="1188">
        <f t="shared" ref="E48:O48" si="16">EDATE(D48,-1)</f>
        <v>39114</v>
      </c>
      <c r="F48" s="1188">
        <f t="shared" si="16"/>
        <v>39083</v>
      </c>
      <c r="G48" s="1188">
        <f t="shared" si="16"/>
        <v>39052</v>
      </c>
      <c r="H48" s="1188">
        <f t="shared" si="16"/>
        <v>39022</v>
      </c>
      <c r="I48" s="1188">
        <f t="shared" si="16"/>
        <v>38991</v>
      </c>
      <c r="J48" s="1188">
        <f t="shared" si="16"/>
        <v>38961</v>
      </c>
      <c r="K48" s="1188">
        <f t="shared" si="16"/>
        <v>38930</v>
      </c>
      <c r="L48" s="1188">
        <f t="shared" si="16"/>
        <v>38899</v>
      </c>
      <c r="M48" s="1188">
        <f t="shared" si="16"/>
        <v>38869</v>
      </c>
      <c r="N48" s="1188">
        <f t="shared" si="16"/>
        <v>38838</v>
      </c>
      <c r="O48" s="1188">
        <f t="shared" si="16"/>
        <v>38808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57.85</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732" t="s">
        <v>2260</v>
      </c>
      <c r="Q7" s="3740"/>
      <c r="R7" s="627" t="s">
        <v>25</v>
      </c>
      <c r="S7" s="628">
        <f t="shared" ref="S7:S14" si="0">F7</f>
        <v>0</v>
      </c>
      <c r="T7" s="627" t="s">
        <v>25</v>
      </c>
      <c r="U7" s="628">
        <f t="shared" ref="U7:U14" si="1">H7</f>
        <v>0</v>
      </c>
      <c r="V7" s="627" t="s">
        <v>25</v>
      </c>
      <c r="W7" s="628">
        <f t="shared" ref="W7:W14" si="2">J7</f>
        <v>0</v>
      </c>
      <c r="X7" s="629"/>
      <c r="Y7" s="3732" t="s">
        <v>2260</v>
      </c>
      <c r="Z7" s="3733"/>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724" t="s">
        <v>2266</v>
      </c>
      <c r="Q9" s="1327" t="str">
        <f t="shared" ref="Q9:Q14" si="6">B9</f>
        <v>用途</v>
      </c>
      <c r="R9" s="627" t="s">
        <v>25</v>
      </c>
      <c r="S9" s="628">
        <f t="shared" si="0"/>
        <v>100</v>
      </c>
      <c r="T9" s="627" t="s">
        <v>25</v>
      </c>
      <c r="U9" s="628">
        <f t="shared" si="1"/>
        <v>100</v>
      </c>
      <c r="V9" s="627" t="s">
        <v>25</v>
      </c>
      <c r="W9" s="628">
        <f t="shared" si="2"/>
        <v>100</v>
      </c>
      <c r="X9" s="629"/>
      <c r="Y9" s="3743"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724"/>
      <c r="Q10" s="1327" t="str">
        <f t="shared" si="6"/>
        <v>土地使用年限（年）</v>
      </c>
      <c r="R10" s="627" t="s">
        <v>25</v>
      </c>
      <c r="S10" s="628">
        <f t="shared" si="0"/>
        <v>100</v>
      </c>
      <c r="T10" s="627" t="s">
        <v>25</v>
      </c>
      <c r="U10" s="628">
        <f t="shared" si="1"/>
        <v>100</v>
      </c>
      <c r="V10" s="627" t="s">
        <v>25</v>
      </c>
      <c r="W10" s="628">
        <f t="shared" si="2"/>
        <v>100</v>
      </c>
      <c r="X10" s="629"/>
      <c r="Y10" s="374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724"/>
      <c r="Q11" s="1327">
        <f t="shared" si="6"/>
        <v>111</v>
      </c>
      <c r="R11" s="627" t="s">
        <v>25</v>
      </c>
      <c r="S11" s="628">
        <f t="shared" si="0"/>
        <v>100</v>
      </c>
      <c r="T11" s="627" t="s">
        <v>25</v>
      </c>
      <c r="U11" s="628">
        <f t="shared" si="1"/>
        <v>100</v>
      </c>
      <c r="V11" s="627" t="s">
        <v>25</v>
      </c>
      <c r="W11" s="628">
        <f t="shared" si="2"/>
        <v>100</v>
      </c>
      <c r="X11" s="629"/>
      <c r="Y11" s="374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741" t="s">
        <v>2271</v>
      </c>
      <c r="Q14" s="1334" t="str">
        <f t="shared" si="6"/>
        <v>交通便捷度</v>
      </c>
      <c r="R14" s="631" t="s">
        <v>25</v>
      </c>
      <c r="S14" s="632">
        <f t="shared" si="0"/>
        <v>100</v>
      </c>
      <c r="T14" s="631" t="s">
        <v>25</v>
      </c>
      <c r="U14" s="632">
        <f t="shared" si="1"/>
        <v>100</v>
      </c>
      <c r="V14" s="631" t="s">
        <v>25</v>
      </c>
      <c r="W14" s="632">
        <f t="shared" si="2"/>
        <v>100</v>
      </c>
      <c r="X14" s="1335"/>
      <c r="Y14" s="3741"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742"/>
      <c r="Q15" s="1334"/>
      <c r="R15" s="631"/>
      <c r="S15" s="632"/>
      <c r="T15" s="631"/>
      <c r="U15" s="632"/>
      <c r="V15" s="631"/>
      <c r="W15" s="632"/>
      <c r="X15" s="1335"/>
      <c r="Y15" s="3742"/>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742"/>
      <c r="Q16" s="1334" t="str">
        <f>B16</f>
        <v>公共配套设施</v>
      </c>
      <c r="R16" s="631" t="s">
        <v>25</v>
      </c>
      <c r="S16" s="632">
        <f>F16</f>
        <v>100</v>
      </c>
      <c r="T16" s="631" t="s">
        <v>25</v>
      </c>
      <c r="U16" s="632">
        <f>H16</f>
        <v>100</v>
      </c>
      <c r="V16" s="631" t="s">
        <v>25</v>
      </c>
      <c r="W16" s="632">
        <f>J16</f>
        <v>100</v>
      </c>
      <c r="X16" s="1335"/>
      <c r="Y16" s="374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742"/>
      <c r="Q17" s="1334"/>
      <c r="R17" s="631"/>
      <c r="S17" s="632"/>
      <c r="T17" s="631"/>
      <c r="U17" s="632"/>
      <c r="V17" s="631"/>
      <c r="W17" s="632"/>
      <c r="X17" s="1335"/>
      <c r="Y17" s="3742"/>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742"/>
      <c r="Q18" s="1334" t="str">
        <f>B18</f>
        <v>基础设施水平</v>
      </c>
      <c r="R18" s="631" t="s">
        <v>25</v>
      </c>
      <c r="S18" s="632">
        <f>F18</f>
        <v>100</v>
      </c>
      <c r="T18" s="631" t="s">
        <v>25</v>
      </c>
      <c r="U18" s="632">
        <f>H18</f>
        <v>100</v>
      </c>
      <c r="V18" s="631" t="s">
        <v>25</v>
      </c>
      <c r="W18" s="632">
        <f>J18</f>
        <v>100</v>
      </c>
      <c r="X18" s="1335"/>
      <c r="Y18" s="374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742"/>
      <c r="Q19" s="1334"/>
      <c r="R19" s="631"/>
      <c r="S19" s="632"/>
      <c r="T19" s="631"/>
      <c r="U19" s="632"/>
      <c r="V19" s="631"/>
      <c r="W19" s="632"/>
      <c r="X19" s="1335"/>
      <c r="Y19" s="3742"/>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742"/>
      <c r="Q20" s="1334" t="str">
        <f>B20</f>
        <v>自然及人文环境</v>
      </c>
      <c r="R20" s="631" t="s">
        <v>25</v>
      </c>
      <c r="S20" s="632">
        <f>F20</f>
        <v>100</v>
      </c>
      <c r="T20" s="631" t="s">
        <v>25</v>
      </c>
      <c r="U20" s="632">
        <f>H20</f>
        <v>100</v>
      </c>
      <c r="V20" s="631" t="s">
        <v>25</v>
      </c>
      <c r="W20" s="632">
        <f>J20</f>
        <v>100</v>
      </c>
      <c r="X20" s="1335"/>
      <c r="Y20" s="374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742"/>
      <c r="Q21" s="1334"/>
      <c r="R21" s="631"/>
      <c r="S21" s="632"/>
      <c r="T21" s="631"/>
      <c r="U21" s="632"/>
      <c r="V21" s="631"/>
      <c r="W21" s="632"/>
      <c r="X21" s="1335"/>
      <c r="Y21" s="3742"/>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742"/>
      <c r="Q22" s="1334" t="str">
        <f>B22</f>
        <v>楼层</v>
      </c>
      <c r="R22" s="631" t="s">
        <v>25</v>
      </c>
      <c r="S22" s="632">
        <f>F22</f>
        <v>100</v>
      </c>
      <c r="T22" s="631" t="s">
        <v>25</v>
      </c>
      <c r="U22" s="632">
        <f>H22</f>
        <v>100</v>
      </c>
      <c r="V22" s="631" t="s">
        <v>25</v>
      </c>
      <c r="W22" s="632">
        <f>J22</f>
        <v>100</v>
      </c>
      <c r="X22" s="1335"/>
      <c r="Y22" s="374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742"/>
      <c r="Q23" s="1334">
        <f>B23</f>
        <v>111</v>
      </c>
      <c r="R23" s="631" t="s">
        <v>25</v>
      </c>
      <c r="S23" s="632">
        <f>F23</f>
        <v>100</v>
      </c>
      <c r="T23" s="631" t="s">
        <v>25</v>
      </c>
      <c r="U23" s="632">
        <f>H23</f>
        <v>100</v>
      </c>
      <c r="V23" s="631" t="s">
        <v>25</v>
      </c>
      <c r="W23" s="632">
        <f>J23</f>
        <v>100</v>
      </c>
      <c r="X23" s="1335"/>
      <c r="Y23" s="374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742"/>
      <c r="Q24" s="1334">
        <f t="shared" ref="Q24:Q34" si="11">B24</f>
        <v>111</v>
      </c>
      <c r="R24" s="631" t="s">
        <v>25</v>
      </c>
      <c r="S24" s="632">
        <f>F24</f>
        <v>100</v>
      </c>
      <c r="T24" s="631" t="s">
        <v>25</v>
      </c>
      <c r="U24" s="632">
        <f>H24</f>
        <v>100</v>
      </c>
      <c r="V24" s="631" t="s">
        <v>25</v>
      </c>
      <c r="W24" s="632">
        <f>J24</f>
        <v>100</v>
      </c>
      <c r="X24" s="1335"/>
      <c r="Y24" s="374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742"/>
      <c r="Q25" s="1327">
        <f t="shared" si="11"/>
        <v>111</v>
      </c>
      <c r="R25" s="627" t="s">
        <v>25</v>
      </c>
      <c r="S25" s="628">
        <f>F25</f>
        <v>100</v>
      </c>
      <c r="T25" s="627" t="s">
        <v>25</v>
      </c>
      <c r="U25" s="628">
        <f>H25</f>
        <v>100</v>
      </c>
      <c r="V25" s="627" t="s">
        <v>25</v>
      </c>
      <c r="W25" s="628">
        <f>J25</f>
        <v>100</v>
      </c>
      <c r="X25" s="629"/>
      <c r="Y25" s="3742"/>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729"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730"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730"/>
      <c r="Q27" s="633" t="str">
        <f t="shared" si="11"/>
        <v>成新率</v>
      </c>
      <c r="R27" s="634" t="s">
        <v>25</v>
      </c>
      <c r="S27" s="635" t="e">
        <f t="shared" si="12"/>
        <v>#N/A</v>
      </c>
      <c r="T27" s="634" t="s">
        <v>25</v>
      </c>
      <c r="U27" s="635" t="e">
        <f t="shared" si="13"/>
        <v>#N/A</v>
      </c>
      <c r="V27" s="634" t="s">
        <v>25</v>
      </c>
      <c r="W27" s="635" t="e">
        <f t="shared" si="14"/>
        <v>#N/A</v>
      </c>
      <c r="X27" s="636"/>
      <c r="Y27" s="3730"/>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730"/>
      <c r="Q28" s="1334" t="str">
        <f t="shared" si="11"/>
        <v>物业等级</v>
      </c>
      <c r="R28" s="631" t="s">
        <v>25</v>
      </c>
      <c r="S28" s="632">
        <f t="shared" si="12"/>
        <v>100</v>
      </c>
      <c r="T28" s="631" t="s">
        <v>25</v>
      </c>
      <c r="U28" s="632">
        <f t="shared" si="13"/>
        <v>100</v>
      </c>
      <c r="V28" s="631" t="s">
        <v>25</v>
      </c>
      <c r="W28" s="632">
        <f t="shared" si="14"/>
        <v>100</v>
      </c>
      <c r="X28" s="1335"/>
      <c r="Y28" s="3730"/>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730"/>
      <c r="Q29" s="1334" t="str">
        <f t="shared" si="11"/>
        <v>有无电梯</v>
      </c>
      <c r="R29" s="631" t="s">
        <v>25</v>
      </c>
      <c r="S29" s="632">
        <f t="shared" si="12"/>
        <v>100</v>
      </c>
      <c r="T29" s="631" t="s">
        <v>25</v>
      </c>
      <c r="U29" s="632">
        <f t="shared" si="13"/>
        <v>100</v>
      </c>
      <c r="V29" s="631" t="s">
        <v>25</v>
      </c>
      <c r="W29" s="632">
        <f t="shared" si="14"/>
        <v>100</v>
      </c>
      <c r="X29" s="1335"/>
      <c r="Y29" s="3730"/>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730"/>
      <c r="Q30" s="1334" t="str">
        <f t="shared" si="11"/>
        <v>建筑面积</v>
      </c>
      <c r="R30" s="631" t="s">
        <v>25</v>
      </c>
      <c r="S30" s="632" t="e">
        <f t="shared" si="12"/>
        <v>#N/A</v>
      </c>
      <c r="T30" s="631" t="s">
        <v>25</v>
      </c>
      <c r="U30" s="632" t="e">
        <f t="shared" si="13"/>
        <v>#N/A</v>
      </c>
      <c r="V30" s="631" t="s">
        <v>25</v>
      </c>
      <c r="W30" s="632" t="e">
        <f t="shared" si="14"/>
        <v>#N/A</v>
      </c>
      <c r="X30" s="1335"/>
      <c r="Y30" s="3730"/>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730"/>
      <c r="Q31" s="1327" t="str">
        <f t="shared" si="11"/>
        <v>是否封闭</v>
      </c>
      <c r="R31" s="627" t="s">
        <v>25</v>
      </c>
      <c r="S31" s="628">
        <f t="shared" si="12"/>
        <v>100</v>
      </c>
      <c r="T31" s="627" t="s">
        <v>25</v>
      </c>
      <c r="U31" s="628">
        <f t="shared" si="13"/>
        <v>100</v>
      </c>
      <c r="V31" s="627" t="s">
        <v>25</v>
      </c>
      <c r="W31" s="628">
        <f t="shared" si="14"/>
        <v>100</v>
      </c>
      <c r="X31" s="629"/>
      <c r="Y31" s="373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730" t="s">
        <v>2275</v>
      </c>
      <c r="Q32" s="1334">
        <f t="shared" si="11"/>
        <v>111</v>
      </c>
      <c r="R32" s="631" t="s">
        <v>25</v>
      </c>
      <c r="S32" s="632">
        <f t="shared" si="12"/>
        <v>100</v>
      </c>
      <c r="T32" s="631" t="s">
        <v>25</v>
      </c>
      <c r="U32" s="632">
        <f t="shared" si="13"/>
        <v>100</v>
      </c>
      <c r="V32" s="631" t="s">
        <v>25</v>
      </c>
      <c r="W32" s="632">
        <f t="shared" si="14"/>
        <v>100</v>
      </c>
      <c r="X32" s="1335"/>
      <c r="Y32" s="3730"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730"/>
      <c r="Q33" s="1334">
        <f t="shared" si="11"/>
        <v>111</v>
      </c>
      <c r="R33" s="631" t="s">
        <v>25</v>
      </c>
      <c r="S33" s="632">
        <f t="shared" si="12"/>
        <v>100</v>
      </c>
      <c r="T33" s="631" t="s">
        <v>25</v>
      </c>
      <c r="U33" s="632">
        <f t="shared" si="13"/>
        <v>100</v>
      </c>
      <c r="V33" s="631" t="s">
        <v>25</v>
      </c>
      <c r="W33" s="632">
        <f t="shared" si="14"/>
        <v>100</v>
      </c>
      <c r="X33" s="1335"/>
      <c r="Y33" s="373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730"/>
      <c r="Q34" s="1334">
        <f t="shared" si="11"/>
        <v>111</v>
      </c>
      <c r="R34" s="631" t="s">
        <v>25</v>
      </c>
      <c r="S34" s="632">
        <f t="shared" si="12"/>
        <v>100</v>
      </c>
      <c r="T34" s="631" t="s">
        <v>25</v>
      </c>
      <c r="U34" s="632">
        <f t="shared" si="13"/>
        <v>100</v>
      </c>
      <c r="V34" s="631" t="s">
        <v>25</v>
      </c>
      <c r="W34" s="632">
        <f t="shared" si="14"/>
        <v>100</v>
      </c>
      <c r="X34" s="1335"/>
      <c r="Y34" s="3730"/>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724" t="str">
        <f>A35</f>
        <v>成交单价（元/平方米）</v>
      </c>
      <c r="Q35" s="3724"/>
      <c r="R35" s="3725">
        <f>E35</f>
        <v>0</v>
      </c>
      <c r="S35" s="3725"/>
      <c r="T35" s="3725">
        <f>G35</f>
        <v>0</v>
      </c>
      <c r="U35" s="3725"/>
      <c r="V35" s="3725">
        <f>I35</f>
        <v>0</v>
      </c>
      <c r="W35" s="3725"/>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724" t="str">
        <f>A36</f>
        <v>比较价值（元/平方米）</v>
      </c>
      <c r="Q36" s="3724"/>
      <c r="R36" s="3725" t="e">
        <f>IF(E1="售价",ROUND(PRODUCT(R35,AA7:AA34),0),ROUND(PRODUCT(R35,AA7:AA34),1))</f>
        <v>#DIV/0!</v>
      </c>
      <c r="S36" s="3725"/>
      <c r="T36" s="3725" t="e">
        <f>IF(E1="售价",ROUND(PRODUCT(T35,AB7:AB34),0),ROUND(PRODUCT(T35,AB7:AB34),1))</f>
        <v>#DIV/0!</v>
      </c>
      <c r="U36" s="3725"/>
      <c r="V36" s="3725" t="e">
        <f>IF(E1="售价",ROUND(PRODUCT(V35,AC7:AC34),0),ROUND(PRODUCT(V35,AC7:AC34),1))</f>
        <v>#DIV/0!</v>
      </c>
      <c r="W36" s="3725"/>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726" t="str">
        <f>A37</f>
        <v>估价对象XX用房的比较价值（楼面单价，元/平方米）</v>
      </c>
      <c r="Q37" s="3727"/>
      <c r="R37" s="3728" t="e">
        <f>IF(E1="售价",ROUND(IF(D36="简单平均",AVERAGE(R36:W36),R36*F36+T36*H36+V36*J36),0),ROUND(IF(D36="简单平均",AVERAGE(R36:V36),R36*F36+T36*H36+V36*J36),1))</f>
        <v>#DIV/0!</v>
      </c>
      <c r="S37" s="3728"/>
      <c r="T37" s="3728"/>
      <c r="U37" s="3728"/>
      <c r="V37" s="3728"/>
      <c r="W37" s="3728"/>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2007-4</v>
      </c>
      <c r="D46" s="1188">
        <f>EDATE(C46,-1)</f>
        <v>39142</v>
      </c>
      <c r="E46" s="1188">
        <f t="shared" ref="E46:O46" si="16">EDATE(D46,-1)</f>
        <v>39114</v>
      </c>
      <c r="F46" s="1188">
        <f t="shared" si="16"/>
        <v>39083</v>
      </c>
      <c r="G46" s="1188">
        <f t="shared" si="16"/>
        <v>39052</v>
      </c>
      <c r="H46" s="1188">
        <f t="shared" si="16"/>
        <v>39022</v>
      </c>
      <c r="I46" s="1188">
        <f t="shared" si="16"/>
        <v>38991</v>
      </c>
      <c r="J46" s="1188">
        <f t="shared" si="16"/>
        <v>38961</v>
      </c>
      <c r="K46" s="1188">
        <f t="shared" si="16"/>
        <v>38930</v>
      </c>
      <c r="L46" s="1188">
        <f t="shared" si="16"/>
        <v>38899</v>
      </c>
      <c r="M46" s="1188">
        <f t="shared" si="16"/>
        <v>38869</v>
      </c>
      <c r="N46" s="1188">
        <f t="shared" si="16"/>
        <v>38838</v>
      </c>
      <c r="O46" s="1188">
        <f t="shared" si="16"/>
        <v>38808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707" t="s">
        <v>2247</v>
      </c>
      <c r="D4" s="3708"/>
      <c r="E4" s="3709" t="s">
        <v>2248</v>
      </c>
      <c r="F4" s="3710"/>
      <c r="G4" s="3707" t="s">
        <v>2249</v>
      </c>
      <c r="H4" s="3708"/>
      <c r="I4" s="3707" t="s">
        <v>2250</v>
      </c>
      <c r="J4" s="3708"/>
      <c r="K4" s="1966" t="s">
        <v>2251</v>
      </c>
      <c r="L4" s="2997"/>
      <c r="M4" s="2998"/>
      <c r="N4" s="2998"/>
      <c r="O4" s="2998"/>
      <c r="P4" s="3711" t="s">
        <v>2252</v>
      </c>
      <c r="Q4" s="3712"/>
      <c r="R4" s="3696" t="s">
        <v>2248</v>
      </c>
      <c r="S4" s="3697"/>
      <c r="T4" s="3696" t="s">
        <v>2249</v>
      </c>
      <c r="U4" s="3697"/>
      <c r="V4" s="3717" t="s">
        <v>2250</v>
      </c>
      <c r="W4" s="3717"/>
      <c r="X4" s="1666"/>
      <c r="Y4" s="3696" t="s">
        <v>2252</v>
      </c>
      <c r="Z4" s="3697"/>
      <c r="AA4" s="3704" t="s">
        <v>2248</v>
      </c>
      <c r="AB4" s="3705" t="s">
        <v>2249</v>
      </c>
      <c r="AC4" s="3704" t="s">
        <v>2250</v>
      </c>
    </row>
    <row r="5" spans="1:30" ht="15">
      <c r="A5" s="1668"/>
      <c r="B5" s="1669"/>
      <c r="C5" s="3692" t="s">
        <v>2253</v>
      </c>
      <c r="D5" s="3693"/>
      <c r="E5" s="3718" t="s">
        <v>2254</v>
      </c>
      <c r="F5" s="3719"/>
      <c r="G5" s="3692" t="s">
        <v>2255</v>
      </c>
      <c r="H5" s="3693"/>
      <c r="I5" s="3692" t="s">
        <v>2256</v>
      </c>
      <c r="J5" s="3693"/>
      <c r="K5" s="1966"/>
      <c r="L5" s="2997"/>
      <c r="M5" s="2998"/>
      <c r="N5" s="2998"/>
      <c r="O5" s="2998"/>
      <c r="P5" s="3713"/>
      <c r="Q5" s="3714"/>
      <c r="R5" s="3698"/>
      <c r="S5" s="3699"/>
      <c r="T5" s="3698"/>
      <c r="U5" s="3699"/>
      <c r="V5" s="3717"/>
      <c r="W5" s="3717"/>
      <c r="X5" s="1666"/>
      <c r="Y5" s="3698"/>
      <c r="Z5" s="3699"/>
      <c r="AA5" s="3705"/>
      <c r="AB5" s="3705"/>
      <c r="AC5" s="3705"/>
    </row>
    <row r="6" spans="1:30" ht="15.75" thickBot="1">
      <c r="A6" s="1671"/>
      <c r="B6" s="1672"/>
      <c r="C6" s="3720" t="s">
        <v>2257</v>
      </c>
      <c r="D6" s="3691"/>
      <c r="E6" s="3721" t="s">
        <v>2257</v>
      </c>
      <c r="F6" s="3722"/>
      <c r="G6" s="3720" t="s">
        <v>2257</v>
      </c>
      <c r="H6" s="3691"/>
      <c r="I6" s="3720" t="s">
        <v>2257</v>
      </c>
      <c r="J6" s="3691"/>
      <c r="K6" s="1966" t="s">
        <v>2258</v>
      </c>
      <c r="L6" s="2997"/>
      <c r="M6" s="2998"/>
      <c r="N6" s="2998"/>
      <c r="O6" s="2998"/>
      <c r="P6" s="3715"/>
      <c r="Q6" s="3716"/>
      <c r="R6" s="3698"/>
      <c r="S6" s="3699"/>
      <c r="T6" s="3700"/>
      <c r="U6" s="3701"/>
      <c r="V6" s="3717"/>
      <c r="W6" s="3717"/>
      <c r="X6" s="1666"/>
      <c r="Y6" s="3700"/>
      <c r="Z6" s="3701"/>
      <c r="AA6" s="3706"/>
      <c r="AB6" s="3706"/>
      <c r="AC6" s="3706"/>
    </row>
    <row r="7" spans="1:30" s="1685" customFormat="1" ht="15.75" thickBot="1">
      <c r="A7" s="1673" t="s">
        <v>2259</v>
      </c>
      <c r="B7" s="1674"/>
      <c r="C7" s="1675">
        <f>'数据-取费表'!B2</f>
        <v>39173</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694" t="s">
        <v>2260</v>
      </c>
      <c r="Q7" s="3702"/>
      <c r="R7" s="1681" t="s">
        <v>25</v>
      </c>
      <c r="S7" s="1682">
        <f t="shared" ref="S7:S15" si="0">F7</f>
        <v>0</v>
      </c>
      <c r="T7" s="1681" t="s">
        <v>25</v>
      </c>
      <c r="U7" s="1682">
        <f t="shared" ref="U7:U15" si="1">H7</f>
        <v>0</v>
      </c>
      <c r="V7" s="1681" t="s">
        <v>25</v>
      </c>
      <c r="W7" s="1682">
        <f t="shared" ref="W7:W15" si="2">J7</f>
        <v>0</v>
      </c>
      <c r="X7" s="1683"/>
      <c r="Y7" s="3694" t="s">
        <v>2260</v>
      </c>
      <c r="Z7" s="3695"/>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694" t="s">
        <v>2263</v>
      </c>
      <c r="Q8" s="3695"/>
      <c r="R8" s="1681" t="s">
        <v>25</v>
      </c>
      <c r="S8" s="1682">
        <f t="shared" si="0"/>
        <v>0</v>
      </c>
      <c r="T8" s="1681" t="s">
        <v>25</v>
      </c>
      <c r="U8" s="1682">
        <f t="shared" si="1"/>
        <v>0</v>
      </c>
      <c r="V8" s="1681" t="s">
        <v>25</v>
      </c>
      <c r="W8" s="1682">
        <f t="shared" si="2"/>
        <v>0</v>
      </c>
      <c r="X8" s="1683"/>
      <c r="Y8" s="3694" t="s">
        <v>2263</v>
      </c>
      <c r="Z8" s="369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680" t="s">
        <v>2266</v>
      </c>
      <c r="Q9" s="1635" t="str">
        <f t="shared" ref="Q9:Q15" si="6">B9</f>
        <v>用途</v>
      </c>
      <c r="R9" s="1681" t="s">
        <v>25</v>
      </c>
      <c r="S9" s="1682">
        <f t="shared" si="0"/>
        <v>100</v>
      </c>
      <c r="T9" s="1681" t="s">
        <v>25</v>
      </c>
      <c r="U9" s="1682">
        <f t="shared" si="1"/>
        <v>100</v>
      </c>
      <c r="V9" s="1681" t="s">
        <v>25</v>
      </c>
      <c r="W9" s="1682">
        <f t="shared" si="2"/>
        <v>100</v>
      </c>
      <c r="X9" s="1683"/>
      <c r="Y9" s="3538"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680"/>
      <c r="Q10" s="1635" t="str">
        <f t="shared" si="6"/>
        <v>土地使用年限（年）</v>
      </c>
      <c r="R10" s="1681" t="s">
        <v>25</v>
      </c>
      <c r="S10" s="1682" t="e">
        <f t="shared" si="0"/>
        <v>#DIV/0!</v>
      </c>
      <c r="T10" s="1681" t="s">
        <v>25</v>
      </c>
      <c r="U10" s="1682" t="e">
        <f t="shared" si="1"/>
        <v>#DIV/0!</v>
      </c>
      <c r="V10" s="1681" t="s">
        <v>25</v>
      </c>
      <c r="W10" s="1682" t="e">
        <f t="shared" si="2"/>
        <v>#DIV/0!</v>
      </c>
      <c r="X10" s="1683"/>
      <c r="Y10" s="3538"/>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680"/>
      <c r="Q11" s="1635"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680"/>
      <c r="Q12" s="1635" t="str">
        <f t="shared" si="6"/>
        <v>配建</v>
      </c>
      <c r="R12" s="1681" t="s">
        <v>25</v>
      </c>
      <c r="S12" s="1682">
        <f t="shared" si="0"/>
        <v>100</v>
      </c>
      <c r="T12" s="1681" t="s">
        <v>25</v>
      </c>
      <c r="U12" s="1682">
        <f t="shared" si="1"/>
        <v>100</v>
      </c>
      <c r="V12" s="1681" t="s">
        <v>25</v>
      </c>
      <c r="W12" s="1682">
        <f t="shared" si="2"/>
        <v>100</v>
      </c>
      <c r="X12" s="1683"/>
      <c r="Y12" s="353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680"/>
      <c r="Q13" s="1635">
        <f t="shared" si="6"/>
        <v>111</v>
      </c>
      <c r="R13" s="1681" t="s">
        <v>25</v>
      </c>
      <c r="S13" s="1682">
        <f t="shared" si="0"/>
        <v>100</v>
      </c>
      <c r="T13" s="1681" t="s">
        <v>25</v>
      </c>
      <c r="U13" s="1682">
        <f t="shared" si="1"/>
        <v>100</v>
      </c>
      <c r="V13" s="1681" t="s">
        <v>25</v>
      </c>
      <c r="W13" s="1682">
        <f t="shared" si="2"/>
        <v>100</v>
      </c>
      <c r="X13" s="1683"/>
      <c r="Y13" s="353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680"/>
      <c r="Q14" s="1635">
        <f t="shared" si="6"/>
        <v>111</v>
      </c>
      <c r="R14" s="1681" t="s">
        <v>25</v>
      </c>
      <c r="S14" s="1682">
        <f t="shared" si="0"/>
        <v>100</v>
      </c>
      <c r="T14" s="1681" t="s">
        <v>25</v>
      </c>
      <c r="U14" s="1682">
        <f t="shared" si="1"/>
        <v>100</v>
      </c>
      <c r="V14" s="1681" t="s">
        <v>25</v>
      </c>
      <c r="W14" s="1682">
        <f t="shared" si="2"/>
        <v>100</v>
      </c>
      <c r="X14" s="1683"/>
      <c r="Y14" s="3538"/>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683" t="s">
        <v>2271</v>
      </c>
      <c r="Q15" s="1616" t="str">
        <f t="shared" si="6"/>
        <v>居住社区成熟度</v>
      </c>
      <c r="R15" s="1726" t="s">
        <v>25</v>
      </c>
      <c r="S15" s="1727">
        <f t="shared" si="0"/>
        <v>100</v>
      </c>
      <c r="T15" s="1726" t="s">
        <v>25</v>
      </c>
      <c r="U15" s="1727">
        <f t="shared" si="1"/>
        <v>100</v>
      </c>
      <c r="V15" s="1726" t="s">
        <v>25</v>
      </c>
      <c r="W15" s="1727">
        <f t="shared" si="2"/>
        <v>100</v>
      </c>
      <c r="X15" s="1666"/>
      <c r="Y15" s="3683"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684"/>
      <c r="Q16" s="1616"/>
      <c r="R16" s="1726"/>
      <c r="S16" s="1727"/>
      <c r="T16" s="1726"/>
      <c r="U16" s="1727"/>
      <c r="V16" s="1726"/>
      <c r="W16" s="1727"/>
      <c r="X16" s="1666"/>
      <c r="Y16" s="3684"/>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684"/>
      <c r="Q17" s="1616" t="str">
        <f>B17</f>
        <v>商业繁华度</v>
      </c>
      <c r="R17" s="1726" t="s">
        <v>25</v>
      </c>
      <c r="S17" s="1727">
        <f>F17</f>
        <v>100</v>
      </c>
      <c r="T17" s="1726" t="s">
        <v>25</v>
      </c>
      <c r="U17" s="1727">
        <f>H17</f>
        <v>100</v>
      </c>
      <c r="V17" s="1726" t="s">
        <v>25</v>
      </c>
      <c r="W17" s="1727">
        <f>J17</f>
        <v>100</v>
      </c>
      <c r="X17" s="1666"/>
      <c r="Y17" s="368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684"/>
      <c r="Q18" s="1616"/>
      <c r="R18" s="1726"/>
      <c r="S18" s="1727"/>
      <c r="T18" s="1726"/>
      <c r="U18" s="1727"/>
      <c r="V18" s="1726"/>
      <c r="W18" s="1727"/>
      <c r="X18" s="1666"/>
      <c r="Y18" s="3684"/>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684"/>
      <c r="Q19" s="1616" t="str">
        <f>B19</f>
        <v>办公集聚程度</v>
      </c>
      <c r="R19" s="1726" t="s">
        <v>25</v>
      </c>
      <c r="S19" s="1727">
        <f>F19</f>
        <v>100</v>
      </c>
      <c r="T19" s="1726" t="s">
        <v>25</v>
      </c>
      <c r="U19" s="1727">
        <f>H19</f>
        <v>100</v>
      </c>
      <c r="V19" s="1726" t="s">
        <v>25</v>
      </c>
      <c r="W19" s="1727">
        <f>J19</f>
        <v>100</v>
      </c>
      <c r="X19" s="1666"/>
      <c r="Y19" s="368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684"/>
      <c r="Q20" s="1616"/>
      <c r="R20" s="1726"/>
      <c r="S20" s="1727"/>
      <c r="T20" s="1726"/>
      <c r="U20" s="1727"/>
      <c r="V20" s="1726"/>
      <c r="W20" s="1727"/>
      <c r="X20" s="1666"/>
      <c r="Y20" s="3684"/>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684"/>
      <c r="Q21" s="1616" t="str">
        <f>B21</f>
        <v>交通便捷度</v>
      </c>
      <c r="R21" s="1726" t="s">
        <v>25</v>
      </c>
      <c r="S21" s="1727">
        <f>F21</f>
        <v>100</v>
      </c>
      <c r="T21" s="1726" t="s">
        <v>25</v>
      </c>
      <c r="U21" s="1727">
        <f>H21</f>
        <v>100</v>
      </c>
      <c r="V21" s="1726" t="s">
        <v>25</v>
      </c>
      <c r="W21" s="1727">
        <f>J21</f>
        <v>100</v>
      </c>
      <c r="X21" s="1666"/>
      <c r="Y21" s="368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684"/>
      <c r="Q22" s="1616"/>
      <c r="R22" s="1726"/>
      <c r="S22" s="1727"/>
      <c r="T22" s="1726"/>
      <c r="U22" s="1727"/>
      <c r="V22" s="1726"/>
      <c r="W22" s="1727"/>
      <c r="X22" s="1666"/>
      <c r="Y22" s="3684"/>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684"/>
      <c r="Q23" s="1616" t="str">
        <f t="shared" ref="Q23:Q37" si="8">B23</f>
        <v>区域土地利用方向</v>
      </c>
      <c r="R23" s="1726" t="s">
        <v>25</v>
      </c>
      <c r="S23" s="1727">
        <f>F23</f>
        <v>100</v>
      </c>
      <c r="T23" s="1726" t="s">
        <v>25</v>
      </c>
      <c r="U23" s="1727">
        <f>H23</f>
        <v>100</v>
      </c>
      <c r="V23" s="1726" t="s">
        <v>25</v>
      </c>
      <c r="W23" s="1727">
        <f>J23</f>
        <v>100</v>
      </c>
      <c r="X23" s="1666"/>
      <c r="Y23" s="368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684"/>
      <c r="Q24" s="1616"/>
      <c r="R24" s="1726"/>
      <c r="S24" s="1727"/>
      <c r="T24" s="1726"/>
      <c r="U24" s="1727"/>
      <c r="V24" s="1726"/>
      <c r="W24" s="1727"/>
      <c r="X24" s="1666"/>
      <c r="Y24" s="3684"/>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684"/>
      <c r="Q25" s="1616" t="str">
        <f t="shared" si="8"/>
        <v>自然及人文环境状况</v>
      </c>
      <c r="R25" s="1726" t="s">
        <v>25</v>
      </c>
      <c r="S25" s="1727">
        <f>F25</f>
        <v>100</v>
      </c>
      <c r="T25" s="1726" t="s">
        <v>25</v>
      </c>
      <c r="U25" s="1727">
        <f>H25</f>
        <v>100</v>
      </c>
      <c r="V25" s="1726" t="s">
        <v>25</v>
      </c>
      <c r="W25" s="1727">
        <f>J25</f>
        <v>100</v>
      </c>
      <c r="X25" s="1666"/>
      <c r="Y25" s="368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684"/>
      <c r="Q26" s="1616"/>
      <c r="R26" s="1726"/>
      <c r="S26" s="1727"/>
      <c r="T26" s="1726"/>
      <c r="U26" s="1727"/>
      <c r="V26" s="1726"/>
      <c r="W26" s="1727"/>
      <c r="X26" s="1666"/>
      <c r="Y26" s="3684"/>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684"/>
      <c r="Q27" s="1635" t="str">
        <f t="shared" ref="Q27" si="9">B27</f>
        <v>公共配套设施</v>
      </c>
      <c r="R27" s="1681" t="s">
        <v>25</v>
      </c>
      <c r="S27" s="1682">
        <f>F27</f>
        <v>100</v>
      </c>
      <c r="T27" s="1681" t="s">
        <v>25</v>
      </c>
      <c r="U27" s="1682">
        <f>H27</f>
        <v>100</v>
      </c>
      <c r="V27" s="1681" t="s">
        <v>25</v>
      </c>
      <c r="W27" s="1682">
        <f>J27</f>
        <v>100</v>
      </c>
      <c r="X27" s="1666"/>
      <c r="Y27" s="368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684"/>
      <c r="Q28" s="1616"/>
      <c r="R28" s="1726"/>
      <c r="S28" s="1727"/>
      <c r="T28" s="1726"/>
      <c r="U28" s="1727"/>
      <c r="V28" s="1726"/>
      <c r="W28" s="1727"/>
      <c r="X28" s="1666"/>
      <c r="Y28" s="3684"/>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684"/>
      <c r="Q29" s="1635" t="str">
        <f t="shared" si="8"/>
        <v>基础设施水平</v>
      </c>
      <c r="R29" s="1681" t="s">
        <v>25</v>
      </c>
      <c r="S29" s="1682">
        <f>F29</f>
        <v>100</v>
      </c>
      <c r="T29" s="1681" t="s">
        <v>25</v>
      </c>
      <c r="U29" s="1682">
        <f>H29</f>
        <v>100</v>
      </c>
      <c r="V29" s="1681" t="s">
        <v>25</v>
      </c>
      <c r="W29" s="1682">
        <f>J29</f>
        <v>100</v>
      </c>
      <c r="X29" s="1683"/>
      <c r="Y29" s="368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684"/>
      <c r="Q30" s="1635"/>
      <c r="R30" s="1681"/>
      <c r="S30" s="1682"/>
      <c r="T30" s="1681"/>
      <c r="U30" s="1682"/>
      <c r="V30" s="1681"/>
      <c r="W30" s="1682"/>
      <c r="X30" s="1683"/>
      <c r="Y30" s="3684"/>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68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684"/>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684"/>
      <c r="Q32" s="1616" t="str">
        <f t="shared" si="8"/>
        <v>毗邻道路的类型与等级</v>
      </c>
      <c r="R32" s="1726" t="s">
        <v>25</v>
      </c>
      <c r="S32" s="1727">
        <f t="shared" si="10"/>
        <v>100</v>
      </c>
      <c r="T32" s="1726" t="s">
        <v>25</v>
      </c>
      <c r="U32" s="1727">
        <f t="shared" si="11"/>
        <v>100</v>
      </c>
      <c r="V32" s="1726" t="s">
        <v>25</v>
      </c>
      <c r="W32" s="1727">
        <f t="shared" si="12"/>
        <v>100</v>
      </c>
      <c r="X32" s="1666"/>
      <c r="Y32" s="368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684"/>
      <c r="Q33" s="1616"/>
      <c r="R33" s="1726"/>
      <c r="S33" s="1727"/>
      <c r="T33" s="1726"/>
      <c r="U33" s="1727"/>
      <c r="V33" s="1726"/>
      <c r="W33" s="1727"/>
      <c r="X33" s="1666"/>
      <c r="Y33" s="3684"/>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684"/>
      <c r="Q34" s="1616" t="str">
        <f t="shared" si="8"/>
        <v>土地级别</v>
      </c>
      <c r="R34" s="1726" t="s">
        <v>25</v>
      </c>
      <c r="S34" s="1727">
        <f t="shared" si="10"/>
        <v>100</v>
      </c>
      <c r="T34" s="1726" t="s">
        <v>25</v>
      </c>
      <c r="U34" s="1727">
        <f t="shared" si="11"/>
        <v>100</v>
      </c>
      <c r="V34" s="1726" t="s">
        <v>25</v>
      </c>
      <c r="W34" s="1727">
        <f t="shared" si="12"/>
        <v>100</v>
      </c>
      <c r="X34" s="1666"/>
      <c r="Y34" s="368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684"/>
      <c r="Q35" s="1616">
        <f t="shared" si="8"/>
        <v>111</v>
      </c>
      <c r="R35" s="1726" t="s">
        <v>25</v>
      </c>
      <c r="S35" s="1727">
        <f t="shared" si="10"/>
        <v>100</v>
      </c>
      <c r="T35" s="1726" t="s">
        <v>25</v>
      </c>
      <c r="U35" s="1727">
        <f t="shared" si="11"/>
        <v>100</v>
      </c>
      <c r="V35" s="1726" t="s">
        <v>25</v>
      </c>
      <c r="W35" s="1727">
        <f t="shared" si="12"/>
        <v>100</v>
      </c>
      <c r="X35" s="1666"/>
      <c r="Y35" s="368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723" t="s">
        <v>2275</v>
      </c>
      <c r="Q36" s="1616">
        <f t="shared" si="8"/>
        <v>111</v>
      </c>
      <c r="R36" s="1726" t="s">
        <v>25</v>
      </c>
      <c r="S36" s="1727">
        <f t="shared" si="10"/>
        <v>100</v>
      </c>
      <c r="T36" s="1726" t="s">
        <v>25</v>
      </c>
      <c r="U36" s="1727">
        <f t="shared" si="11"/>
        <v>100</v>
      </c>
      <c r="V36" s="1726" t="s">
        <v>25</v>
      </c>
      <c r="W36" s="1727">
        <f t="shared" si="12"/>
        <v>100</v>
      </c>
      <c r="X36" s="1666"/>
      <c r="Y36" s="3688"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688"/>
      <c r="Q37" s="1616">
        <f t="shared" si="8"/>
        <v>111</v>
      </c>
      <c r="R37" s="1768" t="s">
        <v>25</v>
      </c>
      <c r="S37" s="1769">
        <f t="shared" si="10"/>
        <v>100</v>
      </c>
      <c r="T37" s="1768" t="s">
        <v>25</v>
      </c>
      <c r="U37" s="1769">
        <f t="shared" si="11"/>
        <v>100</v>
      </c>
      <c r="V37" s="1768" t="s">
        <v>25</v>
      </c>
      <c r="W37" s="1769">
        <f t="shared" si="12"/>
        <v>100</v>
      </c>
      <c r="X37" s="1770"/>
      <c r="Y37" s="3688"/>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688"/>
      <c r="Q38" s="1616" t="str">
        <f>B38</f>
        <v>宗地面积</v>
      </c>
      <c r="R38" s="1726" t="s">
        <v>25</v>
      </c>
      <c r="S38" s="1727" t="e">
        <f t="shared" si="10"/>
        <v>#N/A</v>
      </c>
      <c r="T38" s="1726" t="s">
        <v>25</v>
      </c>
      <c r="U38" s="1727" t="e">
        <f t="shared" si="11"/>
        <v>#N/A</v>
      </c>
      <c r="V38" s="1726" t="s">
        <v>25</v>
      </c>
      <c r="W38" s="1727" t="e">
        <f t="shared" si="12"/>
        <v>#N/A</v>
      </c>
      <c r="X38" s="1666"/>
      <c r="Y38" s="3688"/>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688"/>
      <c r="Q39" s="1616" t="str">
        <f t="shared" ref="Q39:Q45" si="14">B39</f>
        <v>宗地形状</v>
      </c>
      <c r="R39" s="1726" t="s">
        <v>25</v>
      </c>
      <c r="S39" s="1727">
        <f t="shared" si="10"/>
        <v>100</v>
      </c>
      <c r="T39" s="1726" t="s">
        <v>25</v>
      </c>
      <c r="U39" s="1727">
        <f t="shared" si="11"/>
        <v>100</v>
      </c>
      <c r="V39" s="1726" t="s">
        <v>25</v>
      </c>
      <c r="W39" s="1727">
        <f t="shared" si="12"/>
        <v>100</v>
      </c>
      <c r="X39" s="1666"/>
      <c r="Y39" s="3688"/>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688"/>
      <c r="Q40" s="1616" t="str">
        <f t="shared" si="14"/>
        <v>临街宽度及深度</v>
      </c>
      <c r="R40" s="1726" t="s">
        <v>25</v>
      </c>
      <c r="S40" s="1727">
        <f t="shared" si="10"/>
        <v>100</v>
      </c>
      <c r="T40" s="1726" t="s">
        <v>25</v>
      </c>
      <c r="U40" s="1727">
        <f t="shared" si="11"/>
        <v>100</v>
      </c>
      <c r="V40" s="1726" t="s">
        <v>25</v>
      </c>
      <c r="W40" s="1727">
        <f t="shared" si="12"/>
        <v>100</v>
      </c>
      <c r="X40" s="1666"/>
      <c r="Y40" s="3688"/>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688"/>
      <c r="Q41" s="1616" t="str">
        <f t="shared" si="14"/>
        <v>宗地开发程度</v>
      </c>
      <c r="R41" s="1681" t="s">
        <v>25</v>
      </c>
      <c r="S41" s="1682">
        <f t="shared" si="10"/>
        <v>100</v>
      </c>
      <c r="T41" s="1681" t="s">
        <v>25</v>
      </c>
      <c r="U41" s="1682">
        <f t="shared" si="11"/>
        <v>100</v>
      </c>
      <c r="V41" s="1681" t="s">
        <v>25</v>
      </c>
      <c r="W41" s="1682">
        <f t="shared" si="12"/>
        <v>100</v>
      </c>
      <c r="X41" s="1683"/>
      <c r="Y41" s="3688"/>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688" t="s">
        <v>2275</v>
      </c>
      <c r="Q42" s="1616" t="str">
        <f t="shared" si="14"/>
        <v>工程地质条件</v>
      </c>
      <c r="R42" s="1726" t="s">
        <v>25</v>
      </c>
      <c r="S42" s="1727">
        <f t="shared" si="10"/>
        <v>100</v>
      </c>
      <c r="T42" s="1726" t="s">
        <v>25</v>
      </c>
      <c r="U42" s="1727">
        <f t="shared" si="11"/>
        <v>100</v>
      </c>
      <c r="V42" s="1726" t="s">
        <v>25</v>
      </c>
      <c r="W42" s="1727">
        <f t="shared" si="12"/>
        <v>100</v>
      </c>
      <c r="X42" s="1666"/>
      <c r="Y42" s="3688"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688"/>
      <c r="Q43" s="1616">
        <f t="shared" si="14"/>
        <v>111</v>
      </c>
      <c r="R43" s="1726" t="s">
        <v>25</v>
      </c>
      <c r="S43" s="1727">
        <f t="shared" si="10"/>
        <v>100</v>
      </c>
      <c r="T43" s="1726" t="s">
        <v>25</v>
      </c>
      <c r="U43" s="1727">
        <f t="shared" si="11"/>
        <v>100</v>
      </c>
      <c r="V43" s="1726" t="s">
        <v>25</v>
      </c>
      <c r="W43" s="1727">
        <f t="shared" si="12"/>
        <v>100</v>
      </c>
      <c r="X43" s="1666"/>
      <c r="Y43" s="368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688"/>
      <c r="Q44" s="1616">
        <f t="shared" si="14"/>
        <v>111</v>
      </c>
      <c r="R44" s="1726" t="s">
        <v>25</v>
      </c>
      <c r="S44" s="1727">
        <f t="shared" si="10"/>
        <v>100</v>
      </c>
      <c r="T44" s="1726" t="s">
        <v>25</v>
      </c>
      <c r="U44" s="1727">
        <f t="shared" si="11"/>
        <v>100</v>
      </c>
      <c r="V44" s="1726" t="s">
        <v>25</v>
      </c>
      <c r="W44" s="1727">
        <f t="shared" si="12"/>
        <v>100</v>
      </c>
      <c r="X44" s="1666"/>
      <c r="Y44" s="3688"/>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688"/>
      <c r="Q45" s="1616">
        <f t="shared" si="14"/>
        <v>111</v>
      </c>
      <c r="R45" s="1768" t="s">
        <v>25</v>
      </c>
      <c r="S45" s="1769">
        <f t="shared" si="10"/>
        <v>100</v>
      </c>
      <c r="T45" s="1768" t="s">
        <v>25</v>
      </c>
      <c r="U45" s="1769">
        <f t="shared" si="11"/>
        <v>100</v>
      </c>
      <c r="V45" s="1768" t="s">
        <v>25</v>
      </c>
      <c r="W45" s="1769">
        <f t="shared" si="12"/>
        <v>100</v>
      </c>
      <c r="X45" s="1770"/>
      <c r="Y45" s="3688"/>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680" t="str">
        <f>A46</f>
        <v>成交单价</v>
      </c>
      <c r="Q46" s="3680"/>
      <c r="R46" s="3717">
        <f>E46</f>
        <v>0</v>
      </c>
      <c r="S46" s="3717"/>
      <c r="T46" s="3717">
        <f>G46</f>
        <v>0</v>
      </c>
      <c r="U46" s="3717"/>
      <c r="V46" s="3717">
        <f>I46</f>
        <v>0</v>
      </c>
      <c r="W46" s="3717"/>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680" t="str">
        <f>A47</f>
        <v>比较价值（元/平方米）</v>
      </c>
      <c r="Q47" s="3680"/>
      <c r="R47" s="3766" t="e">
        <f>ROUND(PRODUCT(R46,AA7:AA45),0)</f>
        <v>#DIV/0!</v>
      </c>
      <c r="S47" s="3766"/>
      <c r="T47" s="3766" t="e">
        <f>ROUND(PRODUCT(T46,AB7:AB45),0)</f>
        <v>#DIV/0!</v>
      </c>
      <c r="U47" s="3766"/>
      <c r="V47" s="3766" t="e">
        <f>ROUND(PRODUCT(V46,AC7:AC45),0)</f>
        <v>#DIV/0!</v>
      </c>
      <c r="W47" s="3766"/>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677" t="str">
        <f>A48</f>
        <v>估价对象XX用房的比较价值（楼面单价，元/平方米）</v>
      </c>
      <c r="Q48" s="3678"/>
      <c r="R48" s="3767" t="e">
        <f>ROUND(IF(D47="简单平均",AVERAGE(R47:W47),R47*F47+T47*H47+V47*J47),0)</f>
        <v>#DIV/0!</v>
      </c>
      <c r="S48" s="3767"/>
      <c r="T48" s="3767"/>
      <c r="U48" s="3767"/>
      <c r="V48" s="3767"/>
      <c r="W48" s="3767"/>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2007-4-1</v>
      </c>
      <c r="D68" s="2041">
        <f>EDATE(C68,-3)</f>
        <v>39083</v>
      </c>
      <c r="E68" s="2041">
        <f t="shared" ref="E68:O68" si="18">EDATE(D68,-3)</f>
        <v>38991</v>
      </c>
      <c r="F68" s="2041">
        <f t="shared" si="18"/>
        <v>38899</v>
      </c>
      <c r="G68" s="2041">
        <f t="shared" si="18"/>
        <v>38808</v>
      </c>
      <c r="H68" s="2041">
        <f t="shared" si="18"/>
        <v>38718</v>
      </c>
      <c r="I68" s="2041">
        <f t="shared" si="18"/>
        <v>38626</v>
      </c>
      <c r="J68" s="2041">
        <f t="shared" si="18"/>
        <v>38534</v>
      </c>
      <c r="K68" s="2041">
        <f t="shared" si="18"/>
        <v>38443</v>
      </c>
      <c r="L68" s="2041">
        <f t="shared" si="18"/>
        <v>38353</v>
      </c>
      <c r="M68" s="2041">
        <f t="shared" si="18"/>
        <v>38261</v>
      </c>
      <c r="N68" s="2041">
        <f t="shared" si="18"/>
        <v>38169</v>
      </c>
      <c r="O68" s="2041">
        <f t="shared" si="18"/>
        <v>38078</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2007-2</v>
      </c>
      <c r="D70" s="2049" t="str">
        <f>YEAR(D68)&amp;"-"&amp;ROUNDUP(MONTH(D68)/3,0)</f>
        <v>2007-1</v>
      </c>
      <c r="E70" s="2049" t="str">
        <f t="shared" ref="E70:O70" si="19">YEAR(E68)&amp;"-"&amp;ROUNDUP(MONTH(E68)/3,0)</f>
        <v>2006-4</v>
      </c>
      <c r="F70" s="2049" t="str">
        <f t="shared" si="19"/>
        <v>2006-3</v>
      </c>
      <c r="G70" s="2049" t="str">
        <f t="shared" si="19"/>
        <v>2006-2</v>
      </c>
      <c r="H70" s="2049" t="str">
        <f t="shared" si="19"/>
        <v>2006-1</v>
      </c>
      <c r="I70" s="2049" t="str">
        <f t="shared" si="19"/>
        <v>2005-4</v>
      </c>
      <c r="J70" s="2049" t="str">
        <f t="shared" si="19"/>
        <v>2005-3</v>
      </c>
      <c r="K70" s="2049" t="str">
        <f t="shared" si="19"/>
        <v>2005-2</v>
      </c>
      <c r="L70" s="2049" t="str">
        <f t="shared" si="19"/>
        <v>2005-1</v>
      </c>
      <c r="M70" s="2049" t="str">
        <f t="shared" si="19"/>
        <v>2004-4</v>
      </c>
      <c r="N70" s="2049" t="str">
        <f t="shared" si="19"/>
        <v>2004-3</v>
      </c>
      <c r="O70" s="2049" t="str">
        <f t="shared" si="19"/>
        <v>2004-2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747" t="s">
        <v>2247</v>
      </c>
      <c r="D4" s="3748"/>
      <c r="E4" s="3749" t="s">
        <v>2248</v>
      </c>
      <c r="F4" s="3750"/>
      <c r="G4" s="3747" t="s">
        <v>2249</v>
      </c>
      <c r="H4" s="3748"/>
      <c r="I4" s="3747" t="s">
        <v>2250</v>
      </c>
      <c r="J4" s="3748"/>
      <c r="K4" s="496" t="s">
        <v>2251</v>
      </c>
      <c r="L4" s="3025"/>
      <c r="M4" s="3026"/>
      <c r="N4" s="3026"/>
      <c r="O4" s="3026"/>
      <c r="P4" s="3751" t="s">
        <v>2252</v>
      </c>
      <c r="Q4" s="3752"/>
      <c r="R4" s="3734" t="s">
        <v>2248</v>
      </c>
      <c r="S4" s="3735"/>
      <c r="T4" s="3734" t="s">
        <v>2249</v>
      </c>
      <c r="U4" s="3735"/>
      <c r="V4" s="3757" t="s">
        <v>2250</v>
      </c>
      <c r="W4" s="3757"/>
      <c r="X4" s="1335"/>
      <c r="Y4" s="3734" t="s">
        <v>2252</v>
      </c>
      <c r="Z4" s="3735"/>
      <c r="AA4" s="3744" t="s">
        <v>2248</v>
      </c>
      <c r="AB4" s="3745" t="s">
        <v>2249</v>
      </c>
      <c r="AC4" s="3744" t="s">
        <v>2250</v>
      </c>
    </row>
    <row r="5" spans="1:29" ht="15">
      <c r="A5" s="297"/>
      <c r="B5" s="298"/>
      <c r="C5" s="3760" t="s">
        <v>2253</v>
      </c>
      <c r="D5" s="3761"/>
      <c r="E5" s="3758" t="s">
        <v>2254</v>
      </c>
      <c r="F5" s="3759"/>
      <c r="G5" s="3760" t="s">
        <v>2255</v>
      </c>
      <c r="H5" s="3761"/>
      <c r="I5" s="3760" t="s">
        <v>2256</v>
      </c>
      <c r="J5" s="3761"/>
      <c r="K5" s="496"/>
      <c r="L5" s="3025"/>
      <c r="M5" s="3026"/>
      <c r="N5" s="3026"/>
      <c r="O5" s="3026"/>
      <c r="P5" s="3753"/>
      <c r="Q5" s="3754"/>
      <c r="R5" s="3736"/>
      <c r="S5" s="3737"/>
      <c r="T5" s="3736"/>
      <c r="U5" s="3737"/>
      <c r="V5" s="3757"/>
      <c r="W5" s="3757"/>
      <c r="X5" s="1335"/>
      <c r="Y5" s="3736"/>
      <c r="Z5" s="3737"/>
      <c r="AA5" s="3745"/>
      <c r="AB5" s="3745"/>
      <c r="AC5" s="3745"/>
    </row>
    <row r="6" spans="1:29" ht="15.75" thickBot="1">
      <c r="A6" s="299"/>
      <c r="B6" s="300"/>
      <c r="C6" s="3762" t="s">
        <v>2257</v>
      </c>
      <c r="D6" s="3763"/>
      <c r="E6" s="3764" t="s">
        <v>2257</v>
      </c>
      <c r="F6" s="3765"/>
      <c r="G6" s="3762" t="s">
        <v>2257</v>
      </c>
      <c r="H6" s="3763"/>
      <c r="I6" s="3762" t="s">
        <v>2257</v>
      </c>
      <c r="J6" s="3763"/>
      <c r="K6" s="496" t="s">
        <v>2258</v>
      </c>
      <c r="L6" s="3025"/>
      <c r="M6" s="3026"/>
      <c r="N6" s="3026"/>
      <c r="O6" s="3026"/>
      <c r="P6" s="3755"/>
      <c r="Q6" s="3756"/>
      <c r="R6" s="3736"/>
      <c r="S6" s="3737"/>
      <c r="T6" s="3738"/>
      <c r="U6" s="3739"/>
      <c r="V6" s="3757"/>
      <c r="W6" s="3757"/>
      <c r="X6" s="1335"/>
      <c r="Y6" s="3738"/>
      <c r="Z6" s="3739"/>
      <c r="AA6" s="3746"/>
      <c r="AB6" s="3746"/>
      <c r="AC6" s="3746"/>
    </row>
    <row r="7" spans="1:29" s="25" customFormat="1" ht="15.75" thickBot="1">
      <c r="A7" s="301" t="s">
        <v>2259</v>
      </c>
      <c r="B7" s="302"/>
      <c r="C7" s="303">
        <f>'数据-取费表'!B2</f>
        <v>39173</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732" t="s">
        <v>2260</v>
      </c>
      <c r="Q7" s="3740"/>
      <c r="R7" s="627" t="s">
        <v>25</v>
      </c>
      <c r="S7" s="628">
        <f t="shared" ref="S7:S15" si="0">F7</f>
        <v>0</v>
      </c>
      <c r="T7" s="627" t="s">
        <v>25</v>
      </c>
      <c r="U7" s="628">
        <f t="shared" ref="U7:U15" si="1">H7</f>
        <v>0</v>
      </c>
      <c r="V7" s="627" t="s">
        <v>25</v>
      </c>
      <c r="W7" s="628">
        <f t="shared" ref="W7:W15" si="2">J7</f>
        <v>0</v>
      </c>
      <c r="X7" s="629"/>
      <c r="Y7" s="3732" t="s">
        <v>2260</v>
      </c>
      <c r="Z7" s="3733"/>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732" t="s">
        <v>2263</v>
      </c>
      <c r="Q8" s="3733"/>
      <c r="R8" s="627" t="s">
        <v>25</v>
      </c>
      <c r="S8" s="628">
        <f t="shared" si="0"/>
        <v>0</v>
      </c>
      <c r="T8" s="627" t="s">
        <v>25</v>
      </c>
      <c r="U8" s="628">
        <f t="shared" si="1"/>
        <v>0</v>
      </c>
      <c r="V8" s="627" t="s">
        <v>25</v>
      </c>
      <c r="W8" s="628">
        <f t="shared" si="2"/>
        <v>0</v>
      </c>
      <c r="X8" s="629"/>
      <c r="Y8" s="3732" t="s">
        <v>2263</v>
      </c>
      <c r="Z8" s="3733"/>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724" t="s">
        <v>2266</v>
      </c>
      <c r="Q9" s="1327" t="str">
        <f t="shared" ref="Q9:Q15" si="6">B9</f>
        <v>用途</v>
      </c>
      <c r="R9" s="627" t="s">
        <v>25</v>
      </c>
      <c r="S9" s="628">
        <f t="shared" si="0"/>
        <v>100</v>
      </c>
      <c r="T9" s="627" t="s">
        <v>25</v>
      </c>
      <c r="U9" s="628">
        <f t="shared" si="1"/>
        <v>100</v>
      </c>
      <c r="V9" s="627" t="s">
        <v>25</v>
      </c>
      <c r="W9" s="628">
        <f t="shared" si="2"/>
        <v>100</v>
      </c>
      <c r="X9" s="629"/>
      <c r="Y9" s="3743"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724"/>
      <c r="Q10" s="1327" t="str">
        <f t="shared" si="6"/>
        <v>土地使用年限（年）</v>
      </c>
      <c r="R10" s="627" t="s">
        <v>25</v>
      </c>
      <c r="S10" s="628" t="e">
        <f t="shared" si="0"/>
        <v>#DIV/0!</v>
      </c>
      <c r="T10" s="627" t="s">
        <v>25</v>
      </c>
      <c r="U10" s="628" t="e">
        <f t="shared" si="1"/>
        <v>#DIV/0!</v>
      </c>
      <c r="V10" s="627" t="s">
        <v>25</v>
      </c>
      <c r="W10" s="628" t="e">
        <f t="shared" si="2"/>
        <v>#DIV/0!</v>
      </c>
      <c r="X10" s="629"/>
      <c r="Y10" s="3743"/>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724"/>
      <c r="Q11" s="1327" t="str">
        <f t="shared" si="6"/>
        <v>容积率</v>
      </c>
      <c r="R11" s="627" t="s">
        <v>25</v>
      </c>
      <c r="S11" s="628" t="e">
        <f t="shared" si="0"/>
        <v>#N/A</v>
      </c>
      <c r="T11" s="627" t="s">
        <v>25</v>
      </c>
      <c r="U11" s="628" t="e">
        <f t="shared" si="1"/>
        <v>#N/A</v>
      </c>
      <c r="V11" s="627" t="s">
        <v>25</v>
      </c>
      <c r="W11" s="628" t="e">
        <f t="shared" si="2"/>
        <v>#N/A</v>
      </c>
      <c r="X11" s="629"/>
      <c r="Y11" s="374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724"/>
      <c r="Q12" s="1327">
        <f t="shared" si="6"/>
        <v>111</v>
      </c>
      <c r="R12" s="627" t="s">
        <v>25</v>
      </c>
      <c r="S12" s="628">
        <f t="shared" si="0"/>
        <v>100</v>
      </c>
      <c r="T12" s="627" t="s">
        <v>25</v>
      </c>
      <c r="U12" s="628">
        <f t="shared" si="1"/>
        <v>100</v>
      </c>
      <c r="V12" s="627" t="s">
        <v>25</v>
      </c>
      <c r="W12" s="628">
        <f t="shared" si="2"/>
        <v>100</v>
      </c>
      <c r="X12" s="629"/>
      <c r="Y12" s="374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724"/>
      <c r="Q13" s="1327">
        <f t="shared" si="6"/>
        <v>111</v>
      </c>
      <c r="R13" s="627" t="s">
        <v>25</v>
      </c>
      <c r="S13" s="628">
        <f t="shared" si="0"/>
        <v>100</v>
      </c>
      <c r="T13" s="627" t="s">
        <v>25</v>
      </c>
      <c r="U13" s="628">
        <f t="shared" si="1"/>
        <v>100</v>
      </c>
      <c r="V13" s="627" t="s">
        <v>25</v>
      </c>
      <c r="W13" s="628">
        <f t="shared" si="2"/>
        <v>100</v>
      </c>
      <c r="X13" s="629"/>
      <c r="Y13" s="374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724"/>
      <c r="Q14" s="1327">
        <f t="shared" si="6"/>
        <v>111</v>
      </c>
      <c r="R14" s="627" t="s">
        <v>25</v>
      </c>
      <c r="S14" s="628">
        <f t="shared" si="0"/>
        <v>100</v>
      </c>
      <c r="T14" s="627" t="s">
        <v>25</v>
      </c>
      <c r="U14" s="628">
        <f t="shared" si="1"/>
        <v>100</v>
      </c>
      <c r="V14" s="627" t="s">
        <v>25</v>
      </c>
      <c r="W14" s="628">
        <f t="shared" si="2"/>
        <v>100</v>
      </c>
      <c r="X14" s="629"/>
      <c r="Y14" s="3743"/>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741" t="s">
        <v>2271</v>
      </c>
      <c r="Q15" s="1334" t="str">
        <f t="shared" si="6"/>
        <v>产业集聚程度</v>
      </c>
      <c r="R15" s="631" t="s">
        <v>25</v>
      </c>
      <c r="S15" s="632">
        <f t="shared" si="0"/>
        <v>100</v>
      </c>
      <c r="T15" s="631" t="s">
        <v>25</v>
      </c>
      <c r="U15" s="632">
        <f t="shared" si="1"/>
        <v>100</v>
      </c>
      <c r="V15" s="631" t="s">
        <v>25</v>
      </c>
      <c r="W15" s="632">
        <f t="shared" si="2"/>
        <v>100</v>
      </c>
      <c r="X15" s="1335"/>
      <c r="Y15" s="3741"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742"/>
      <c r="Q16" s="1334"/>
      <c r="R16" s="631"/>
      <c r="S16" s="632"/>
      <c r="T16" s="631"/>
      <c r="U16" s="632"/>
      <c r="V16" s="631"/>
      <c r="W16" s="632"/>
      <c r="X16" s="1335"/>
      <c r="Y16" s="3742"/>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742"/>
      <c r="Q17" s="1334" t="str">
        <f>B17</f>
        <v>交通便捷度</v>
      </c>
      <c r="R17" s="631" t="s">
        <v>25</v>
      </c>
      <c r="S17" s="632">
        <f>F17</f>
        <v>100</v>
      </c>
      <c r="T17" s="631" t="s">
        <v>25</v>
      </c>
      <c r="U17" s="632">
        <f>H17</f>
        <v>100</v>
      </c>
      <c r="V17" s="631" t="s">
        <v>25</v>
      </c>
      <c r="W17" s="632">
        <f>J17</f>
        <v>100</v>
      </c>
      <c r="X17" s="1335"/>
      <c r="Y17" s="374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742"/>
      <c r="Q18" s="1334"/>
      <c r="R18" s="631"/>
      <c r="S18" s="632"/>
      <c r="T18" s="631"/>
      <c r="U18" s="632"/>
      <c r="V18" s="631"/>
      <c r="W18" s="632"/>
      <c r="X18" s="1335"/>
      <c r="Y18" s="3742"/>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742"/>
      <c r="Q19" s="1334" t="str">
        <f t="shared" ref="Q19:Q33" si="8">B19</f>
        <v>区域土地利用方向</v>
      </c>
      <c r="R19" s="631" t="s">
        <v>25</v>
      </c>
      <c r="S19" s="632">
        <f>F19</f>
        <v>100</v>
      </c>
      <c r="T19" s="631" t="s">
        <v>25</v>
      </c>
      <c r="U19" s="632">
        <f>H19</f>
        <v>100</v>
      </c>
      <c r="V19" s="631" t="s">
        <v>25</v>
      </c>
      <c r="W19" s="632">
        <f>J19</f>
        <v>100</v>
      </c>
      <c r="X19" s="1335"/>
      <c r="Y19" s="374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742"/>
      <c r="Q20" s="1334"/>
      <c r="R20" s="631"/>
      <c r="S20" s="632"/>
      <c r="T20" s="631"/>
      <c r="U20" s="632"/>
      <c r="V20" s="631"/>
      <c r="W20" s="632"/>
      <c r="X20" s="1335"/>
      <c r="Y20" s="3742"/>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742"/>
      <c r="Q21" s="1334" t="str">
        <f t="shared" si="8"/>
        <v>环境状况</v>
      </c>
      <c r="R21" s="631" t="s">
        <v>25</v>
      </c>
      <c r="S21" s="632">
        <f>F21</f>
        <v>100</v>
      </c>
      <c r="T21" s="631" t="s">
        <v>25</v>
      </c>
      <c r="U21" s="632">
        <f>H21</f>
        <v>100</v>
      </c>
      <c r="V21" s="631" t="s">
        <v>25</v>
      </c>
      <c r="W21" s="632">
        <f>J21</f>
        <v>100</v>
      </c>
      <c r="X21" s="1335"/>
      <c r="Y21" s="374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742"/>
      <c r="Q22" s="1334"/>
      <c r="R22" s="631"/>
      <c r="S22" s="632"/>
      <c r="T22" s="631"/>
      <c r="U22" s="632"/>
      <c r="V22" s="631"/>
      <c r="W22" s="632"/>
      <c r="X22" s="1335"/>
      <c r="Y22" s="3742"/>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742"/>
      <c r="Q23" s="1327" t="str">
        <f t="shared" si="8"/>
        <v>公共配套设施</v>
      </c>
      <c r="R23" s="627" t="s">
        <v>25</v>
      </c>
      <c r="S23" s="628">
        <f>F23</f>
        <v>100</v>
      </c>
      <c r="T23" s="627" t="s">
        <v>25</v>
      </c>
      <c r="U23" s="628">
        <f>H23</f>
        <v>100</v>
      </c>
      <c r="V23" s="627" t="s">
        <v>25</v>
      </c>
      <c r="W23" s="628">
        <f>J23</f>
        <v>100</v>
      </c>
      <c r="X23" s="629"/>
      <c r="Y23" s="374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742"/>
      <c r="Q24" s="1327"/>
      <c r="R24" s="627"/>
      <c r="S24" s="628"/>
      <c r="T24" s="627"/>
      <c r="U24" s="628"/>
      <c r="V24" s="627"/>
      <c r="W24" s="628"/>
      <c r="X24" s="629"/>
      <c r="Y24" s="3742"/>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742"/>
      <c r="Q25" s="1327" t="str">
        <f t="shared" ref="Q25" si="9">B25</f>
        <v>基础设施水平</v>
      </c>
      <c r="R25" s="627" t="s">
        <v>25</v>
      </c>
      <c r="S25" s="628">
        <f>F25</f>
        <v>100</v>
      </c>
      <c r="T25" s="627" t="s">
        <v>25</v>
      </c>
      <c r="U25" s="628">
        <f>H25</f>
        <v>100</v>
      </c>
      <c r="V25" s="627" t="s">
        <v>25</v>
      </c>
      <c r="W25" s="628">
        <f>J25</f>
        <v>100</v>
      </c>
      <c r="X25" s="629"/>
      <c r="Y25" s="374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742"/>
      <c r="Q26" s="1327"/>
      <c r="R26" s="627"/>
      <c r="S26" s="628"/>
      <c r="T26" s="627"/>
      <c r="U26" s="628"/>
      <c r="V26" s="627"/>
      <c r="W26" s="628"/>
      <c r="X26" s="629"/>
      <c r="Y26" s="3742"/>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74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742"/>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742"/>
      <c r="Q28" s="1334" t="str">
        <f t="shared" si="8"/>
        <v>毗邻道路的类型与等级</v>
      </c>
      <c r="R28" s="631" t="s">
        <v>25</v>
      </c>
      <c r="S28" s="632">
        <f t="shared" si="10"/>
        <v>100</v>
      </c>
      <c r="T28" s="631" t="s">
        <v>25</v>
      </c>
      <c r="U28" s="632">
        <f t="shared" si="11"/>
        <v>100</v>
      </c>
      <c r="V28" s="631" t="s">
        <v>25</v>
      </c>
      <c r="W28" s="632">
        <f t="shared" si="12"/>
        <v>100</v>
      </c>
      <c r="X28" s="1335"/>
      <c r="Y28" s="374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742"/>
      <c r="Q29" s="1334"/>
      <c r="R29" s="631"/>
      <c r="S29" s="632"/>
      <c r="T29" s="631"/>
      <c r="U29" s="632"/>
      <c r="V29" s="631"/>
      <c r="W29" s="632"/>
      <c r="X29" s="1335"/>
      <c r="Y29" s="3742"/>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742"/>
      <c r="Q30" s="1334" t="str">
        <f t="shared" si="8"/>
        <v>土地级别</v>
      </c>
      <c r="R30" s="631" t="s">
        <v>25</v>
      </c>
      <c r="S30" s="632">
        <f t="shared" si="10"/>
        <v>100</v>
      </c>
      <c r="T30" s="631" t="s">
        <v>25</v>
      </c>
      <c r="U30" s="632">
        <f t="shared" si="11"/>
        <v>100</v>
      </c>
      <c r="V30" s="631" t="s">
        <v>25</v>
      </c>
      <c r="W30" s="632">
        <f t="shared" si="12"/>
        <v>100</v>
      </c>
      <c r="X30" s="1335"/>
      <c r="Y30" s="374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742"/>
      <c r="Q31" s="1334">
        <f t="shared" si="8"/>
        <v>111</v>
      </c>
      <c r="R31" s="631" t="s">
        <v>25</v>
      </c>
      <c r="S31" s="632">
        <f t="shared" si="10"/>
        <v>100</v>
      </c>
      <c r="T31" s="631" t="s">
        <v>25</v>
      </c>
      <c r="U31" s="632">
        <f t="shared" si="11"/>
        <v>100</v>
      </c>
      <c r="V31" s="631" t="s">
        <v>25</v>
      </c>
      <c r="W31" s="632">
        <f t="shared" si="12"/>
        <v>100</v>
      </c>
      <c r="X31" s="1335"/>
      <c r="Y31" s="374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729" t="s">
        <v>2275</v>
      </c>
      <c r="Q32" s="1334">
        <f t="shared" si="8"/>
        <v>111</v>
      </c>
      <c r="R32" s="631" t="s">
        <v>25</v>
      </c>
      <c r="S32" s="632">
        <f t="shared" si="10"/>
        <v>100</v>
      </c>
      <c r="T32" s="631" t="s">
        <v>25</v>
      </c>
      <c r="U32" s="632">
        <f t="shared" si="11"/>
        <v>100</v>
      </c>
      <c r="V32" s="631" t="s">
        <v>25</v>
      </c>
      <c r="W32" s="632">
        <f t="shared" si="12"/>
        <v>100</v>
      </c>
      <c r="X32" s="1335"/>
      <c r="Y32" s="3730"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730"/>
      <c r="Q33" s="1334">
        <f t="shared" si="8"/>
        <v>111</v>
      </c>
      <c r="R33" s="634" t="s">
        <v>25</v>
      </c>
      <c r="S33" s="635">
        <f t="shared" si="10"/>
        <v>100</v>
      </c>
      <c r="T33" s="634" t="s">
        <v>25</v>
      </c>
      <c r="U33" s="635">
        <f t="shared" si="11"/>
        <v>100</v>
      </c>
      <c r="V33" s="634" t="s">
        <v>25</v>
      </c>
      <c r="W33" s="635">
        <f t="shared" si="12"/>
        <v>100</v>
      </c>
      <c r="X33" s="636"/>
      <c r="Y33" s="3730"/>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730"/>
      <c r="Q34" s="1334" t="str">
        <f>B34</f>
        <v>宗地面积</v>
      </c>
      <c r="R34" s="631" t="s">
        <v>25</v>
      </c>
      <c r="S34" s="632" t="e">
        <f t="shared" si="10"/>
        <v>#N/A</v>
      </c>
      <c r="T34" s="631" t="s">
        <v>25</v>
      </c>
      <c r="U34" s="632" t="e">
        <f t="shared" si="11"/>
        <v>#N/A</v>
      </c>
      <c r="V34" s="631" t="s">
        <v>25</v>
      </c>
      <c r="W34" s="632" t="e">
        <f t="shared" si="12"/>
        <v>#N/A</v>
      </c>
      <c r="X34" s="1335"/>
      <c r="Y34" s="3730"/>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730"/>
      <c r="Q35" s="1334" t="str">
        <f t="shared" ref="Q35:Q40" si="14">B35</f>
        <v>宗地形状</v>
      </c>
      <c r="R35" s="631" t="s">
        <v>25</v>
      </c>
      <c r="S35" s="632">
        <f t="shared" si="10"/>
        <v>100</v>
      </c>
      <c r="T35" s="631" t="s">
        <v>25</v>
      </c>
      <c r="U35" s="632">
        <f t="shared" si="11"/>
        <v>100</v>
      </c>
      <c r="V35" s="631" t="s">
        <v>25</v>
      </c>
      <c r="W35" s="632">
        <f t="shared" si="12"/>
        <v>100</v>
      </c>
      <c r="X35" s="1335"/>
      <c r="Y35" s="3730"/>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730"/>
      <c r="Q36" s="1334" t="str">
        <f t="shared" si="14"/>
        <v>宗地开发程度</v>
      </c>
      <c r="R36" s="627" t="s">
        <v>25</v>
      </c>
      <c r="S36" s="628">
        <f t="shared" si="10"/>
        <v>100</v>
      </c>
      <c r="T36" s="627" t="s">
        <v>25</v>
      </c>
      <c r="U36" s="628">
        <f t="shared" si="11"/>
        <v>100</v>
      </c>
      <c r="V36" s="627" t="s">
        <v>25</v>
      </c>
      <c r="W36" s="628">
        <f t="shared" si="12"/>
        <v>100</v>
      </c>
      <c r="X36" s="629"/>
      <c r="Y36" s="3730"/>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730" t="s">
        <v>2275</v>
      </c>
      <c r="Q37" s="1334" t="str">
        <f t="shared" si="14"/>
        <v>工程地质条件</v>
      </c>
      <c r="R37" s="631" t="s">
        <v>25</v>
      </c>
      <c r="S37" s="632">
        <f t="shared" si="10"/>
        <v>100</v>
      </c>
      <c r="T37" s="631" t="s">
        <v>25</v>
      </c>
      <c r="U37" s="632">
        <f t="shared" si="11"/>
        <v>100</v>
      </c>
      <c r="V37" s="631" t="s">
        <v>25</v>
      </c>
      <c r="W37" s="632">
        <f t="shared" si="12"/>
        <v>100</v>
      </c>
      <c r="X37" s="1335"/>
      <c r="Y37" s="3730"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730"/>
      <c r="Q38" s="1334">
        <f t="shared" si="14"/>
        <v>111</v>
      </c>
      <c r="R38" s="631" t="s">
        <v>25</v>
      </c>
      <c r="S38" s="632">
        <f t="shared" si="10"/>
        <v>100</v>
      </c>
      <c r="T38" s="631" t="s">
        <v>25</v>
      </c>
      <c r="U38" s="632">
        <f t="shared" si="11"/>
        <v>100</v>
      </c>
      <c r="V38" s="631" t="s">
        <v>25</v>
      </c>
      <c r="W38" s="632">
        <f t="shared" si="12"/>
        <v>100</v>
      </c>
      <c r="X38" s="1335"/>
      <c r="Y38" s="373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730"/>
      <c r="Q39" s="1334">
        <f t="shared" si="14"/>
        <v>111</v>
      </c>
      <c r="R39" s="631" t="s">
        <v>25</v>
      </c>
      <c r="S39" s="632">
        <f t="shared" si="10"/>
        <v>100</v>
      </c>
      <c r="T39" s="631" t="s">
        <v>25</v>
      </c>
      <c r="U39" s="632">
        <f t="shared" si="11"/>
        <v>100</v>
      </c>
      <c r="V39" s="631" t="s">
        <v>25</v>
      </c>
      <c r="W39" s="632">
        <f t="shared" si="12"/>
        <v>100</v>
      </c>
      <c r="X39" s="1335"/>
      <c r="Y39" s="373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730"/>
      <c r="Q40" s="1334">
        <f t="shared" si="14"/>
        <v>111</v>
      </c>
      <c r="R40" s="634" t="s">
        <v>25</v>
      </c>
      <c r="S40" s="635">
        <f t="shared" si="10"/>
        <v>100</v>
      </c>
      <c r="T40" s="634" t="s">
        <v>25</v>
      </c>
      <c r="U40" s="635">
        <f t="shared" si="11"/>
        <v>100</v>
      </c>
      <c r="V40" s="634" t="s">
        <v>25</v>
      </c>
      <c r="W40" s="635">
        <f t="shared" si="12"/>
        <v>100</v>
      </c>
      <c r="X40" s="636"/>
      <c r="Y40" s="3730"/>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724" t="str">
        <f>A41</f>
        <v>成交单价</v>
      </c>
      <c r="Q41" s="3724"/>
      <c r="R41" s="3757">
        <f>E41</f>
        <v>0</v>
      </c>
      <c r="S41" s="3757"/>
      <c r="T41" s="3757">
        <f>G41</f>
        <v>0</v>
      </c>
      <c r="U41" s="3757"/>
      <c r="V41" s="3757">
        <f>I41</f>
        <v>0</v>
      </c>
      <c r="W41" s="3757"/>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724" t="str">
        <f>A42</f>
        <v>比较价值（元/平方米）</v>
      </c>
      <c r="Q42" s="3724"/>
      <c r="R42" s="3769" t="e">
        <f>ROUND(PRODUCT(R41,AA7:AA40),0)</f>
        <v>#DIV/0!</v>
      </c>
      <c r="S42" s="3769"/>
      <c r="T42" s="3769" t="e">
        <f>ROUND(PRODUCT(T41,AB7:AB40),0)</f>
        <v>#DIV/0!</v>
      </c>
      <c r="U42" s="3769"/>
      <c r="V42" s="3769" t="e">
        <f>ROUND(PRODUCT(V41,AC7:AC40),0)</f>
        <v>#DIV/0!</v>
      </c>
      <c r="W42" s="3769"/>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726" t="str">
        <f>A43</f>
        <v>估价对象XX用房的比较价值（楼面单价，元/平方米）</v>
      </c>
      <c r="Q43" s="3727"/>
      <c r="R43" s="3768" t="e">
        <f>ROUND(IF(D42="简单平均",AVERAGE(R42:W42),R42*F42+T42*H42+V42*J42),0)</f>
        <v>#DIV/0!</v>
      </c>
      <c r="S43" s="3768"/>
      <c r="T43" s="3768"/>
      <c r="U43" s="3768"/>
      <c r="V43" s="3768"/>
      <c r="W43" s="3768"/>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2007-4-1</v>
      </c>
      <c r="D63" s="1182">
        <f>EDATE(C63,-3)</f>
        <v>39083</v>
      </c>
      <c r="E63" s="1182">
        <f t="shared" ref="E63:O63" si="18">EDATE(D63,-3)</f>
        <v>38991</v>
      </c>
      <c r="F63" s="1182">
        <f t="shared" si="18"/>
        <v>38899</v>
      </c>
      <c r="G63" s="1182">
        <f t="shared" si="18"/>
        <v>38808</v>
      </c>
      <c r="H63" s="1182">
        <f t="shared" si="18"/>
        <v>38718</v>
      </c>
      <c r="I63" s="1182">
        <f t="shared" si="18"/>
        <v>38626</v>
      </c>
      <c r="J63" s="1182">
        <f t="shared" si="18"/>
        <v>38534</v>
      </c>
      <c r="K63" s="1182">
        <f t="shared" si="18"/>
        <v>38443</v>
      </c>
      <c r="L63" s="1182">
        <f t="shared" si="18"/>
        <v>38353</v>
      </c>
      <c r="M63" s="1182">
        <f t="shared" si="18"/>
        <v>38261</v>
      </c>
      <c r="N63" s="1182">
        <f t="shared" si="18"/>
        <v>38169</v>
      </c>
      <c r="O63" s="1182">
        <f t="shared" si="18"/>
        <v>38078</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2007-2</v>
      </c>
      <c r="D65" s="1183" t="str">
        <f t="shared" ref="D65:O65" si="19">YEAR(D63)&amp;"-"&amp;ROUNDUP(MONTH(D63)/3,0)</f>
        <v>2007-1</v>
      </c>
      <c r="E65" s="1183" t="str">
        <f t="shared" si="19"/>
        <v>2006-4</v>
      </c>
      <c r="F65" s="1183" t="str">
        <f t="shared" si="19"/>
        <v>2006-3</v>
      </c>
      <c r="G65" s="1183" t="str">
        <f t="shared" si="19"/>
        <v>2006-2</v>
      </c>
      <c r="H65" s="1183" t="str">
        <f t="shared" si="19"/>
        <v>2006-1</v>
      </c>
      <c r="I65" s="1183" t="str">
        <f t="shared" si="19"/>
        <v>2005-4</v>
      </c>
      <c r="J65" s="1183" t="str">
        <f t="shared" si="19"/>
        <v>2005-3</v>
      </c>
      <c r="K65" s="1183" t="str">
        <f t="shared" si="19"/>
        <v>2005-2</v>
      </c>
      <c r="L65" s="1183" t="str">
        <f t="shared" si="19"/>
        <v>2005-1</v>
      </c>
      <c r="M65" s="1183" t="str">
        <f t="shared" si="19"/>
        <v>2004-4</v>
      </c>
      <c r="N65" s="1183" t="str">
        <f t="shared" si="19"/>
        <v>2004-3</v>
      </c>
      <c r="O65" s="1183" t="str">
        <f t="shared" si="19"/>
        <v>2004-2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估价对象为北京市房地产，为XX所有。根据《》[]，估价对象建筑面积为57.85平方米。根据《》[]，估价对象（分摊）出让国有建设用地使用权面积为平方米。估价对象用途为。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2007年4月1日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57.85</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772"/>
      <c r="B4" s="3773"/>
      <c r="C4" s="3773"/>
      <c r="D4" s="3774"/>
      <c r="E4" s="3774"/>
      <c r="F4" s="3774"/>
      <c r="G4" s="3774"/>
      <c r="H4" s="3774"/>
      <c r="I4" s="3774"/>
      <c r="J4" s="3775"/>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776"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777"/>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770" t="s">
        <v>2531</v>
      </c>
      <c r="X8" s="3771"/>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777"/>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771"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777"/>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77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777"/>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771"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776">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771"/>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778"/>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771"/>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778"/>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779"/>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780">
        <f>IF(E2="办公",2,IF(E2="工业",2,IF(E2="住宅",3,IF(E2="商业",IF(C8="不临58条商业街",2,3)))))</f>
        <v>3</v>
      </c>
      <c r="B16" s="1631" t="s">
        <v>2575</v>
      </c>
      <c r="C16" s="1607">
        <f>ROUND(IF(F17="与级别开发程度一致",0,(G17-E17)/C17),0)</f>
        <v>0</v>
      </c>
      <c r="D16" s="3793" t="s">
        <v>2579</v>
      </c>
      <c r="E16" s="3794"/>
      <c r="F16" s="3793" t="s">
        <v>2576</v>
      </c>
      <c r="G16" s="3794"/>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781"/>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39173</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57.85</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790"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791"/>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791"/>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792"/>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782" t="s">
        <v>2674</v>
      </c>
      <c r="B90" s="3782"/>
      <c r="C90" s="3782"/>
      <c r="D90" s="3782"/>
      <c r="E90" s="3782"/>
      <c r="F90" s="3782"/>
      <c r="G90" s="3782"/>
      <c r="H90" s="3782"/>
      <c r="I90" s="3782"/>
      <c r="J90" s="3782"/>
      <c r="K90" s="2306"/>
      <c r="L90" s="2306"/>
      <c r="M90" s="2306"/>
      <c r="N90" s="2306"/>
      <c r="Q90" s="3058"/>
      <c r="R90" s="3058"/>
      <c r="S90" s="3058"/>
      <c r="T90" s="3058"/>
      <c r="U90" s="3058"/>
      <c r="V90" s="3058"/>
      <c r="W90" s="3058"/>
    </row>
    <row r="91" spans="1:33">
      <c r="A91" s="3784" t="s">
        <v>2675</v>
      </c>
      <c r="B91" s="3784"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784"/>
      <c r="B92" s="3784"/>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785"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78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78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78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78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78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786"/>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78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785"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786"/>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786"/>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786"/>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786"/>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786"/>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786"/>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786"/>
      <c r="B108" s="3788"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787"/>
      <c r="B109" s="3789"/>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783" t="s">
        <v>2682</v>
      </c>
      <c r="B110" s="3783"/>
      <c r="C110" s="3783"/>
      <c r="D110" s="3783"/>
      <c r="E110" s="3783"/>
      <c r="F110" s="3783"/>
      <c r="G110" s="3783"/>
      <c r="H110" s="3783"/>
      <c r="I110" s="3783"/>
      <c r="J110" s="3783"/>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95" t="s">
        <v>779</v>
      </c>
      <c r="B1" s="37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95" t="s">
        <v>105</v>
      </c>
      <c r="B1" s="3795"/>
      <c r="C1" s="3795"/>
      <c r="D1" s="3795"/>
      <c r="E1" s="3795"/>
      <c r="F1" s="37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96" t="s">
        <v>118</v>
      </c>
      <c r="B2" s="3796"/>
      <c r="C2" s="3796"/>
      <c r="D2" s="3796"/>
      <c r="E2" s="3796"/>
      <c r="F2" s="37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99" t="s">
        <v>132</v>
      </c>
      <c r="B18" s="768" t="s">
        <v>517</v>
      </c>
      <c r="C18" s="769" t="s">
        <v>518</v>
      </c>
      <c r="D18" s="770"/>
      <c r="E18" s="768">
        <v>1</v>
      </c>
      <c r="F18" s="771" t="s">
        <v>519</v>
      </c>
      <c r="G18" s="772"/>
      <c r="H18" s="764"/>
      <c r="I18" s="764"/>
    </row>
    <row r="19" spans="1:9" s="773" customFormat="1" ht="19.5" customHeight="1">
      <c r="A19" s="3799"/>
      <c r="B19" s="3799" t="s">
        <v>520</v>
      </c>
      <c r="C19" s="769" t="s">
        <v>521</v>
      </c>
      <c r="D19" s="770"/>
      <c r="E19" s="768">
        <v>0.9</v>
      </c>
      <c r="F19" s="771" t="s">
        <v>522</v>
      </c>
      <c r="G19" s="772"/>
      <c r="H19" s="764"/>
      <c r="I19" s="764"/>
    </row>
    <row r="20" spans="1:9" s="773" customFormat="1" ht="19.5" customHeight="1">
      <c r="A20" s="3799"/>
      <c r="B20" s="3799"/>
      <c r="C20" s="769" t="s">
        <v>523</v>
      </c>
      <c r="D20" s="770"/>
      <c r="E20" s="768">
        <v>1.1000000000000001</v>
      </c>
      <c r="F20" s="771" t="s">
        <v>524</v>
      </c>
      <c r="G20" s="772"/>
      <c r="H20" s="764"/>
      <c r="I20" s="764"/>
    </row>
    <row r="21" spans="1:9" s="773" customFormat="1" ht="19.5" customHeight="1">
      <c r="A21" s="3799"/>
      <c r="B21" s="3799"/>
      <c r="C21" s="769" t="s">
        <v>525</v>
      </c>
      <c r="D21" s="770"/>
      <c r="E21" s="768">
        <v>0.8</v>
      </c>
      <c r="F21" s="771" t="s">
        <v>526</v>
      </c>
      <c r="G21" s="772"/>
      <c r="H21" s="764"/>
      <c r="I21" s="764"/>
    </row>
    <row r="22" spans="1:9" s="773" customFormat="1" ht="19.5" customHeight="1">
      <c r="A22" s="3799"/>
      <c r="B22" s="3799"/>
      <c r="C22" s="769" t="s">
        <v>527</v>
      </c>
      <c r="D22" s="770"/>
      <c r="E22" s="768">
        <v>0.5</v>
      </c>
      <c r="F22" s="771"/>
      <c r="G22" s="772"/>
      <c r="H22" s="764"/>
      <c r="I22" s="764"/>
    </row>
    <row r="23" spans="1:9" s="773" customFormat="1" ht="19.5" customHeight="1">
      <c r="A23" s="3799" t="s">
        <v>133</v>
      </c>
      <c r="B23" s="768" t="s">
        <v>517</v>
      </c>
      <c r="C23" s="769" t="s">
        <v>528</v>
      </c>
      <c r="D23" s="770"/>
      <c r="E23" s="768">
        <v>1</v>
      </c>
      <c r="F23" s="771" t="s">
        <v>529</v>
      </c>
      <c r="G23" s="772"/>
      <c r="H23" s="764"/>
      <c r="I23" s="764"/>
    </row>
    <row r="24" spans="1:9" s="773" customFormat="1" ht="19.5" customHeight="1">
      <c r="A24" s="3799"/>
      <c r="B24" s="3799" t="s">
        <v>520</v>
      </c>
      <c r="C24" s="769" t="s">
        <v>530</v>
      </c>
      <c r="D24" s="770"/>
      <c r="E24" s="768">
        <v>0.5</v>
      </c>
      <c r="F24" s="771"/>
      <c r="G24" s="772"/>
      <c r="H24" s="764"/>
      <c r="I24" s="764"/>
    </row>
    <row r="25" spans="1:9" s="773" customFormat="1" ht="19.5" customHeight="1">
      <c r="A25" s="3799"/>
      <c r="B25" s="3799"/>
      <c r="C25" s="769" t="s">
        <v>531</v>
      </c>
      <c r="D25" s="770"/>
      <c r="E25" s="768">
        <v>1.1000000000000001</v>
      </c>
      <c r="F25" s="771"/>
      <c r="G25" s="772"/>
      <c r="H25" s="764"/>
      <c r="I25" s="764"/>
    </row>
    <row r="26" spans="1:9" s="773" customFormat="1" ht="19.5" customHeight="1">
      <c r="A26" s="3799"/>
      <c r="B26" s="3799"/>
      <c r="C26" s="769" t="s">
        <v>532</v>
      </c>
      <c r="D26" s="770"/>
      <c r="E26" s="768">
        <v>1.1000000000000001</v>
      </c>
      <c r="F26" s="771"/>
      <c r="G26" s="772"/>
      <c r="H26" s="764"/>
      <c r="I26" s="764"/>
    </row>
    <row r="27" spans="1:9" s="773" customFormat="1" ht="19.5" customHeight="1">
      <c r="A27" s="3799"/>
      <c r="B27" s="3799"/>
      <c r="C27" s="769" t="s">
        <v>533</v>
      </c>
      <c r="D27" s="770"/>
      <c r="E27" s="768">
        <v>0.9</v>
      </c>
      <c r="F27" s="771" t="s">
        <v>534</v>
      </c>
      <c r="G27" s="772"/>
      <c r="H27" s="764"/>
      <c r="I27" s="764"/>
    </row>
    <row r="28" spans="1:9" s="773" customFormat="1" ht="19.5" customHeight="1">
      <c r="A28" s="3799"/>
      <c r="B28" s="3799"/>
      <c r="C28" s="769" t="s">
        <v>535</v>
      </c>
      <c r="D28" s="770"/>
      <c r="E28" s="768">
        <v>0.9</v>
      </c>
      <c r="F28" s="771" t="s">
        <v>536</v>
      </c>
      <c r="G28" s="772"/>
      <c r="H28" s="764"/>
      <c r="I28" s="764"/>
    </row>
    <row r="29" spans="1:9" s="773" customFormat="1" ht="19.5" customHeight="1">
      <c r="A29" s="3799"/>
      <c r="B29" s="3799"/>
      <c r="C29" s="769" t="s">
        <v>537</v>
      </c>
      <c r="D29" s="770"/>
      <c r="E29" s="768">
        <v>0.9</v>
      </c>
      <c r="F29" s="771" t="s">
        <v>538</v>
      </c>
      <c r="G29" s="772"/>
      <c r="H29" s="764"/>
      <c r="I29" s="764"/>
    </row>
    <row r="30" spans="1:9" s="773" customFormat="1" ht="19.5" customHeight="1">
      <c r="A30" s="3799"/>
      <c r="B30" s="3799"/>
      <c r="C30" s="769" t="s">
        <v>539</v>
      </c>
      <c r="D30" s="770"/>
      <c r="E30" s="768">
        <v>0.9</v>
      </c>
      <c r="F30" s="771" t="s">
        <v>540</v>
      </c>
      <c r="G30" s="772"/>
      <c r="H30" s="764"/>
      <c r="I30" s="764"/>
    </row>
    <row r="31" spans="1:9" s="773" customFormat="1" ht="19.5" customHeight="1">
      <c r="A31" s="3799"/>
      <c r="B31" s="3799"/>
      <c r="C31" s="769" t="s">
        <v>541</v>
      </c>
      <c r="D31" s="770"/>
      <c r="E31" s="768">
        <v>0.8</v>
      </c>
      <c r="F31" s="771" t="s">
        <v>542</v>
      </c>
      <c r="G31" s="772"/>
      <c r="H31" s="764"/>
      <c r="I31" s="764"/>
    </row>
    <row r="32" spans="1:9" s="773" customFormat="1" ht="19.5" customHeight="1">
      <c r="A32" s="3799"/>
      <c r="B32" s="3799"/>
      <c r="C32" s="769" t="s">
        <v>543</v>
      </c>
      <c r="D32" s="770"/>
      <c r="E32" s="768">
        <v>0.8</v>
      </c>
      <c r="F32" s="771" t="s">
        <v>544</v>
      </c>
      <c r="G32" s="772"/>
      <c r="H32" s="764"/>
      <c r="I32" s="764"/>
    </row>
    <row r="33" spans="1:9" s="773" customFormat="1" ht="19.5" customHeight="1">
      <c r="A33" s="3799" t="s">
        <v>134</v>
      </c>
      <c r="B33" s="768" t="s">
        <v>517</v>
      </c>
      <c r="C33" s="769" t="s">
        <v>545</v>
      </c>
      <c r="D33" s="770"/>
      <c r="E33" s="768">
        <v>1</v>
      </c>
      <c r="F33" s="771" t="s">
        <v>546</v>
      </c>
      <c r="G33" s="772"/>
      <c r="H33" s="764"/>
      <c r="I33" s="764"/>
    </row>
    <row r="34" spans="1:9" s="773" customFormat="1" ht="19.5" customHeight="1">
      <c r="A34" s="3799"/>
      <c r="B34" s="768" t="s">
        <v>520</v>
      </c>
      <c r="C34" s="769" t="s">
        <v>547</v>
      </c>
      <c r="D34" s="770"/>
      <c r="E34" s="768">
        <v>1.5</v>
      </c>
      <c r="F34" s="771" t="s">
        <v>548</v>
      </c>
      <c r="G34" s="772"/>
      <c r="H34" s="764"/>
      <c r="I34" s="764"/>
    </row>
    <row r="35" spans="1:9" s="773" customFormat="1" ht="19.5" customHeight="1">
      <c r="A35" s="3799" t="s">
        <v>135</v>
      </c>
      <c r="B35" s="768" t="s">
        <v>517</v>
      </c>
      <c r="C35" s="769" t="s">
        <v>549</v>
      </c>
      <c r="D35" s="770"/>
      <c r="E35" s="768">
        <v>1</v>
      </c>
      <c r="F35" s="771" t="s">
        <v>550</v>
      </c>
      <c r="G35" s="772"/>
      <c r="H35" s="764"/>
      <c r="I35" s="764"/>
    </row>
    <row r="36" spans="1:9" s="773" customFormat="1" ht="19.5" customHeight="1">
      <c r="A36" s="3799"/>
      <c r="B36" s="3799" t="s">
        <v>520</v>
      </c>
      <c r="C36" s="769" t="s">
        <v>551</v>
      </c>
      <c r="D36" s="770"/>
      <c r="E36" s="768">
        <v>1</v>
      </c>
      <c r="F36" s="771" t="s">
        <v>552</v>
      </c>
      <c r="G36" s="772"/>
      <c r="H36" s="764"/>
      <c r="I36" s="764"/>
    </row>
    <row r="37" spans="1:9" s="773" customFormat="1" ht="19.5" customHeight="1">
      <c r="A37" s="3799"/>
      <c r="B37" s="3799"/>
      <c r="C37" s="769" t="s">
        <v>553</v>
      </c>
      <c r="D37" s="770"/>
      <c r="E37" s="768">
        <v>1.5</v>
      </c>
      <c r="F37" s="771" t="s">
        <v>554</v>
      </c>
      <c r="G37" s="772"/>
      <c r="H37" s="764"/>
      <c r="I37" s="764"/>
    </row>
    <row r="38" spans="1:9" s="773" customFormat="1" ht="19.5" customHeight="1">
      <c r="A38" s="3799"/>
      <c r="B38" s="3799"/>
      <c r="C38" s="769" t="s">
        <v>555</v>
      </c>
      <c r="D38" s="770"/>
      <c r="E38" s="768">
        <v>1</v>
      </c>
      <c r="F38" s="771" t="s">
        <v>556</v>
      </c>
      <c r="G38" s="772"/>
      <c r="H38" s="764"/>
      <c r="I38" s="764"/>
    </row>
    <row r="39" spans="1:9" s="773" customFormat="1" ht="19.5" customHeight="1">
      <c r="A39" s="3799"/>
      <c r="B39" s="37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99" t="s">
        <v>571</v>
      </c>
      <c r="C61" s="682" t="s">
        <v>572</v>
      </c>
      <c r="D61" s="682" t="s">
        <v>573</v>
      </c>
      <c r="E61" s="781">
        <v>0.5</v>
      </c>
      <c r="F61" s="768">
        <v>80</v>
      </c>
    </row>
    <row r="62" spans="1:8" s="764" customFormat="1" ht="24">
      <c r="A62" s="768">
        <v>2</v>
      </c>
      <c r="B62" s="3799"/>
      <c r="C62" s="682" t="s">
        <v>574</v>
      </c>
      <c r="D62" s="682" t="s">
        <v>575</v>
      </c>
      <c r="E62" s="781">
        <v>0.5</v>
      </c>
      <c r="F62" s="768">
        <v>80</v>
      </c>
    </row>
    <row r="63" spans="1:8" s="764" customFormat="1" ht="36">
      <c r="A63" s="768">
        <v>3</v>
      </c>
      <c r="B63" s="3799"/>
      <c r="C63" s="682" t="s">
        <v>576</v>
      </c>
      <c r="D63" s="682" t="s">
        <v>577</v>
      </c>
      <c r="E63" s="781">
        <v>0.5</v>
      </c>
      <c r="F63" s="768">
        <v>80</v>
      </c>
    </row>
    <row r="64" spans="1:8" s="764" customFormat="1" ht="36">
      <c r="A64" s="768">
        <v>4</v>
      </c>
      <c r="B64" s="3799"/>
      <c r="C64" s="682" t="s">
        <v>578</v>
      </c>
      <c r="D64" s="682" t="s">
        <v>579</v>
      </c>
      <c r="E64" s="781">
        <v>0.4</v>
      </c>
      <c r="F64" s="768">
        <v>60</v>
      </c>
    </row>
    <row r="65" spans="1:6" s="764" customFormat="1" ht="36">
      <c r="A65" s="768">
        <v>5</v>
      </c>
      <c r="B65" s="3799"/>
      <c r="C65" s="682" t="s">
        <v>580</v>
      </c>
      <c r="D65" s="682" t="s">
        <v>581</v>
      </c>
      <c r="E65" s="781">
        <v>0.2</v>
      </c>
      <c r="F65" s="768">
        <v>30</v>
      </c>
    </row>
    <row r="66" spans="1:6" s="764" customFormat="1" ht="36">
      <c r="A66" s="768">
        <v>6</v>
      </c>
      <c r="B66" s="3799"/>
      <c r="C66" s="682" t="s">
        <v>582</v>
      </c>
      <c r="D66" s="682" t="s">
        <v>583</v>
      </c>
      <c r="E66" s="781">
        <v>0.3</v>
      </c>
      <c r="F66" s="768">
        <v>50</v>
      </c>
    </row>
    <row r="67" spans="1:6" s="764" customFormat="1" ht="36">
      <c r="A67" s="768">
        <v>7</v>
      </c>
      <c r="B67" s="3799"/>
      <c r="C67" s="682" t="s">
        <v>584</v>
      </c>
      <c r="D67" s="682" t="s">
        <v>585</v>
      </c>
      <c r="E67" s="781">
        <v>0.2</v>
      </c>
      <c r="F67" s="768">
        <v>30</v>
      </c>
    </row>
    <row r="68" spans="1:6" s="764" customFormat="1" ht="36">
      <c r="A68" s="768">
        <v>8</v>
      </c>
      <c r="B68" s="3799"/>
      <c r="C68" s="682" t="s">
        <v>586</v>
      </c>
      <c r="D68" s="682" t="s">
        <v>587</v>
      </c>
      <c r="E68" s="781">
        <v>0.2</v>
      </c>
      <c r="F68" s="768">
        <v>30</v>
      </c>
    </row>
    <row r="69" spans="1:6" s="764" customFormat="1" ht="36">
      <c r="A69" s="768">
        <v>9</v>
      </c>
      <c r="B69" s="3799"/>
      <c r="C69" s="682" t="s">
        <v>588</v>
      </c>
      <c r="D69" s="682" t="s">
        <v>589</v>
      </c>
      <c r="E69" s="781">
        <v>0.2</v>
      </c>
      <c r="F69" s="768">
        <v>30</v>
      </c>
    </row>
    <row r="70" spans="1:6" s="764" customFormat="1" ht="48">
      <c r="A70" s="768">
        <v>10</v>
      </c>
      <c r="B70" s="3799"/>
      <c r="C70" s="682" t="s">
        <v>590</v>
      </c>
      <c r="D70" s="682" t="s">
        <v>591</v>
      </c>
      <c r="E70" s="781">
        <v>0.2</v>
      </c>
      <c r="F70" s="768">
        <v>30</v>
      </c>
    </row>
    <row r="71" spans="1:6" s="764" customFormat="1" ht="48">
      <c r="A71" s="768">
        <v>11</v>
      </c>
      <c r="B71" s="3799"/>
      <c r="C71" s="682" t="s">
        <v>592</v>
      </c>
      <c r="D71" s="682" t="s">
        <v>593</v>
      </c>
      <c r="E71" s="781">
        <v>0.2</v>
      </c>
      <c r="F71" s="768">
        <v>30</v>
      </c>
    </row>
    <row r="72" spans="1:6" s="764" customFormat="1" ht="36">
      <c r="A72" s="768">
        <v>12</v>
      </c>
      <c r="B72" s="3799"/>
      <c r="C72" s="682" t="s">
        <v>594</v>
      </c>
      <c r="D72" s="682" t="s">
        <v>595</v>
      </c>
      <c r="E72" s="781">
        <v>0.5</v>
      </c>
      <c r="F72" s="768">
        <v>80</v>
      </c>
    </row>
    <row r="73" spans="1:6" s="764" customFormat="1" ht="24">
      <c r="A73" s="768">
        <v>13</v>
      </c>
      <c r="B73" s="3799"/>
      <c r="C73" s="682" t="s">
        <v>596</v>
      </c>
      <c r="D73" s="682" t="s">
        <v>597</v>
      </c>
      <c r="E73" s="781">
        <v>0.4</v>
      </c>
      <c r="F73" s="768">
        <v>60</v>
      </c>
    </row>
    <row r="74" spans="1:6" s="764" customFormat="1" ht="24">
      <c r="A74" s="768">
        <v>14</v>
      </c>
      <c r="B74" s="3799"/>
      <c r="C74" s="682" t="s">
        <v>598</v>
      </c>
      <c r="D74" s="682" t="s">
        <v>599</v>
      </c>
      <c r="E74" s="781">
        <v>0.2</v>
      </c>
      <c r="F74" s="768">
        <v>30</v>
      </c>
    </row>
    <row r="75" spans="1:6" s="764" customFormat="1" ht="24">
      <c r="A75" s="768">
        <v>15</v>
      </c>
      <c r="B75" s="3799"/>
      <c r="C75" s="682" t="s">
        <v>600</v>
      </c>
      <c r="D75" s="682" t="s">
        <v>601</v>
      </c>
      <c r="E75" s="781">
        <v>0.2</v>
      </c>
      <c r="F75" s="768">
        <v>30</v>
      </c>
    </row>
    <row r="76" spans="1:6" s="764" customFormat="1" ht="24">
      <c r="A76" s="768">
        <v>16</v>
      </c>
      <c r="B76" s="3799" t="s">
        <v>602</v>
      </c>
      <c r="C76" s="682" t="s">
        <v>603</v>
      </c>
      <c r="D76" s="682" t="s">
        <v>604</v>
      </c>
      <c r="E76" s="781">
        <v>0.5</v>
      </c>
      <c r="F76" s="768">
        <v>80</v>
      </c>
    </row>
    <row r="77" spans="1:6" s="764" customFormat="1" ht="24">
      <c r="A77" s="768">
        <v>17</v>
      </c>
      <c r="B77" s="3799"/>
      <c r="C77" s="682" t="s">
        <v>605</v>
      </c>
      <c r="D77" s="682" t="s">
        <v>606</v>
      </c>
      <c r="E77" s="781">
        <v>0.5</v>
      </c>
      <c r="F77" s="768">
        <v>80</v>
      </c>
    </row>
    <row r="78" spans="1:6" s="764" customFormat="1" ht="24">
      <c r="A78" s="768">
        <v>18</v>
      </c>
      <c r="B78" s="3799"/>
      <c r="C78" s="682" t="s">
        <v>607</v>
      </c>
      <c r="D78" s="682" t="s">
        <v>608</v>
      </c>
      <c r="E78" s="781">
        <v>0.2</v>
      </c>
      <c r="F78" s="768">
        <v>30</v>
      </c>
    </row>
    <row r="79" spans="1:6" s="764" customFormat="1" ht="24">
      <c r="A79" s="768">
        <v>19</v>
      </c>
      <c r="B79" s="3799"/>
      <c r="C79" s="682" t="s">
        <v>609</v>
      </c>
      <c r="D79" s="682" t="s">
        <v>610</v>
      </c>
      <c r="E79" s="781">
        <v>0.5</v>
      </c>
      <c r="F79" s="768">
        <v>80</v>
      </c>
    </row>
    <row r="80" spans="1:6" s="764" customFormat="1" ht="36">
      <c r="A80" s="768">
        <v>20</v>
      </c>
      <c r="B80" s="3799"/>
      <c r="C80" s="682" t="s">
        <v>611</v>
      </c>
      <c r="D80" s="682" t="s">
        <v>612</v>
      </c>
      <c r="E80" s="781">
        <v>0.2</v>
      </c>
      <c r="F80" s="768">
        <v>30</v>
      </c>
    </row>
    <row r="81" spans="1:6" s="764" customFormat="1" ht="36">
      <c r="A81" s="768">
        <v>21</v>
      </c>
      <c r="B81" s="3799"/>
      <c r="C81" s="682" t="s">
        <v>613</v>
      </c>
      <c r="D81" s="682" t="s">
        <v>614</v>
      </c>
      <c r="E81" s="781">
        <v>0.2</v>
      </c>
      <c r="F81" s="768">
        <v>30</v>
      </c>
    </row>
    <row r="82" spans="1:6" s="764" customFormat="1" ht="48">
      <c r="A82" s="768">
        <v>22</v>
      </c>
      <c r="B82" s="3799"/>
      <c r="C82" s="682" t="s">
        <v>615</v>
      </c>
      <c r="D82" s="682" t="s">
        <v>616</v>
      </c>
      <c r="E82" s="781">
        <v>0.2</v>
      </c>
      <c r="F82" s="768">
        <v>30</v>
      </c>
    </row>
    <row r="83" spans="1:6" s="764" customFormat="1" ht="48">
      <c r="A83" s="768">
        <v>23</v>
      </c>
      <c r="B83" s="3799"/>
      <c r="C83" s="682" t="s">
        <v>617</v>
      </c>
      <c r="D83" s="682" t="s">
        <v>618</v>
      </c>
      <c r="E83" s="781">
        <v>0.2</v>
      </c>
      <c r="F83" s="768">
        <v>30</v>
      </c>
    </row>
    <row r="84" spans="1:6" s="764" customFormat="1" ht="36">
      <c r="A84" s="768">
        <v>24</v>
      </c>
      <c r="B84" s="3799"/>
      <c r="C84" s="682" t="s">
        <v>619</v>
      </c>
      <c r="D84" s="682" t="s">
        <v>620</v>
      </c>
      <c r="E84" s="781">
        <v>0.2</v>
      </c>
      <c r="F84" s="768">
        <v>30</v>
      </c>
    </row>
    <row r="85" spans="1:6" s="764" customFormat="1" ht="36">
      <c r="A85" s="768">
        <v>25</v>
      </c>
      <c r="B85" s="3799"/>
      <c r="C85" s="682" t="s">
        <v>621</v>
      </c>
      <c r="D85" s="682" t="s">
        <v>622</v>
      </c>
      <c r="E85" s="781">
        <v>0.5</v>
      </c>
      <c r="F85" s="768">
        <v>80</v>
      </c>
    </row>
    <row r="86" spans="1:6" s="764" customFormat="1" ht="36">
      <c r="A86" s="768">
        <v>26</v>
      </c>
      <c r="B86" s="3799"/>
      <c r="C86" s="682" t="s">
        <v>623</v>
      </c>
      <c r="D86" s="682" t="s">
        <v>624</v>
      </c>
      <c r="E86" s="781">
        <v>0.2</v>
      </c>
      <c r="F86" s="768">
        <v>30</v>
      </c>
    </row>
    <row r="87" spans="1:6" s="764" customFormat="1" ht="36">
      <c r="A87" s="768">
        <v>27</v>
      </c>
      <c r="B87" s="3799"/>
      <c r="C87" s="682" t="s">
        <v>625</v>
      </c>
      <c r="D87" s="682" t="s">
        <v>626</v>
      </c>
      <c r="E87" s="781">
        <v>0.2</v>
      </c>
      <c r="F87" s="768">
        <v>30</v>
      </c>
    </row>
    <row r="88" spans="1:6" s="764" customFormat="1" ht="36">
      <c r="A88" s="768">
        <v>28</v>
      </c>
      <c r="B88" s="3799"/>
      <c r="C88" s="682" t="s">
        <v>627</v>
      </c>
      <c r="D88" s="682" t="s">
        <v>628</v>
      </c>
      <c r="E88" s="781">
        <v>0.2</v>
      </c>
      <c r="F88" s="768">
        <v>30</v>
      </c>
    </row>
    <row r="89" spans="1:6" s="764" customFormat="1" ht="24">
      <c r="A89" s="768">
        <v>29</v>
      </c>
      <c r="B89" s="3799"/>
      <c r="C89" s="682" t="s">
        <v>629</v>
      </c>
      <c r="D89" s="682" t="s">
        <v>630</v>
      </c>
      <c r="E89" s="781">
        <v>0.2</v>
      </c>
      <c r="F89" s="768">
        <v>30</v>
      </c>
    </row>
    <row r="90" spans="1:6" s="764" customFormat="1" ht="24">
      <c r="A90" s="768">
        <v>30</v>
      </c>
      <c r="B90" s="3799"/>
      <c r="C90" s="682" t="s">
        <v>631</v>
      </c>
      <c r="D90" s="682" t="s">
        <v>632</v>
      </c>
      <c r="E90" s="781">
        <v>0.2</v>
      </c>
      <c r="F90" s="768">
        <v>30</v>
      </c>
    </row>
    <row r="91" spans="1:6" s="764" customFormat="1" ht="36">
      <c r="A91" s="768">
        <v>31</v>
      </c>
      <c r="B91" s="3799"/>
      <c r="C91" s="682" t="s">
        <v>633</v>
      </c>
      <c r="D91" s="682" t="s">
        <v>634</v>
      </c>
      <c r="E91" s="781">
        <v>0.2</v>
      </c>
      <c r="F91" s="768">
        <v>30</v>
      </c>
    </row>
    <row r="92" spans="1:6" s="764" customFormat="1" ht="24">
      <c r="A92" s="768">
        <v>32</v>
      </c>
      <c r="B92" s="3799" t="s">
        <v>635</v>
      </c>
      <c r="C92" s="768" t="s">
        <v>636</v>
      </c>
      <c r="D92" s="682" t="s">
        <v>637</v>
      </c>
      <c r="E92" s="781">
        <v>0.2</v>
      </c>
      <c r="F92" s="768">
        <v>30</v>
      </c>
    </row>
    <row r="93" spans="1:6" s="764" customFormat="1" ht="36">
      <c r="A93" s="768">
        <v>33</v>
      </c>
      <c r="B93" s="3799"/>
      <c r="C93" s="768" t="s">
        <v>638</v>
      </c>
      <c r="D93" s="682" t="s">
        <v>639</v>
      </c>
      <c r="E93" s="781">
        <v>0.2</v>
      </c>
      <c r="F93" s="768">
        <v>30</v>
      </c>
    </row>
    <row r="94" spans="1:6" s="764" customFormat="1" ht="48">
      <c r="A94" s="768">
        <v>34</v>
      </c>
      <c r="B94" s="3799"/>
      <c r="C94" s="768" t="s">
        <v>640</v>
      </c>
      <c r="D94" s="682" t="s">
        <v>641</v>
      </c>
      <c r="E94" s="781">
        <v>0.2</v>
      </c>
      <c r="F94" s="768">
        <v>30</v>
      </c>
    </row>
    <row r="95" spans="1:6" s="764" customFormat="1" ht="36">
      <c r="A95" s="768">
        <v>35</v>
      </c>
      <c r="B95" s="3799"/>
      <c r="C95" s="768" t="s">
        <v>642</v>
      </c>
      <c r="D95" s="682" t="s">
        <v>643</v>
      </c>
      <c r="E95" s="781">
        <v>0.2</v>
      </c>
      <c r="F95" s="768">
        <v>30</v>
      </c>
    </row>
    <row r="96" spans="1:6" s="764" customFormat="1" ht="48">
      <c r="A96" s="768">
        <v>36</v>
      </c>
      <c r="B96" s="3799"/>
      <c r="C96" s="682" t="s">
        <v>644</v>
      </c>
      <c r="D96" s="682" t="s">
        <v>645</v>
      </c>
      <c r="E96" s="781">
        <v>0.2</v>
      </c>
      <c r="F96" s="768">
        <v>30</v>
      </c>
    </row>
    <row r="97" spans="1:6" s="764" customFormat="1" ht="36">
      <c r="A97" s="768">
        <v>37</v>
      </c>
      <c r="B97" s="3799"/>
      <c r="C97" s="768" t="s">
        <v>646</v>
      </c>
      <c r="D97" s="682" t="s">
        <v>647</v>
      </c>
      <c r="E97" s="781">
        <v>0.2</v>
      </c>
      <c r="F97" s="768">
        <v>30</v>
      </c>
    </row>
    <row r="98" spans="1:6" s="764" customFormat="1" ht="36">
      <c r="A98" s="768">
        <v>38</v>
      </c>
      <c r="B98" s="3799"/>
      <c r="C98" s="768" t="s">
        <v>648</v>
      </c>
      <c r="D98" s="682" t="s">
        <v>649</v>
      </c>
      <c r="E98" s="781">
        <v>0.2</v>
      </c>
      <c r="F98" s="768">
        <v>30</v>
      </c>
    </row>
    <row r="99" spans="1:6" s="764" customFormat="1" ht="36">
      <c r="A99" s="768">
        <v>39</v>
      </c>
      <c r="B99" s="3799" t="s">
        <v>650</v>
      </c>
      <c r="C99" s="768" t="s">
        <v>651</v>
      </c>
      <c r="D99" s="682" t="s">
        <v>652</v>
      </c>
      <c r="E99" s="781">
        <v>0.3</v>
      </c>
      <c r="F99" s="768">
        <v>50</v>
      </c>
    </row>
    <row r="100" spans="1:6" s="764" customFormat="1" ht="24">
      <c r="A100" s="768">
        <v>40</v>
      </c>
      <c r="B100" s="3799"/>
      <c r="C100" s="768" t="s">
        <v>653</v>
      </c>
      <c r="D100" s="682" t="s">
        <v>654</v>
      </c>
      <c r="E100" s="781">
        <v>0.2</v>
      </c>
      <c r="F100" s="768">
        <v>30</v>
      </c>
    </row>
    <row r="101" spans="1:6" s="764" customFormat="1" ht="36">
      <c r="A101" s="768">
        <v>41</v>
      </c>
      <c r="B101" s="37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99" t="s">
        <v>665</v>
      </c>
      <c r="C105" s="768" t="s">
        <v>666</v>
      </c>
      <c r="D105" s="682" t="s">
        <v>667</v>
      </c>
      <c r="E105" s="781">
        <v>0.2</v>
      </c>
      <c r="F105" s="768">
        <v>30</v>
      </c>
    </row>
    <row r="106" spans="1:6" s="764" customFormat="1" ht="36">
      <c r="A106" s="768">
        <v>46</v>
      </c>
      <c r="B106" s="3799"/>
      <c r="C106" s="768" t="s">
        <v>668</v>
      </c>
      <c r="D106" s="682" t="s">
        <v>669</v>
      </c>
      <c r="E106" s="781">
        <v>0.2</v>
      </c>
      <c r="F106" s="768">
        <v>30</v>
      </c>
    </row>
    <row r="107" spans="1:6" s="764" customFormat="1" ht="36">
      <c r="A107" s="768">
        <v>47</v>
      </c>
      <c r="B107" s="3799" t="s">
        <v>670</v>
      </c>
      <c r="C107" s="768" t="s">
        <v>671</v>
      </c>
      <c r="D107" s="682" t="s">
        <v>672</v>
      </c>
      <c r="E107" s="781">
        <v>0.3</v>
      </c>
      <c r="F107" s="768">
        <v>50</v>
      </c>
    </row>
    <row r="108" spans="1:6" s="764" customFormat="1" ht="36">
      <c r="A108" s="768">
        <v>48</v>
      </c>
      <c r="B108" s="37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99" t="s">
        <v>681</v>
      </c>
      <c r="C111" s="768" t="s">
        <v>682</v>
      </c>
      <c r="D111" s="682" t="s">
        <v>683</v>
      </c>
      <c r="E111" s="781">
        <v>0.2</v>
      </c>
      <c r="F111" s="768">
        <v>30</v>
      </c>
    </row>
    <row r="112" spans="1:6" s="764" customFormat="1" ht="24">
      <c r="A112" s="768">
        <v>52</v>
      </c>
      <c r="B112" s="3799"/>
      <c r="C112" s="768" t="s">
        <v>684</v>
      </c>
      <c r="D112" s="682" t="s">
        <v>685</v>
      </c>
      <c r="E112" s="781">
        <v>0.2</v>
      </c>
      <c r="F112" s="768">
        <v>30</v>
      </c>
    </row>
    <row r="113" spans="1:6" s="764" customFormat="1" ht="24">
      <c r="A113" s="768">
        <v>53</v>
      </c>
      <c r="B113" s="37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99" t="s">
        <v>694</v>
      </c>
      <c r="C116" s="768" t="s">
        <v>695</v>
      </c>
      <c r="D116" s="682" t="s">
        <v>696</v>
      </c>
      <c r="E116" s="781">
        <v>0.2</v>
      </c>
      <c r="F116" s="768">
        <v>30</v>
      </c>
    </row>
    <row r="117" spans="1:6" ht="36">
      <c r="A117" s="768">
        <v>57</v>
      </c>
      <c r="B117" s="37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805" t="s">
        <v>1020</v>
      </c>
      <c r="C1" s="3805"/>
      <c r="D1" s="3805"/>
      <c r="E1" s="3805"/>
      <c r="F1" s="3805"/>
      <c r="G1" s="3801" t="s">
        <v>1021</v>
      </c>
      <c r="H1" s="3801"/>
      <c r="I1" s="3801"/>
      <c r="J1" s="3801"/>
      <c r="K1" s="3801"/>
      <c r="L1" s="3801"/>
      <c r="N1" s="3801" t="s">
        <v>1022</v>
      </c>
      <c r="O1" s="3801"/>
      <c r="P1" s="3801"/>
      <c r="Q1" s="3801"/>
      <c r="S1" s="3801" t="s">
        <v>1023</v>
      </c>
      <c r="T1" s="3801"/>
      <c r="U1" s="3801"/>
      <c r="V1" s="3801"/>
      <c r="X1" s="3800" t="s">
        <v>1024</v>
      </c>
      <c r="Y1" s="3801"/>
      <c r="Z1" s="3801"/>
      <c r="AA1" s="3801"/>
      <c r="AB1" s="3801"/>
      <c r="AD1" s="3800" t="s">
        <v>1025</v>
      </c>
      <c r="AE1" s="3801"/>
      <c r="AF1" s="3801"/>
      <c r="AG1" s="3801"/>
      <c r="AH1" s="3801"/>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803">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803"/>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803"/>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810"/>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806">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803"/>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803"/>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810"/>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806">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803"/>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803"/>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804"/>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802">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803"/>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803"/>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804"/>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802">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803"/>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803"/>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804"/>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807">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808"/>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808"/>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809"/>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802">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803"/>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803"/>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804"/>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802">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803">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803">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804">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802">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803">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803">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804">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802">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803">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803">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804">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802">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803">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803">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804">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802">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803">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803">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804">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802">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803">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803">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804">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802">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803">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803">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804">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802">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803">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803">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804">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802">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803">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803">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804">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802">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803">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803">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804">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39173</v>
      </c>
      <c r="D1" s="1293" t="s">
        <v>1173</v>
      </c>
      <c r="E1" s="1299">
        <f>'数据-取费表'!B24</f>
        <v>2</v>
      </c>
      <c r="F1" s="1293" t="s">
        <v>1174</v>
      </c>
      <c r="G1" s="1300">
        <f ca="1">INDIRECT("d"&amp;$K$1)/100</f>
        <v>6.5700000000000008E-2</v>
      </c>
      <c r="H1" s="1293" t="s">
        <v>1204</v>
      </c>
      <c r="I1" s="1300">
        <f ca="1">F4/100</f>
        <v>2.7900000000000001E-2</v>
      </c>
      <c r="J1" s="1294">
        <f>IF(C1&gt;C13,0,MATCH(C1,C$13:C$105,-1))+IF(SUMIF(C13:C105,C1,D13:D105)=0,13,12)</f>
        <v>42</v>
      </c>
      <c r="K1" s="1294">
        <f>MATCH(E1,C3:C7,1)+IF(SUMIF(C3:C7,E1,D3:D7)=0,2,1)</f>
        <v>5</v>
      </c>
      <c r="L1" s="1294">
        <f>IF(C1&gt;M13,0,MATCH(C1,M$13:M$101,-1))+IF(SUMIF(M13:M101,C1,N13:N101)=0,13,12)</f>
        <v>37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5.67</v>
      </c>
      <c r="E3" s="1241">
        <v>0.5</v>
      </c>
      <c r="F3" s="1242">
        <f ca="1">INDIRECT("p"&amp;$L$1)</f>
        <v>2.4300000000000002</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6.39</v>
      </c>
      <c r="E4" s="1247">
        <v>1</v>
      </c>
      <c r="F4" s="1248">
        <f ca="1">INDIRECT("q"&amp;$L$1)</f>
        <v>2.79</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6.57</v>
      </c>
      <c r="E5" s="1247">
        <v>2</v>
      </c>
      <c r="F5" s="1248">
        <f ca="1">INDIRECT("r"&amp;$L$1)</f>
        <v>3.33</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6.75</v>
      </c>
      <c r="E6" s="1247">
        <v>3</v>
      </c>
      <c r="F6" s="1248">
        <f ca="1">INDIRECT("s"&amp;$L$1)</f>
        <v>3.96</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7.11</v>
      </c>
      <c r="E7" s="1252">
        <v>5</v>
      </c>
      <c r="F7" s="1253">
        <f ca="1">INDIRECT("t"&amp;$L$1)</f>
        <v>4.41</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V194"/>
  <sheetViews>
    <sheetView workbookViewId="0">
      <selection activeCell="U186" sqref="U186"/>
    </sheetView>
  </sheetViews>
  <sheetFormatPr defaultRowHeight="13.5"/>
  <cols>
    <col min="1" max="1" width="9" customWidth="1"/>
    <col min="2" max="3" width="9" hidden="1" customWidth="1"/>
    <col min="4" max="4" width="11.25" hidden="1" customWidth="1"/>
    <col min="5" max="5" width="8.5" hidden="1" customWidth="1"/>
    <col min="7" max="7" width="9" hidden="1" customWidth="1"/>
    <col min="9" max="9" width="0" hidden="1" customWidth="1"/>
    <col min="11" max="11" width="9" hidden="1" customWidth="1"/>
    <col min="12" max="13" width="9.125" bestFit="1" customWidth="1"/>
    <col min="15" max="16" width="9" customWidth="1"/>
    <col min="17" max="19" width="9.125" bestFit="1" customWidth="1"/>
    <col min="20" max="20" width="15" hidden="1" customWidth="1"/>
    <col min="21" max="21" width="9.125" bestFit="1" customWidth="1"/>
    <col min="22" max="23" width="9.125" hidden="1" customWidth="1"/>
    <col min="24" max="24" width="15" hidden="1" customWidth="1"/>
    <col min="25" max="28" width="9.125" hidden="1" customWidth="1"/>
    <col min="29" max="33" width="9" hidden="1" customWidth="1"/>
    <col min="34" max="34" width="9" customWidth="1"/>
    <col min="35" max="37" width="9" hidden="1" customWidth="1"/>
    <col min="38" max="38" width="9.125" hidden="1" customWidth="1"/>
    <col min="39" max="43" width="9" hidden="1" customWidth="1"/>
    <col min="44" max="46" width="9.125" hidden="1" customWidth="1"/>
    <col min="47" max="56" width="9" hidden="1" customWidth="1"/>
    <col min="57" max="57" width="11.25" hidden="1" customWidth="1"/>
    <col min="58" max="58" width="9" hidden="1" customWidth="1"/>
    <col min="59" max="59" width="12.75" bestFit="1" customWidth="1"/>
    <col min="62" max="62" width="12.75" bestFit="1" customWidth="1"/>
    <col min="69" max="70" width="9.125" bestFit="1" customWidth="1"/>
  </cols>
  <sheetData>
    <row r="1" spans="1:255"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2932</v>
      </c>
      <c r="W1" s="3174"/>
      <c r="X1" s="3178"/>
      <c r="Y1" s="3175"/>
      <c r="Z1" s="3176" t="s">
        <v>2933</v>
      </c>
      <c r="AA1" s="3175"/>
      <c r="AB1" s="3175"/>
      <c r="AC1" s="3175"/>
      <c r="AD1" s="3175"/>
      <c r="AE1" s="3175"/>
      <c r="AF1" s="3172"/>
      <c r="AG1" s="3172"/>
      <c r="AH1" s="3174"/>
      <c r="AI1" s="3172"/>
      <c r="AJ1" s="3179"/>
      <c r="AK1" s="3172"/>
      <c r="AL1" s="3811" t="s">
        <v>2934</v>
      </c>
      <c r="AM1" s="3812"/>
      <c r="AN1" s="3180" t="s">
        <v>2935</v>
      </c>
      <c r="AO1" s="3180" t="s">
        <v>2936</v>
      </c>
      <c r="AP1" s="3180"/>
      <c r="AQ1" s="3180"/>
      <c r="AR1" s="3181"/>
      <c r="AS1" s="3181" t="s">
        <v>2937</v>
      </c>
      <c r="AT1" s="3181"/>
      <c r="AU1" s="3181"/>
      <c r="AV1" s="3180"/>
      <c r="AW1" s="3182"/>
      <c r="AX1" s="3182"/>
      <c r="AY1" s="3183"/>
      <c r="AZ1" s="3182"/>
      <c r="BA1" s="3182"/>
      <c r="BB1" s="3183"/>
      <c r="BC1" s="3182"/>
      <c r="BD1" s="3184"/>
      <c r="BE1" s="3182"/>
      <c r="BF1" s="3185"/>
      <c r="BG1" s="3186"/>
      <c r="BH1" s="3182"/>
      <c r="BI1" s="3182"/>
      <c r="BJ1" s="3187" t="s">
        <v>2938</v>
      </c>
      <c r="BK1" s="3188" t="s">
        <v>2939</v>
      </c>
      <c r="BL1" s="3180"/>
      <c r="BM1" s="3189"/>
      <c r="BN1" s="3189"/>
      <c r="BO1" s="3189"/>
    </row>
    <row r="2" spans="1:255" s="3201" customFormat="1" ht="15.75">
      <c r="A2" s="3191" t="s">
        <v>2940</v>
      </c>
      <c r="B2" s="3180" t="s">
        <v>2941</v>
      </c>
      <c r="C2" s="3191" t="s">
        <v>2942</v>
      </c>
      <c r="D2" s="3191" t="s">
        <v>2943</v>
      </c>
      <c r="E2" s="3191" t="s">
        <v>2944</v>
      </c>
      <c r="F2" s="3191" t="s">
        <v>2945</v>
      </c>
      <c r="G2" s="3191" t="s">
        <v>2946</v>
      </c>
      <c r="H2" s="3191" t="s">
        <v>2947</v>
      </c>
      <c r="I2" s="3191" t="s">
        <v>2948</v>
      </c>
      <c r="J2" s="3191" t="s">
        <v>2949</v>
      </c>
      <c r="K2" s="3180" t="s">
        <v>2950</v>
      </c>
      <c r="L2" s="3180" t="s">
        <v>2951</v>
      </c>
      <c r="M2" s="3180" t="s">
        <v>2952</v>
      </c>
      <c r="N2" s="3180" t="s">
        <v>2953</v>
      </c>
      <c r="O2" s="3180" t="s">
        <v>2954</v>
      </c>
      <c r="P2" s="3180" t="s">
        <v>2955</v>
      </c>
      <c r="Q2" s="3180" t="s">
        <v>2956</v>
      </c>
      <c r="R2" s="3180" t="s">
        <v>2957</v>
      </c>
      <c r="S2" s="3180" t="s">
        <v>2958</v>
      </c>
      <c r="T2" s="3192" t="s">
        <v>2959</v>
      </c>
      <c r="U2" s="3180" t="s">
        <v>2960</v>
      </c>
      <c r="V2" s="3180" t="s">
        <v>2961</v>
      </c>
      <c r="W2" s="3180" t="s">
        <v>2962</v>
      </c>
      <c r="X2" s="3192" t="s">
        <v>2759</v>
      </c>
      <c r="Y2" s="3180" t="s">
        <v>2963</v>
      </c>
      <c r="Z2" s="3180" t="s">
        <v>2964</v>
      </c>
      <c r="AA2" s="3180" t="s">
        <v>2965</v>
      </c>
      <c r="AB2" s="3180" t="s">
        <v>2966</v>
      </c>
      <c r="AC2" s="3180" t="s">
        <v>2967</v>
      </c>
      <c r="AD2" s="3180" t="s">
        <v>2968</v>
      </c>
      <c r="AE2" s="3180" t="s">
        <v>2969</v>
      </c>
      <c r="AF2" s="3180" t="s">
        <v>2970</v>
      </c>
      <c r="AG2" s="3180" t="s">
        <v>2971</v>
      </c>
      <c r="AH2" s="3180" t="s">
        <v>2972</v>
      </c>
      <c r="AI2" s="3180" t="s">
        <v>2973</v>
      </c>
      <c r="AJ2" s="3193" t="s">
        <v>2974</v>
      </c>
      <c r="AK2" s="3180" t="s">
        <v>2975</v>
      </c>
      <c r="AL2" s="3180" t="s">
        <v>2976</v>
      </c>
      <c r="AM2" s="3180" t="s">
        <v>2977</v>
      </c>
      <c r="AN2" s="3180" t="s">
        <v>2978</v>
      </c>
      <c r="AO2" s="3180" t="s">
        <v>2979</v>
      </c>
      <c r="AP2" s="3180" t="s">
        <v>2980</v>
      </c>
      <c r="AQ2" s="3180" t="s">
        <v>2981</v>
      </c>
      <c r="AR2" s="3181" t="s">
        <v>2982</v>
      </c>
      <c r="AS2" s="3181" t="s">
        <v>2983</v>
      </c>
      <c r="AT2" s="3181" t="s">
        <v>2984</v>
      </c>
      <c r="AU2" s="3181" t="s">
        <v>2985</v>
      </c>
      <c r="AV2" s="3194" t="s">
        <v>2986</v>
      </c>
      <c r="AW2" s="3195" t="s">
        <v>2987</v>
      </c>
      <c r="AX2" s="3196" t="s">
        <v>2988</v>
      </c>
      <c r="AY2" s="3197" t="s">
        <v>2989</v>
      </c>
      <c r="AZ2" s="3195" t="s">
        <v>2990</v>
      </c>
      <c r="BA2" s="3195" t="s">
        <v>2991</v>
      </c>
      <c r="BB2" s="3197" t="s">
        <v>2992</v>
      </c>
      <c r="BC2" s="3195" t="s">
        <v>2993</v>
      </c>
      <c r="BD2" s="3198" t="s">
        <v>2994</v>
      </c>
      <c r="BE2" s="3195" t="s">
        <v>2995</v>
      </c>
      <c r="BF2" s="3199" t="s">
        <v>2996</v>
      </c>
      <c r="BG2" s="3200" t="s">
        <v>2997</v>
      </c>
      <c r="BH2" s="3200" t="s">
        <v>2998</v>
      </c>
      <c r="BI2" s="3200" t="s">
        <v>2999</v>
      </c>
      <c r="BJ2" s="3187" t="s">
        <v>3000</v>
      </c>
      <c r="BK2" s="3188" t="s">
        <v>3001</v>
      </c>
      <c r="BL2" s="3181" t="s">
        <v>3002</v>
      </c>
      <c r="BM2" s="3189" t="s">
        <v>3003</v>
      </c>
      <c r="BN2" s="3189" t="s">
        <v>3004</v>
      </c>
      <c r="BO2" s="3189" t="s">
        <v>3005</v>
      </c>
    </row>
    <row r="3" spans="1:255" s="1234" customFormat="1" hidden="1">
      <c r="A3" s="3169" t="s">
        <v>3011</v>
      </c>
      <c r="B3" s="3169" t="s">
        <v>3012</v>
      </c>
      <c r="C3" s="3202" t="s">
        <v>3013</v>
      </c>
      <c r="D3" s="3202" t="s">
        <v>3014</v>
      </c>
      <c r="E3" s="3169" t="s">
        <v>3015</v>
      </c>
      <c r="F3" s="3169" t="s">
        <v>3016</v>
      </c>
      <c r="G3" s="3169"/>
      <c r="H3" s="3169" t="s">
        <v>3017</v>
      </c>
      <c r="I3" s="3169"/>
      <c r="J3" s="3169" t="s">
        <v>3018</v>
      </c>
      <c r="K3" s="3169" t="s">
        <v>3019</v>
      </c>
      <c r="L3" s="3224">
        <v>63.41</v>
      </c>
      <c r="M3" s="3170">
        <v>6</v>
      </c>
      <c r="N3" s="3169" t="s">
        <v>3020</v>
      </c>
      <c r="O3" s="3169"/>
      <c r="P3" s="3169" t="s">
        <v>3006</v>
      </c>
      <c r="Q3" s="3225">
        <v>500000</v>
      </c>
      <c r="R3" s="3226">
        <v>7885</v>
      </c>
      <c r="S3" s="3203">
        <v>60.11</v>
      </c>
      <c r="T3" s="3204">
        <v>601100</v>
      </c>
      <c r="U3" s="3169">
        <v>9480</v>
      </c>
      <c r="V3" s="1089">
        <v>0.2</v>
      </c>
      <c r="W3" s="3203">
        <v>48.08</v>
      </c>
      <c r="X3" s="3204">
        <v>480800</v>
      </c>
      <c r="Y3" s="3169">
        <v>2007</v>
      </c>
      <c r="Z3" s="3169">
        <v>11</v>
      </c>
      <c r="AA3" s="3169">
        <v>29</v>
      </c>
      <c r="AB3" s="3190">
        <v>1500</v>
      </c>
      <c r="AC3" s="3169" t="s">
        <v>3021</v>
      </c>
      <c r="AD3" s="3212"/>
      <c r="AE3" s="3169" t="s">
        <v>3022</v>
      </c>
      <c r="AF3" s="3169" t="s">
        <v>3023</v>
      </c>
      <c r="AG3" s="3169" t="s">
        <v>3007</v>
      </c>
      <c r="AH3" s="3169"/>
      <c r="AI3" s="3170" t="s">
        <v>3024</v>
      </c>
      <c r="AJ3" s="3169"/>
      <c r="AK3" s="3213" t="s">
        <v>3025</v>
      </c>
      <c r="AL3" s="3169">
        <v>38</v>
      </c>
      <c r="AM3" s="3169"/>
      <c r="AN3" s="3169" t="s">
        <v>3026</v>
      </c>
      <c r="AO3" s="3169" t="s">
        <v>3008</v>
      </c>
      <c r="AP3" s="3169" t="s">
        <v>3027</v>
      </c>
      <c r="AQ3" s="3169" t="s">
        <v>3028</v>
      </c>
      <c r="AR3" s="3169"/>
      <c r="AS3" s="3169"/>
      <c r="AT3" s="3169"/>
      <c r="AU3" s="3169"/>
      <c r="AV3" s="3169"/>
      <c r="AW3" s="3169" t="s">
        <v>3029</v>
      </c>
      <c r="AX3" s="3169"/>
      <c r="AY3" s="3169"/>
      <c r="AZ3" s="3169" t="s">
        <v>3019</v>
      </c>
      <c r="BA3" s="3169"/>
      <c r="BB3" s="3169"/>
      <c r="BC3" s="3169"/>
      <c r="BD3" s="3169"/>
      <c r="BE3" s="3169"/>
      <c r="BF3" s="3169"/>
      <c r="BG3" s="3214">
        <v>39406</v>
      </c>
      <c r="BH3" s="3169"/>
      <c r="BI3" s="3169" t="s">
        <v>3022</v>
      </c>
      <c r="BJ3" s="3214"/>
      <c r="BK3" s="3169"/>
      <c r="BL3" s="3169" t="s">
        <v>3009</v>
      </c>
      <c r="BM3" s="3190" t="s">
        <v>3030</v>
      </c>
      <c r="BN3" s="3169" t="s">
        <v>3031</v>
      </c>
      <c r="BO3" s="3169" t="s">
        <v>3032</v>
      </c>
      <c r="BP3" s="3169"/>
      <c r="BQ3" s="3190" t="e">
        <v>#DIV/0!</v>
      </c>
      <c r="BR3" s="3190" t="e">
        <v>#DIV/0!</v>
      </c>
      <c r="BS3" s="3215" t="s">
        <v>3033</v>
      </c>
      <c r="BT3" s="3215" t="s">
        <v>3034</v>
      </c>
    </row>
    <row r="4" spans="1:255" s="1234" customFormat="1" hidden="1">
      <c r="A4" s="3169" t="s">
        <v>3035</v>
      </c>
      <c r="B4" s="3169" t="s">
        <v>3036</v>
      </c>
      <c r="C4" s="3202" t="s">
        <v>3037</v>
      </c>
      <c r="D4" s="3202" t="s">
        <v>3038</v>
      </c>
      <c r="E4" s="3211" t="s">
        <v>3015</v>
      </c>
      <c r="F4" s="3211" t="s">
        <v>3016</v>
      </c>
      <c r="G4" s="3169"/>
      <c r="H4" s="3169" t="s">
        <v>3039</v>
      </c>
      <c r="I4" s="3211"/>
      <c r="J4" s="3169" t="s">
        <v>3040</v>
      </c>
      <c r="K4" s="3169" t="s">
        <v>3041</v>
      </c>
      <c r="L4" s="3224">
        <v>62.04</v>
      </c>
      <c r="M4" s="3170" t="s">
        <v>3042</v>
      </c>
      <c r="N4" s="3169" t="s">
        <v>3043</v>
      </c>
      <c r="O4" s="3169"/>
      <c r="P4" s="3169" t="s">
        <v>3044</v>
      </c>
      <c r="Q4" s="3225">
        <v>720000</v>
      </c>
      <c r="R4" s="3169">
        <v>11605</v>
      </c>
      <c r="S4" s="3203">
        <v>62.73</v>
      </c>
      <c r="T4" s="3204">
        <v>627300</v>
      </c>
      <c r="U4" s="3169">
        <v>10112</v>
      </c>
      <c r="V4" s="1089">
        <v>0.2</v>
      </c>
      <c r="W4" s="3203">
        <v>50.18</v>
      </c>
      <c r="X4" s="3205">
        <v>501800</v>
      </c>
      <c r="Y4" s="3190">
        <v>2007</v>
      </c>
      <c r="Z4" s="3190">
        <v>8</v>
      </c>
      <c r="AA4" s="3190">
        <v>15</v>
      </c>
      <c r="AB4" s="3169">
        <v>1500</v>
      </c>
      <c r="AC4" s="3169" t="s">
        <v>3045</v>
      </c>
      <c r="AD4" s="3212" t="s">
        <v>3046</v>
      </c>
      <c r="AE4" s="3170" t="s">
        <v>3047</v>
      </c>
      <c r="AF4" s="3211" t="s">
        <v>3023</v>
      </c>
      <c r="AG4" s="3170" t="s">
        <v>3048</v>
      </c>
      <c r="AH4" s="3169"/>
      <c r="AI4" s="3170" t="s">
        <v>3024</v>
      </c>
      <c r="AJ4" s="3206"/>
      <c r="AK4" s="3213" t="s">
        <v>3049</v>
      </c>
      <c r="AL4" s="3190">
        <v>28</v>
      </c>
      <c r="AM4" s="3190"/>
      <c r="AN4" s="3170" t="s">
        <v>3050</v>
      </c>
      <c r="AO4" s="3169"/>
      <c r="AP4" s="3169" t="s">
        <v>3051</v>
      </c>
      <c r="AQ4" s="3190" t="s">
        <v>3052</v>
      </c>
      <c r="AR4" s="3190"/>
      <c r="AS4" s="3190"/>
      <c r="AT4" s="3190"/>
      <c r="AU4" s="3190"/>
      <c r="AV4" s="3190"/>
      <c r="AW4" s="3190" t="s">
        <v>3053</v>
      </c>
      <c r="AX4" s="3190"/>
      <c r="AY4" s="3208"/>
      <c r="AZ4" s="3169" t="s">
        <v>3054</v>
      </c>
      <c r="BA4" s="3216"/>
      <c r="BB4" s="3217"/>
      <c r="BC4" s="3216"/>
      <c r="BD4" s="3218"/>
      <c r="BE4" s="3190">
        <v>13901075548</v>
      </c>
      <c r="BF4" s="3209"/>
      <c r="BG4" s="3219">
        <v>39289</v>
      </c>
      <c r="BH4" s="3169"/>
      <c r="BI4" s="3190" t="s">
        <v>3051</v>
      </c>
      <c r="BJ4" s="3210">
        <v>39308</v>
      </c>
      <c r="BK4" s="3210" t="s">
        <v>3055</v>
      </c>
      <c r="BL4" s="3169" t="s">
        <v>3056</v>
      </c>
      <c r="BM4" s="3190" t="s">
        <v>3057</v>
      </c>
      <c r="BN4" s="3190" t="s">
        <v>3031</v>
      </c>
      <c r="BO4" s="3190" t="s">
        <v>3058</v>
      </c>
      <c r="BP4" s="3190"/>
      <c r="BQ4" s="3190" t="e">
        <v>#DIV/0!</v>
      </c>
      <c r="BR4" s="3190" t="e">
        <v>#DIV/0!</v>
      </c>
      <c r="BS4" s="3215" t="s">
        <v>3059</v>
      </c>
      <c r="BT4" s="3215" t="s">
        <v>3060</v>
      </c>
    </row>
    <row r="5" spans="1:255" s="1234" customFormat="1" hidden="1">
      <c r="A5" s="3211" t="s">
        <v>3061</v>
      </c>
      <c r="B5" s="3169" t="s">
        <v>3062</v>
      </c>
      <c r="C5" s="3202" t="s">
        <v>3063</v>
      </c>
      <c r="D5" s="3202" t="s">
        <v>3064</v>
      </c>
      <c r="E5" s="3211" t="s">
        <v>3015</v>
      </c>
      <c r="F5" s="3211" t="s">
        <v>3016</v>
      </c>
      <c r="G5" s="3169"/>
      <c r="H5" s="3169" t="s">
        <v>3065</v>
      </c>
      <c r="I5" s="3211"/>
      <c r="J5" s="3169" t="s">
        <v>3066</v>
      </c>
      <c r="K5" s="3169" t="s">
        <v>3067</v>
      </c>
      <c r="L5" s="3224">
        <v>61.01</v>
      </c>
      <c r="M5" s="3170">
        <v>6</v>
      </c>
      <c r="N5" s="3169" t="s">
        <v>3020</v>
      </c>
      <c r="O5" s="3169"/>
      <c r="P5" s="3169" t="s">
        <v>3044</v>
      </c>
      <c r="Q5" s="3225">
        <v>600000</v>
      </c>
      <c r="R5" s="3169">
        <v>9834</v>
      </c>
      <c r="S5" s="3203">
        <v>66.290000000000006</v>
      </c>
      <c r="T5" s="3204">
        <v>662900.00000000012</v>
      </c>
      <c r="U5" s="3169">
        <v>10867</v>
      </c>
      <c r="V5" s="1089">
        <v>0.2</v>
      </c>
      <c r="W5" s="3203">
        <v>53.03</v>
      </c>
      <c r="X5" s="3205">
        <v>530300</v>
      </c>
      <c r="Y5" s="3190">
        <v>2007</v>
      </c>
      <c r="Z5" s="3190">
        <v>10</v>
      </c>
      <c r="AA5" s="3190">
        <v>19</v>
      </c>
      <c r="AB5" s="3169">
        <v>1500</v>
      </c>
      <c r="AC5" s="3169" t="s">
        <v>3045</v>
      </c>
      <c r="AD5" s="3212" t="s">
        <v>3068</v>
      </c>
      <c r="AE5" s="3170" t="s">
        <v>3069</v>
      </c>
      <c r="AF5" s="3211" t="s">
        <v>3023</v>
      </c>
      <c r="AG5" s="3170" t="s">
        <v>3048</v>
      </c>
      <c r="AH5" s="3169"/>
      <c r="AI5" s="3170" t="s">
        <v>3024</v>
      </c>
      <c r="AJ5" s="3206"/>
      <c r="AK5" s="3213" t="s">
        <v>3070</v>
      </c>
      <c r="AL5" s="3190">
        <v>35</v>
      </c>
      <c r="AM5" s="3190"/>
      <c r="AN5" s="3170" t="s">
        <v>3071</v>
      </c>
      <c r="AO5" s="3169"/>
      <c r="AP5" s="3169" t="s">
        <v>3072</v>
      </c>
      <c r="AQ5" s="3169" t="s">
        <v>3028</v>
      </c>
      <c r="AR5" s="3190"/>
      <c r="AS5" s="3190"/>
      <c r="AT5" s="3190"/>
      <c r="AU5" s="3190"/>
      <c r="AV5" s="3190"/>
      <c r="AW5" s="3190" t="s">
        <v>3073</v>
      </c>
      <c r="AX5" s="3190"/>
      <c r="AY5" s="3208"/>
      <c r="AZ5" s="3169" t="s">
        <v>3074</v>
      </c>
      <c r="BA5" s="3216"/>
      <c r="BB5" s="3217"/>
      <c r="BC5" s="3216"/>
      <c r="BD5" s="3218"/>
      <c r="BE5" s="3190">
        <v>64601630</v>
      </c>
      <c r="BF5" s="3209"/>
      <c r="BG5" s="3219">
        <v>39373</v>
      </c>
      <c r="BH5" s="3169"/>
      <c r="BI5" s="3190" t="s">
        <v>3072</v>
      </c>
      <c r="BJ5" s="3210">
        <v>39373</v>
      </c>
      <c r="BK5" s="3210" t="s">
        <v>3055</v>
      </c>
      <c r="BL5" s="3169" t="s">
        <v>3056</v>
      </c>
      <c r="BM5" s="3190" t="s">
        <v>3075</v>
      </c>
      <c r="BN5" s="3190" t="s">
        <v>3076</v>
      </c>
      <c r="BO5" s="3190"/>
      <c r="BP5" s="3190"/>
      <c r="BQ5" s="3190" t="e">
        <v>#DIV/0!</v>
      </c>
      <c r="BR5" s="3190" t="e">
        <v>#DIV/0!</v>
      </c>
      <c r="BS5" s="3215" t="s">
        <v>3077</v>
      </c>
      <c r="BT5" s="3215" t="s">
        <v>3060</v>
      </c>
    </row>
    <row r="6" spans="1:255" s="1234" customFormat="1" hidden="1">
      <c r="A6" s="3169" t="s">
        <v>3078</v>
      </c>
      <c r="B6" s="3169" t="s">
        <v>3079</v>
      </c>
      <c r="C6" s="3202" t="s">
        <v>3080</v>
      </c>
      <c r="D6" s="3169">
        <v>13366963937</v>
      </c>
      <c r="E6" s="3169" t="s">
        <v>3081</v>
      </c>
      <c r="F6" s="3169" t="s">
        <v>3016</v>
      </c>
      <c r="G6" s="3169"/>
      <c r="H6" s="3169" t="s">
        <v>3082</v>
      </c>
      <c r="I6" s="3169"/>
      <c r="J6" s="3169" t="s">
        <v>3083</v>
      </c>
      <c r="K6" s="3169" t="s">
        <v>3084</v>
      </c>
      <c r="L6" s="3224">
        <v>57.79</v>
      </c>
      <c r="M6" s="3170">
        <v>14</v>
      </c>
      <c r="N6" s="3169" t="s">
        <v>3020</v>
      </c>
      <c r="O6" s="3169">
        <v>60.09</v>
      </c>
      <c r="P6" s="3169" t="s">
        <v>3044</v>
      </c>
      <c r="Q6" s="3225">
        <v>800000</v>
      </c>
      <c r="R6" s="3169">
        <v>13843</v>
      </c>
      <c r="S6" s="3203">
        <v>62.7</v>
      </c>
      <c r="T6" s="3204">
        <v>627000</v>
      </c>
      <c r="U6" s="3169">
        <v>10851</v>
      </c>
      <c r="V6" s="1089">
        <v>0.2</v>
      </c>
      <c r="W6" s="3203">
        <v>50.16</v>
      </c>
      <c r="X6" s="3205">
        <v>501599.99999999994</v>
      </c>
      <c r="Y6" s="3169">
        <v>2007</v>
      </c>
      <c r="Z6" s="3169">
        <v>12</v>
      </c>
      <c r="AA6" s="3169">
        <v>6</v>
      </c>
      <c r="AB6" s="3169">
        <v>1500</v>
      </c>
      <c r="AC6" s="3169" t="s">
        <v>3060</v>
      </c>
      <c r="AD6" s="3220"/>
      <c r="AE6" s="3169" t="s">
        <v>3069</v>
      </c>
      <c r="AF6" s="3169" t="s">
        <v>3085</v>
      </c>
      <c r="AG6" s="3170" t="s">
        <v>3007</v>
      </c>
      <c r="AH6" s="3169"/>
      <c r="AI6" s="3169" t="s">
        <v>3010</v>
      </c>
      <c r="AJ6" s="3169"/>
      <c r="AK6" s="3207" t="s">
        <v>3086</v>
      </c>
      <c r="AL6" s="3169">
        <v>30</v>
      </c>
      <c r="AM6" s="3169"/>
      <c r="AN6" s="3221" t="s">
        <v>3087</v>
      </c>
      <c r="AO6" s="3169"/>
      <c r="AP6" s="3169" t="s">
        <v>3069</v>
      </c>
      <c r="AQ6" s="3169" t="s">
        <v>3052</v>
      </c>
      <c r="AR6" s="3169"/>
      <c r="AS6" s="3169"/>
      <c r="AT6" s="3169"/>
      <c r="AU6" s="3169"/>
      <c r="AV6" s="3169"/>
      <c r="AW6" s="3190"/>
      <c r="AX6" s="3169"/>
      <c r="AY6" s="3202"/>
      <c r="AZ6" s="3169" t="s">
        <v>3084</v>
      </c>
      <c r="BA6" s="3169"/>
      <c r="BB6" s="3202"/>
      <c r="BC6" s="3169"/>
      <c r="BD6" s="3222"/>
      <c r="BE6" s="3169"/>
      <c r="BF6" s="3223"/>
      <c r="BG6" s="3206"/>
      <c r="BH6" s="3169"/>
      <c r="BI6" s="3190" t="s">
        <v>3069</v>
      </c>
      <c r="BJ6" s="3227"/>
      <c r="BK6" s="3227" t="s">
        <v>3008</v>
      </c>
      <c r="BL6" s="3169" t="s">
        <v>3009</v>
      </c>
      <c r="BM6" s="3169" t="s">
        <v>3057</v>
      </c>
      <c r="BN6" s="3169" t="s">
        <v>3031</v>
      </c>
      <c r="BO6" s="3169" t="s">
        <v>3032</v>
      </c>
      <c r="BP6" s="3169"/>
      <c r="BQ6" s="3190">
        <v>10434</v>
      </c>
      <c r="BR6" s="3190">
        <v>13313</v>
      </c>
      <c r="BS6" s="3215" t="s">
        <v>3088</v>
      </c>
      <c r="BT6" s="3215" t="s">
        <v>3060</v>
      </c>
    </row>
    <row r="7" spans="1:255" s="3251" customFormat="1" ht="12" hidden="1" customHeight="1">
      <c r="A7" s="3230" t="s">
        <v>3094</v>
      </c>
      <c r="B7" s="3230" t="s">
        <v>3095</v>
      </c>
      <c r="C7" s="3231" t="s">
        <v>3096</v>
      </c>
      <c r="D7" s="3232" t="s">
        <v>3097</v>
      </c>
      <c r="E7" s="3230" t="s">
        <v>3098</v>
      </c>
      <c r="F7" s="3230" t="s">
        <v>3099</v>
      </c>
      <c r="G7" s="3230"/>
      <c r="H7" s="3230" t="s">
        <v>3100</v>
      </c>
      <c r="I7" s="3230" t="s">
        <v>3101</v>
      </c>
      <c r="J7" s="3231" t="s">
        <v>3102</v>
      </c>
      <c r="K7" s="3230" t="s">
        <v>3095</v>
      </c>
      <c r="L7" s="3233">
        <v>52.03</v>
      </c>
      <c r="M7" s="3234" t="s">
        <v>3103</v>
      </c>
      <c r="N7" s="3230" t="s">
        <v>3104</v>
      </c>
      <c r="O7" s="3230"/>
      <c r="P7" s="3230" t="s">
        <v>3105</v>
      </c>
      <c r="Q7" s="3235">
        <v>1550000</v>
      </c>
      <c r="R7" s="3230">
        <v>29791</v>
      </c>
      <c r="S7" s="3236">
        <v>184.62</v>
      </c>
      <c r="T7" s="3237">
        <v>1846200</v>
      </c>
      <c r="U7" s="3230">
        <v>35485</v>
      </c>
      <c r="V7" s="3238">
        <v>0.2</v>
      </c>
      <c r="W7" s="3239">
        <v>147.69</v>
      </c>
      <c r="X7" s="3240">
        <v>1476900</v>
      </c>
      <c r="Y7" s="3230">
        <v>2016</v>
      </c>
      <c r="Z7" s="3230">
        <v>3</v>
      </c>
      <c r="AA7" s="3230">
        <v>5</v>
      </c>
      <c r="AB7" s="3241">
        <v>1500</v>
      </c>
      <c r="AC7" s="3230" t="s">
        <v>3106</v>
      </c>
      <c r="AD7" s="3242" t="s">
        <v>3107</v>
      </c>
      <c r="AE7" s="3230" t="s">
        <v>3108</v>
      </c>
      <c r="AF7" s="3230" t="s">
        <v>3109</v>
      </c>
      <c r="AG7" s="3230" t="s">
        <v>3110</v>
      </c>
      <c r="AH7" s="3230">
        <v>37400</v>
      </c>
      <c r="AI7" s="3243">
        <v>42395</v>
      </c>
      <c r="AJ7" s="3244"/>
      <c r="AK7" s="3235" t="s">
        <v>3111</v>
      </c>
      <c r="AL7" s="3235">
        <v>19</v>
      </c>
      <c r="AM7" s="3235"/>
      <c r="AN7" s="3235"/>
      <c r="AO7" s="3235"/>
      <c r="AP7" s="3230" t="s">
        <v>3112</v>
      </c>
      <c r="AQ7" s="3230" t="s">
        <v>3113</v>
      </c>
      <c r="AR7" s="3230"/>
      <c r="AS7" s="3230"/>
      <c r="AT7" s="3230"/>
      <c r="AU7" s="3230"/>
      <c r="AV7" s="3230"/>
      <c r="AW7" s="3230" t="s">
        <v>3114</v>
      </c>
      <c r="AX7" s="3230" t="s">
        <v>3115</v>
      </c>
      <c r="AY7" s="3232" t="s">
        <v>3116</v>
      </c>
      <c r="AZ7" s="3230" t="s">
        <v>3117</v>
      </c>
      <c r="BA7" s="3230"/>
      <c r="BB7" s="3231"/>
      <c r="BC7" s="3230"/>
      <c r="BD7" s="3245"/>
      <c r="BE7" s="3230"/>
      <c r="BF7" s="3246"/>
      <c r="BG7" s="3244">
        <v>42384</v>
      </c>
      <c r="BH7" s="3235"/>
      <c r="BI7" s="3235" t="s">
        <v>3118</v>
      </c>
      <c r="BJ7" s="3243">
        <v>42402</v>
      </c>
      <c r="BK7" s="3247"/>
      <c r="BL7" s="3230" t="s">
        <v>3119</v>
      </c>
      <c r="BM7" s="3230"/>
      <c r="BN7" s="3230"/>
      <c r="BO7" s="3230"/>
      <c r="BP7" s="3230"/>
      <c r="BQ7" s="3248"/>
      <c r="BR7" s="3248"/>
      <c r="BS7" s="3249" t="s">
        <v>3120</v>
      </c>
      <c r="BT7" s="3249" t="s">
        <v>3060</v>
      </c>
      <c r="BU7" s="3250"/>
      <c r="BV7" s="3250"/>
      <c r="BW7" s="3250"/>
      <c r="BX7" s="3250"/>
      <c r="BY7" s="3250"/>
      <c r="BZ7" s="3250"/>
      <c r="CA7" s="3250"/>
      <c r="CB7" s="3250"/>
      <c r="CC7" s="3250"/>
      <c r="CD7" s="3250"/>
      <c r="CE7" s="3250"/>
      <c r="CF7" s="3250"/>
      <c r="CG7" s="3250"/>
      <c r="CH7" s="3250"/>
      <c r="CI7" s="3250"/>
      <c r="CJ7" s="3250"/>
      <c r="CK7" s="3250"/>
      <c r="CL7" s="3250"/>
      <c r="CM7" s="3250"/>
      <c r="CN7" s="3250"/>
      <c r="CO7" s="3250"/>
      <c r="CP7" s="3250"/>
      <c r="CQ7" s="3250"/>
      <c r="CR7" s="3250"/>
      <c r="CS7" s="3250"/>
      <c r="CT7" s="3250"/>
      <c r="CU7" s="3250"/>
      <c r="CV7" s="3250"/>
      <c r="CW7" s="3250"/>
      <c r="CX7" s="3250"/>
      <c r="CY7" s="3250"/>
      <c r="CZ7" s="3250"/>
      <c r="DA7" s="3250"/>
      <c r="DB7" s="3250"/>
      <c r="DC7" s="3250"/>
      <c r="DD7" s="3250"/>
      <c r="DE7" s="3250"/>
      <c r="DF7" s="3250"/>
      <c r="DG7" s="3250"/>
      <c r="DH7" s="3250"/>
      <c r="DI7" s="3250"/>
      <c r="DJ7" s="3250"/>
      <c r="DK7" s="3250"/>
      <c r="DL7" s="3250"/>
      <c r="DM7" s="3250"/>
      <c r="DN7" s="3250"/>
      <c r="DO7" s="3250"/>
      <c r="DP7" s="3250"/>
      <c r="DQ7" s="3250"/>
      <c r="DR7" s="3250"/>
      <c r="DS7" s="3250"/>
      <c r="DT7" s="3250"/>
      <c r="DU7" s="3250"/>
      <c r="DV7" s="3250"/>
      <c r="DW7" s="3250"/>
      <c r="DX7" s="3250"/>
      <c r="DY7" s="3250"/>
      <c r="DZ7" s="3250"/>
      <c r="EA7" s="3250"/>
      <c r="EB7" s="3250"/>
      <c r="EC7" s="3250"/>
      <c r="ED7" s="3250"/>
      <c r="EE7" s="3250"/>
      <c r="EF7" s="3250"/>
      <c r="EG7" s="3250"/>
      <c r="EH7" s="3250"/>
      <c r="EI7" s="3250"/>
      <c r="EJ7" s="3250"/>
      <c r="EK7" s="3250"/>
      <c r="EL7" s="3250"/>
      <c r="EM7" s="3250"/>
      <c r="EN7" s="3250"/>
      <c r="EO7" s="3250"/>
      <c r="EP7" s="3250"/>
      <c r="EQ7" s="3250"/>
      <c r="ER7" s="3250"/>
      <c r="ES7" s="3250"/>
      <c r="ET7" s="3250"/>
      <c r="EU7" s="3250"/>
      <c r="EV7" s="3250"/>
      <c r="EW7" s="3250"/>
      <c r="EX7" s="3250"/>
      <c r="EY7" s="3250"/>
      <c r="EZ7" s="3250"/>
      <c r="FA7" s="3250"/>
      <c r="FB7" s="3250"/>
      <c r="FC7" s="3250"/>
      <c r="FD7" s="3250"/>
      <c r="FE7" s="3250"/>
      <c r="FF7" s="3250"/>
      <c r="FG7" s="3250"/>
      <c r="FH7" s="3250"/>
      <c r="FI7" s="3250"/>
      <c r="FJ7" s="3250"/>
      <c r="FK7" s="3250"/>
      <c r="FL7" s="3250"/>
      <c r="FM7" s="3250"/>
      <c r="FN7" s="3250"/>
      <c r="FO7" s="3250"/>
      <c r="FP7" s="3250"/>
      <c r="FQ7" s="3250"/>
      <c r="FR7" s="3250"/>
      <c r="FS7" s="3250"/>
      <c r="FT7" s="3250"/>
      <c r="FU7" s="3250"/>
      <c r="FV7" s="3250"/>
      <c r="FW7" s="3250"/>
      <c r="FX7" s="3250"/>
      <c r="FY7" s="3250"/>
      <c r="FZ7" s="3250"/>
      <c r="GA7" s="3250"/>
      <c r="GB7" s="3250"/>
      <c r="GC7" s="3250"/>
      <c r="GD7" s="3250"/>
      <c r="GE7" s="3250"/>
      <c r="GF7" s="3250"/>
      <c r="GG7" s="3250"/>
      <c r="GH7" s="3250"/>
      <c r="GI7" s="3250"/>
      <c r="GJ7" s="3250"/>
      <c r="GK7" s="3250"/>
      <c r="GL7" s="3250"/>
      <c r="GM7" s="3250"/>
      <c r="GN7" s="3250"/>
      <c r="GO7" s="3250"/>
      <c r="GP7" s="3250"/>
      <c r="GQ7" s="3250"/>
      <c r="GR7" s="3250"/>
      <c r="GS7" s="3250"/>
      <c r="GT7" s="3250"/>
      <c r="GU7" s="3250"/>
      <c r="GV7" s="3250"/>
      <c r="GW7" s="3250"/>
      <c r="GX7" s="3250"/>
      <c r="GY7" s="3250"/>
      <c r="GZ7" s="3250"/>
      <c r="HA7" s="3250"/>
      <c r="HB7" s="3250"/>
      <c r="HC7" s="3250"/>
      <c r="HD7" s="3250"/>
      <c r="HE7" s="3250"/>
      <c r="HF7" s="3250"/>
      <c r="HG7" s="3250"/>
      <c r="HH7" s="3250"/>
      <c r="HI7" s="3250"/>
      <c r="HJ7" s="3250"/>
      <c r="HK7" s="3250"/>
      <c r="HL7" s="3250"/>
      <c r="HM7" s="3250"/>
      <c r="HN7" s="3250"/>
      <c r="HO7" s="3250"/>
      <c r="HP7" s="3250"/>
      <c r="HQ7" s="3250"/>
      <c r="HR7" s="3250"/>
      <c r="HS7" s="3250"/>
      <c r="HT7" s="3250"/>
      <c r="HU7" s="3250"/>
      <c r="HV7" s="3250"/>
      <c r="HW7" s="3250"/>
      <c r="HX7" s="3250"/>
      <c r="HY7" s="3250"/>
      <c r="HZ7" s="3250"/>
      <c r="IA7" s="3250"/>
      <c r="IB7" s="3250"/>
      <c r="IC7" s="3250"/>
      <c r="ID7" s="3250"/>
      <c r="IE7" s="3250"/>
      <c r="IF7" s="3250"/>
      <c r="IG7" s="3250"/>
      <c r="IH7" s="3250"/>
      <c r="II7" s="3250"/>
      <c r="IJ7" s="3250"/>
      <c r="IK7" s="3250"/>
      <c r="IL7" s="3250"/>
      <c r="IM7" s="3250"/>
      <c r="IN7" s="3250"/>
      <c r="IO7" s="3250"/>
      <c r="IP7" s="3250"/>
      <c r="IQ7" s="3250"/>
      <c r="IR7" s="3250"/>
      <c r="IS7" s="3250"/>
      <c r="IT7" s="3250"/>
      <c r="IU7" s="3250"/>
    </row>
    <row r="8" spans="1:255" s="3251" customFormat="1" ht="12" hidden="1" customHeight="1">
      <c r="A8" s="3230" t="s">
        <v>3121</v>
      </c>
      <c r="B8" s="3230" t="s">
        <v>3122</v>
      </c>
      <c r="C8" s="3231" t="s">
        <v>3123</v>
      </c>
      <c r="D8" s="3231" t="s">
        <v>3124</v>
      </c>
      <c r="E8" s="3230" t="s">
        <v>3098</v>
      </c>
      <c r="F8" s="3230" t="s">
        <v>3099</v>
      </c>
      <c r="G8" s="3230"/>
      <c r="H8" s="3230" t="s">
        <v>3125</v>
      </c>
      <c r="I8" s="3230" t="s">
        <v>3101</v>
      </c>
      <c r="J8" s="3230" t="s">
        <v>3126</v>
      </c>
      <c r="K8" s="3230" t="s">
        <v>3122</v>
      </c>
      <c r="L8" s="3230">
        <v>79.849999999999994</v>
      </c>
      <c r="M8" s="3252" t="s">
        <v>3127</v>
      </c>
      <c r="N8" s="3230" t="s">
        <v>3128</v>
      </c>
      <c r="O8" s="3233"/>
      <c r="P8" s="3230" t="s">
        <v>3105</v>
      </c>
      <c r="Q8" s="3235">
        <v>2040000</v>
      </c>
      <c r="R8" s="3253">
        <v>25548</v>
      </c>
      <c r="S8" s="3236">
        <v>288.37</v>
      </c>
      <c r="T8" s="3237">
        <v>2883700</v>
      </c>
      <c r="U8" s="3230">
        <v>36115</v>
      </c>
      <c r="V8" s="3238">
        <v>0.2</v>
      </c>
      <c r="W8" s="3239">
        <v>230.69</v>
      </c>
      <c r="X8" s="3240">
        <v>2306900</v>
      </c>
      <c r="Y8" s="3230">
        <v>2016</v>
      </c>
      <c r="Z8" s="3230">
        <v>3</v>
      </c>
      <c r="AA8" s="3230">
        <v>5</v>
      </c>
      <c r="AB8" s="3241">
        <v>1500</v>
      </c>
      <c r="AC8" s="3254" t="s">
        <v>3106</v>
      </c>
      <c r="AD8" s="3242" t="s">
        <v>3129</v>
      </c>
      <c r="AE8" s="3230" t="s">
        <v>3130</v>
      </c>
      <c r="AF8" s="3230" t="s">
        <v>3109</v>
      </c>
      <c r="AG8" s="3230" t="s">
        <v>3110</v>
      </c>
      <c r="AH8" s="3230">
        <v>39323</v>
      </c>
      <c r="AI8" s="3255">
        <v>42398</v>
      </c>
      <c r="AJ8" s="3230"/>
      <c r="AK8" s="3256" t="s">
        <v>3111</v>
      </c>
      <c r="AL8" s="3254">
        <v>29</v>
      </c>
      <c r="AM8" s="3230"/>
      <c r="AN8" s="3230"/>
      <c r="AO8" s="3230"/>
      <c r="AP8" s="3230" t="s">
        <v>3112</v>
      </c>
      <c r="AQ8" s="3230" t="s">
        <v>3113</v>
      </c>
      <c r="AR8" s="3230"/>
      <c r="AS8" s="3230"/>
      <c r="AT8" s="3230"/>
      <c r="AU8" s="3254"/>
      <c r="AV8" s="3230"/>
      <c r="AW8" s="3230" t="s">
        <v>3114</v>
      </c>
      <c r="AX8" s="3248" t="s">
        <v>3115</v>
      </c>
      <c r="AY8" s="3230" t="s">
        <v>3131</v>
      </c>
      <c r="AZ8" s="3230" t="s">
        <v>3132</v>
      </c>
      <c r="BA8" s="3230"/>
      <c r="BB8" s="3230"/>
      <c r="BC8" s="3230"/>
      <c r="BD8" s="3230"/>
      <c r="BE8" s="3230"/>
      <c r="BF8" s="3230"/>
      <c r="BG8" s="3247">
        <v>42391</v>
      </c>
      <c r="BH8" s="3230"/>
      <c r="BI8" s="3230" t="s">
        <v>3118</v>
      </c>
      <c r="BJ8" s="3247">
        <v>42403</v>
      </c>
      <c r="BK8" s="3247"/>
      <c r="BL8" s="3230" t="s">
        <v>3133</v>
      </c>
      <c r="BM8" s="3230"/>
      <c r="BN8" s="3230"/>
      <c r="BO8" s="3230"/>
      <c r="BP8" s="3230"/>
      <c r="BQ8" s="3248"/>
      <c r="BR8" s="3248"/>
      <c r="BS8" s="3249" t="s">
        <v>3120</v>
      </c>
      <c r="BT8" s="3249" t="s">
        <v>3060</v>
      </c>
      <c r="BU8" s="3250"/>
      <c r="BV8" s="3250"/>
      <c r="BW8" s="3250"/>
      <c r="BX8" s="3250"/>
      <c r="BY8" s="3250"/>
      <c r="BZ8" s="3250"/>
      <c r="CA8" s="3250"/>
      <c r="CB8" s="3250"/>
      <c r="CC8" s="3250"/>
      <c r="CD8" s="3250"/>
      <c r="CE8" s="3250"/>
      <c r="CF8" s="3250"/>
      <c r="CG8" s="3250"/>
      <c r="CH8" s="3250"/>
      <c r="CI8" s="3250"/>
      <c r="CJ8" s="3250"/>
      <c r="CK8" s="3250"/>
      <c r="CL8" s="3250"/>
      <c r="CM8" s="3250"/>
      <c r="CN8" s="3250"/>
      <c r="CO8" s="3250"/>
      <c r="CP8" s="3250"/>
      <c r="CQ8" s="3250"/>
      <c r="CR8" s="3250"/>
      <c r="CS8" s="3250"/>
      <c r="CT8" s="3250"/>
      <c r="CU8" s="3250"/>
      <c r="CV8" s="3250"/>
      <c r="CW8" s="3250"/>
      <c r="CX8" s="3250"/>
      <c r="CY8" s="3250"/>
      <c r="CZ8" s="3250"/>
      <c r="DA8" s="3250"/>
      <c r="DB8" s="3250"/>
      <c r="DC8" s="3250"/>
      <c r="DD8" s="3250"/>
      <c r="DE8" s="3250"/>
      <c r="DF8" s="3250"/>
      <c r="DG8" s="3250"/>
      <c r="DH8" s="3250"/>
      <c r="DI8" s="3250"/>
      <c r="DJ8" s="3250"/>
      <c r="DK8" s="3250"/>
      <c r="DL8" s="3250"/>
      <c r="DM8" s="3250"/>
      <c r="DN8" s="3250"/>
      <c r="DO8" s="3250"/>
      <c r="DP8" s="3250"/>
      <c r="DQ8" s="3250"/>
      <c r="DR8" s="3250"/>
      <c r="DS8" s="3250"/>
      <c r="DT8" s="3250"/>
      <c r="DU8" s="3250"/>
      <c r="DV8" s="3250"/>
      <c r="DW8" s="3250"/>
      <c r="DX8" s="3250"/>
      <c r="DY8" s="3250"/>
      <c r="DZ8" s="3250"/>
      <c r="EA8" s="3250"/>
      <c r="EB8" s="3250"/>
      <c r="EC8" s="3250"/>
      <c r="ED8" s="3250"/>
      <c r="EE8" s="3250"/>
      <c r="EF8" s="3250"/>
      <c r="EG8" s="3250"/>
      <c r="EH8" s="3250"/>
      <c r="EI8" s="3250"/>
      <c r="EJ8" s="3250"/>
      <c r="EK8" s="3250"/>
      <c r="EL8" s="3250"/>
      <c r="EM8" s="3250"/>
      <c r="EN8" s="3250"/>
      <c r="EO8" s="3250"/>
      <c r="EP8" s="3250"/>
      <c r="EQ8" s="3250"/>
      <c r="ER8" s="3250"/>
      <c r="ES8" s="3250"/>
      <c r="ET8" s="3250"/>
      <c r="EU8" s="3250"/>
      <c r="EV8" s="3250"/>
      <c r="EW8" s="3250"/>
      <c r="EX8" s="3250"/>
      <c r="EY8" s="3250"/>
      <c r="EZ8" s="3250"/>
      <c r="FA8" s="3250"/>
      <c r="FB8" s="3250"/>
      <c r="FC8" s="3250"/>
      <c r="FD8" s="3250"/>
      <c r="FE8" s="3250"/>
      <c r="FF8" s="3250"/>
      <c r="FG8" s="3250"/>
      <c r="FH8" s="3250"/>
      <c r="FI8" s="3250"/>
      <c r="FJ8" s="3250"/>
      <c r="FK8" s="3250"/>
      <c r="FL8" s="3250"/>
      <c r="FM8" s="3250"/>
      <c r="FN8" s="3250"/>
      <c r="FO8" s="3250"/>
      <c r="FP8" s="3250"/>
      <c r="FQ8" s="3250"/>
      <c r="FR8" s="3250"/>
      <c r="FS8" s="3250"/>
      <c r="FT8" s="3250"/>
      <c r="FU8" s="3250"/>
      <c r="FV8" s="3250"/>
      <c r="FW8" s="3250"/>
      <c r="FX8" s="3250"/>
      <c r="FY8" s="3250"/>
      <c r="FZ8" s="3250"/>
      <c r="GA8" s="3250"/>
      <c r="GB8" s="3250"/>
      <c r="GC8" s="3250"/>
      <c r="GD8" s="3250"/>
      <c r="GE8" s="3250"/>
      <c r="GF8" s="3250"/>
      <c r="GG8" s="3250"/>
      <c r="GH8" s="3250"/>
      <c r="GI8" s="3250"/>
      <c r="GJ8" s="3250"/>
      <c r="GK8" s="3250"/>
      <c r="GL8" s="3250"/>
      <c r="GM8" s="3250"/>
      <c r="GN8" s="3250"/>
      <c r="GO8" s="3250"/>
      <c r="GP8" s="3250"/>
      <c r="GQ8" s="3250"/>
      <c r="GR8" s="3250"/>
      <c r="GS8" s="3250"/>
      <c r="GT8" s="3250"/>
      <c r="GU8" s="3250"/>
      <c r="GV8" s="3250"/>
      <c r="GW8" s="3250"/>
      <c r="GX8" s="3250"/>
      <c r="GY8" s="3250"/>
      <c r="GZ8" s="3250"/>
      <c r="HA8" s="3250"/>
      <c r="HB8" s="3250"/>
      <c r="HC8" s="3250"/>
      <c r="HD8" s="3250"/>
      <c r="HE8" s="3250"/>
      <c r="HF8" s="3250"/>
      <c r="HG8" s="3250"/>
      <c r="HH8" s="3250"/>
      <c r="HI8" s="3250"/>
      <c r="HJ8" s="3250"/>
      <c r="HK8" s="3250"/>
      <c r="HL8" s="3250"/>
      <c r="HM8" s="3250"/>
      <c r="HN8" s="3250"/>
      <c r="HO8" s="3250"/>
      <c r="HP8" s="3250"/>
      <c r="HQ8" s="3250"/>
      <c r="HR8" s="3250"/>
      <c r="HS8" s="3250"/>
      <c r="HT8" s="3250"/>
      <c r="HU8" s="3250"/>
      <c r="HV8" s="3250"/>
      <c r="HW8" s="3250"/>
      <c r="HX8" s="3250"/>
      <c r="HY8" s="3250"/>
      <c r="HZ8" s="3250"/>
      <c r="IA8" s="3250"/>
      <c r="IB8" s="3250"/>
      <c r="IC8" s="3250"/>
      <c r="ID8" s="3250"/>
      <c r="IE8" s="3250"/>
      <c r="IF8" s="3250"/>
      <c r="IG8" s="3250"/>
      <c r="IH8" s="3250"/>
      <c r="II8" s="3250"/>
      <c r="IJ8" s="3250"/>
      <c r="IK8" s="3250"/>
      <c r="IL8" s="3250"/>
      <c r="IM8" s="3250"/>
      <c r="IN8" s="3250"/>
      <c r="IO8" s="3250"/>
      <c r="IP8" s="3250"/>
      <c r="IQ8" s="3250"/>
      <c r="IR8" s="3250"/>
      <c r="IS8" s="3250"/>
      <c r="IT8" s="3250"/>
      <c r="IU8" s="3250"/>
    </row>
    <row r="9" spans="1:255" s="3274" customFormat="1" ht="12" hidden="1" customHeight="1">
      <c r="A9" s="3257" t="s">
        <v>3134</v>
      </c>
      <c r="B9" s="3257" t="s">
        <v>3135</v>
      </c>
      <c r="C9" s="3258" t="s">
        <v>3136</v>
      </c>
      <c r="D9" s="3258" t="s">
        <v>3137</v>
      </c>
      <c r="E9" s="3257" t="s">
        <v>3098</v>
      </c>
      <c r="F9" s="3257" t="s">
        <v>3138</v>
      </c>
      <c r="G9" s="3257"/>
      <c r="H9" s="3257" t="s">
        <v>3139</v>
      </c>
      <c r="I9" s="3257"/>
      <c r="J9" s="3257" t="s">
        <v>3140</v>
      </c>
      <c r="K9" s="3257" t="s">
        <v>3135</v>
      </c>
      <c r="L9" s="3257">
        <v>40.450000000000003</v>
      </c>
      <c r="M9" s="3259" t="s">
        <v>3141</v>
      </c>
      <c r="N9" s="3257" t="s">
        <v>3142</v>
      </c>
      <c r="O9" s="3257"/>
      <c r="P9" s="3257"/>
      <c r="Q9" s="3260">
        <v>1050000</v>
      </c>
      <c r="R9" s="3261">
        <v>25958</v>
      </c>
      <c r="S9" s="3262">
        <v>158.51</v>
      </c>
      <c r="T9" s="3263">
        <v>1585100</v>
      </c>
      <c r="U9" s="3257">
        <v>39187</v>
      </c>
      <c r="V9" s="3264">
        <v>0.2</v>
      </c>
      <c r="W9" s="3265">
        <v>126.8</v>
      </c>
      <c r="X9" s="3266">
        <v>1268000</v>
      </c>
      <c r="Y9" s="3257">
        <v>2016</v>
      </c>
      <c r="Z9" s="3267" t="s">
        <v>3143</v>
      </c>
      <c r="AA9" s="3267">
        <v>28</v>
      </c>
      <c r="AB9" s="3241">
        <v>1500</v>
      </c>
      <c r="AC9" s="3257" t="s">
        <v>3106</v>
      </c>
      <c r="AD9" s="3268" t="s">
        <v>3144</v>
      </c>
      <c r="AE9" s="3257" t="s">
        <v>3145</v>
      </c>
      <c r="AF9" s="3257"/>
      <c r="AG9" s="3257" t="s">
        <v>3110</v>
      </c>
      <c r="AH9" s="3257">
        <v>44252</v>
      </c>
      <c r="AI9" s="3269">
        <v>42405</v>
      </c>
      <c r="AJ9" s="3257"/>
      <c r="AK9" s="3270"/>
      <c r="AL9" s="3270">
        <v>27</v>
      </c>
      <c r="AM9" s="3257"/>
      <c r="AN9" s="3257"/>
      <c r="AO9" s="3257"/>
      <c r="AP9" s="3257" t="s">
        <v>3112</v>
      </c>
      <c r="AQ9" s="3257" t="s">
        <v>3113</v>
      </c>
      <c r="AR9" s="3257"/>
      <c r="AS9" s="3257"/>
      <c r="AT9" s="3257"/>
      <c r="AU9" s="3271"/>
      <c r="AV9" s="3257"/>
      <c r="AW9" s="3257" t="s">
        <v>3114</v>
      </c>
      <c r="AX9" s="3267" t="s">
        <v>3115</v>
      </c>
      <c r="AY9" s="3258">
        <v>1181407</v>
      </c>
      <c r="AZ9" s="3257" t="s">
        <v>3146</v>
      </c>
      <c r="BA9" s="3257"/>
      <c r="BB9" s="3257"/>
      <c r="BC9" s="3257"/>
      <c r="BD9" s="3257"/>
      <c r="BE9" s="3257"/>
      <c r="BF9" s="3257"/>
      <c r="BG9" s="3272">
        <v>42398</v>
      </c>
      <c r="BH9" s="3272"/>
      <c r="BI9" s="3272"/>
      <c r="BJ9" s="3272">
        <v>42418</v>
      </c>
      <c r="BK9" s="3272"/>
      <c r="BL9" s="3257"/>
      <c r="BM9" s="3257"/>
      <c r="BN9" s="3257"/>
      <c r="BO9" s="3257"/>
      <c r="BP9" s="3257"/>
      <c r="BQ9" s="3267"/>
      <c r="BR9" s="3267"/>
      <c r="BS9" s="3249" t="s">
        <v>3120</v>
      </c>
      <c r="BT9" s="3249" t="s">
        <v>3060</v>
      </c>
      <c r="BU9" s="3250"/>
      <c r="BV9" s="3273"/>
      <c r="BW9" s="3273"/>
      <c r="BX9" s="3273"/>
      <c r="BY9" s="3273"/>
      <c r="BZ9" s="3273"/>
      <c r="CA9" s="3273"/>
      <c r="CB9" s="3273"/>
      <c r="CC9" s="3273"/>
      <c r="CD9" s="3273"/>
      <c r="CE9" s="3273"/>
      <c r="CF9" s="3273"/>
      <c r="CG9" s="3273"/>
      <c r="CH9" s="3273"/>
      <c r="CI9" s="3273"/>
      <c r="CJ9" s="3273"/>
      <c r="CK9" s="3273"/>
      <c r="CL9" s="3273"/>
      <c r="CM9" s="3273"/>
      <c r="CN9" s="3273"/>
      <c r="CO9" s="3273"/>
      <c r="CP9" s="3273"/>
      <c r="CQ9" s="3273"/>
      <c r="CR9" s="3273"/>
      <c r="CS9" s="3273"/>
      <c r="CT9" s="3273"/>
      <c r="CU9" s="3273"/>
      <c r="CV9" s="3273"/>
      <c r="CW9" s="3273"/>
      <c r="CX9" s="3273"/>
      <c r="CY9" s="3273"/>
      <c r="CZ9" s="3273"/>
      <c r="DA9" s="3273"/>
      <c r="DB9" s="3273"/>
      <c r="DC9" s="3273"/>
      <c r="DD9" s="3273"/>
      <c r="DE9" s="3273"/>
      <c r="DF9" s="3273"/>
      <c r="DG9" s="3273"/>
      <c r="DH9" s="3273"/>
      <c r="DI9" s="3273"/>
      <c r="DJ9" s="3273"/>
      <c r="DK9" s="3273"/>
      <c r="DL9" s="3273"/>
      <c r="DM9" s="3273"/>
      <c r="DN9" s="3273"/>
      <c r="DO9" s="3273"/>
      <c r="DP9" s="3273"/>
      <c r="DQ9" s="3273"/>
      <c r="DR9" s="3273"/>
      <c r="DS9" s="3273"/>
      <c r="DT9" s="3273"/>
      <c r="DU9" s="3273"/>
      <c r="DV9" s="3273"/>
      <c r="DW9" s="3273"/>
      <c r="DX9" s="3273"/>
      <c r="DY9" s="3273"/>
      <c r="DZ9" s="3273"/>
      <c r="EA9" s="3273"/>
      <c r="EB9" s="3273"/>
      <c r="EC9" s="3273"/>
      <c r="ED9" s="3273"/>
      <c r="EE9" s="3273"/>
      <c r="EF9" s="3273"/>
      <c r="EG9" s="3273"/>
      <c r="EH9" s="3273"/>
      <c r="EI9" s="3273"/>
      <c r="EJ9" s="3273"/>
      <c r="EK9" s="3273"/>
      <c r="EL9" s="3273"/>
      <c r="EM9" s="3273"/>
      <c r="EN9" s="3273"/>
      <c r="EO9" s="3273"/>
      <c r="EP9" s="3273"/>
      <c r="EQ9" s="3273"/>
      <c r="ER9" s="3273"/>
      <c r="ES9" s="3273"/>
      <c r="ET9" s="3273"/>
      <c r="EU9" s="3273"/>
      <c r="EV9" s="3273"/>
      <c r="EW9" s="3273"/>
      <c r="EX9" s="3273"/>
      <c r="EY9" s="3273"/>
      <c r="EZ9" s="3273"/>
      <c r="FA9" s="3273"/>
      <c r="FB9" s="3273"/>
      <c r="FC9" s="3273"/>
      <c r="FD9" s="3273"/>
      <c r="FE9" s="3273"/>
      <c r="FF9" s="3273"/>
      <c r="FG9" s="3273"/>
      <c r="FH9" s="3273"/>
      <c r="FI9" s="3273"/>
      <c r="FJ9" s="3273"/>
      <c r="FK9" s="3273"/>
      <c r="FL9" s="3273"/>
      <c r="FM9" s="3273"/>
      <c r="FN9" s="3273"/>
      <c r="FO9" s="3273"/>
      <c r="FP9" s="3273"/>
      <c r="FQ9" s="3273"/>
      <c r="FR9" s="3273"/>
      <c r="FS9" s="3273"/>
      <c r="FT9" s="3273"/>
      <c r="FU9" s="3273"/>
      <c r="FV9" s="3273"/>
      <c r="FW9" s="3273"/>
      <c r="FX9" s="3273"/>
      <c r="FY9" s="3273"/>
      <c r="FZ9" s="3273"/>
      <c r="GA9" s="3273"/>
      <c r="GB9" s="3273"/>
      <c r="GC9" s="3273"/>
      <c r="GD9" s="3273"/>
      <c r="GE9" s="3273"/>
      <c r="GF9" s="3273"/>
      <c r="GG9" s="3273"/>
      <c r="GH9" s="3273"/>
      <c r="GI9" s="3273"/>
      <c r="GJ9" s="3273"/>
      <c r="GK9" s="3273"/>
      <c r="GL9" s="3273"/>
      <c r="GM9" s="3273"/>
      <c r="GN9" s="3273"/>
      <c r="GO9" s="3273"/>
      <c r="GP9" s="3273"/>
      <c r="GQ9" s="3273"/>
      <c r="GR9" s="3273"/>
      <c r="GS9" s="3273"/>
      <c r="GT9" s="3273"/>
      <c r="GU9" s="3273"/>
      <c r="GV9" s="3273"/>
      <c r="GW9" s="3273"/>
      <c r="GX9" s="3273"/>
      <c r="GY9" s="3273"/>
      <c r="GZ9" s="3273"/>
      <c r="HA9" s="3273"/>
      <c r="HB9" s="3273"/>
      <c r="HC9" s="3273"/>
      <c r="HD9" s="3273"/>
      <c r="HE9" s="3273"/>
      <c r="HF9" s="3273"/>
      <c r="HG9" s="3273"/>
      <c r="HH9" s="3273"/>
      <c r="HI9" s="3273"/>
      <c r="HJ9" s="3273"/>
      <c r="HK9" s="3273"/>
      <c r="HL9" s="3273"/>
      <c r="HM9" s="3273"/>
      <c r="HN9" s="3273"/>
      <c r="HO9" s="3273"/>
      <c r="HP9" s="3273"/>
      <c r="HQ9" s="3273"/>
      <c r="HR9" s="3273"/>
      <c r="HS9" s="3273"/>
      <c r="HT9" s="3273"/>
      <c r="HU9" s="3273"/>
      <c r="HV9" s="3273"/>
      <c r="HW9" s="3273"/>
      <c r="HX9" s="3273"/>
      <c r="HY9" s="3273"/>
      <c r="HZ9" s="3273"/>
      <c r="IA9" s="3273"/>
      <c r="IB9" s="3273"/>
      <c r="IC9" s="3273"/>
      <c r="ID9" s="3273"/>
      <c r="IE9" s="3273"/>
      <c r="IF9" s="3273"/>
      <c r="IG9" s="3273"/>
      <c r="IH9" s="3273"/>
      <c r="II9" s="3273"/>
      <c r="IJ9" s="3273"/>
      <c r="IK9" s="3273"/>
      <c r="IL9" s="3273"/>
      <c r="IM9" s="3273"/>
      <c r="IN9" s="3273"/>
      <c r="IO9" s="3273"/>
      <c r="IP9" s="3273"/>
      <c r="IQ9" s="3273"/>
      <c r="IR9" s="3273"/>
      <c r="IS9" s="3273"/>
      <c r="IT9" s="3273"/>
      <c r="IU9" s="3273"/>
    </row>
    <row r="10" spans="1:255" s="3250" customFormat="1" ht="12" hidden="1" customHeight="1">
      <c r="A10" s="3230" t="s">
        <v>3147</v>
      </c>
      <c r="B10" s="3230" t="s">
        <v>3148</v>
      </c>
      <c r="C10" s="3242" t="s">
        <v>3149</v>
      </c>
      <c r="D10" s="3254" t="s">
        <v>3150</v>
      </c>
      <c r="E10" s="3230" t="s">
        <v>3151</v>
      </c>
      <c r="F10" s="3230" t="s">
        <v>3152</v>
      </c>
      <c r="G10" s="3230"/>
      <c r="H10" s="3230" t="s">
        <v>3153</v>
      </c>
      <c r="I10" s="3230"/>
      <c r="J10" s="3231" t="s">
        <v>3154</v>
      </c>
      <c r="K10" s="3230" t="s">
        <v>3148</v>
      </c>
      <c r="L10" s="3275">
        <v>66.23</v>
      </c>
      <c r="M10" s="3276">
        <v>17</v>
      </c>
      <c r="N10" s="3277" t="s">
        <v>3155</v>
      </c>
      <c r="O10" s="3230"/>
      <c r="P10" s="3230" t="s">
        <v>3156</v>
      </c>
      <c r="Q10" s="3235">
        <v>1660000</v>
      </c>
      <c r="R10" s="3235">
        <v>25064</v>
      </c>
      <c r="S10" s="3236">
        <v>240.26</v>
      </c>
      <c r="T10" s="3240">
        <v>2402600</v>
      </c>
      <c r="U10" s="3235">
        <v>36278</v>
      </c>
      <c r="V10" s="3278">
        <v>0.2</v>
      </c>
      <c r="W10" s="3239">
        <v>192.2</v>
      </c>
      <c r="X10" s="3240">
        <v>1922000</v>
      </c>
      <c r="Y10" s="3230">
        <v>2016</v>
      </c>
      <c r="Z10" s="3230">
        <v>4</v>
      </c>
      <c r="AA10" s="3230">
        <v>15</v>
      </c>
      <c r="AB10" s="3230">
        <v>1500</v>
      </c>
      <c r="AC10" s="3235" t="s">
        <v>3157</v>
      </c>
      <c r="AD10" s="3231" t="s">
        <v>3158</v>
      </c>
      <c r="AE10" s="3230" t="s">
        <v>3159</v>
      </c>
      <c r="AF10" s="3230" t="s">
        <v>3160</v>
      </c>
      <c r="AG10" s="3230" t="s">
        <v>3161</v>
      </c>
      <c r="AH10" s="3230">
        <v>38200</v>
      </c>
      <c r="AI10" s="3255">
        <v>42362</v>
      </c>
      <c r="AJ10" s="3255"/>
      <c r="AK10" s="3256" t="s">
        <v>3162</v>
      </c>
      <c r="AL10" s="3230">
        <v>33</v>
      </c>
      <c r="AM10" s="3230"/>
      <c r="AN10" s="3230"/>
      <c r="AO10" s="3230"/>
      <c r="AP10" s="3254" t="s">
        <v>3163</v>
      </c>
      <c r="AQ10" s="3230" t="s">
        <v>3164</v>
      </c>
      <c r="AR10" s="3230"/>
      <c r="AS10" s="3230"/>
      <c r="AT10" s="3230"/>
      <c r="AU10" s="3230"/>
      <c r="AV10" s="3230"/>
      <c r="AW10" s="3230" t="s">
        <v>3165</v>
      </c>
      <c r="AX10" s="3230" t="s">
        <v>3166</v>
      </c>
      <c r="AY10" s="3231">
        <v>1189079</v>
      </c>
      <c r="AZ10" s="3230" t="s">
        <v>3167</v>
      </c>
      <c r="BA10" s="3230"/>
      <c r="BB10" s="3231"/>
      <c r="BC10" s="3230"/>
      <c r="BD10" s="3245"/>
      <c r="BE10" s="3230"/>
      <c r="BF10" s="3246"/>
      <c r="BG10" s="3255">
        <v>42414</v>
      </c>
      <c r="BH10" s="3230"/>
      <c r="BI10" s="3230"/>
      <c r="BJ10" s="3255">
        <v>42414</v>
      </c>
      <c r="BK10" s="3247"/>
      <c r="BL10" s="3230" t="s">
        <v>3160</v>
      </c>
      <c r="BM10" s="3230"/>
      <c r="BN10" s="3230"/>
      <c r="BO10" s="3230"/>
      <c r="BP10" s="3230"/>
      <c r="BQ10" s="3248"/>
      <c r="BR10" s="3248"/>
      <c r="BS10" s="3279" t="s">
        <v>3163</v>
      </c>
      <c r="BT10" s="3279" t="s">
        <v>3060</v>
      </c>
    </row>
    <row r="11" spans="1:255" s="3250" customFormat="1" ht="12" hidden="1" customHeight="1">
      <c r="A11" s="3230" t="s">
        <v>3168</v>
      </c>
      <c r="B11" s="3230" t="s">
        <v>3169</v>
      </c>
      <c r="C11" s="3242" t="s">
        <v>3170</v>
      </c>
      <c r="D11" s="3254" t="s">
        <v>3171</v>
      </c>
      <c r="E11" s="3230" t="s">
        <v>3151</v>
      </c>
      <c r="F11" s="3230" t="s">
        <v>3152</v>
      </c>
      <c r="G11" s="3230"/>
      <c r="H11" s="3230" t="s">
        <v>3172</v>
      </c>
      <c r="I11" s="3230"/>
      <c r="J11" s="3231" t="s">
        <v>3173</v>
      </c>
      <c r="K11" s="3230" t="s">
        <v>3169</v>
      </c>
      <c r="L11" s="3275">
        <v>57.29</v>
      </c>
      <c r="M11" s="3276" t="s">
        <v>3174</v>
      </c>
      <c r="N11" s="3277" t="s">
        <v>3155</v>
      </c>
      <c r="O11" s="3230"/>
      <c r="P11" s="3230"/>
      <c r="Q11" s="3235">
        <v>2120000</v>
      </c>
      <c r="R11" s="3235">
        <v>37005</v>
      </c>
      <c r="S11" s="3236">
        <v>211.9</v>
      </c>
      <c r="T11" s="3240">
        <v>2119000</v>
      </c>
      <c r="U11" s="3235">
        <v>36989</v>
      </c>
      <c r="V11" s="3278">
        <v>0.2</v>
      </c>
      <c r="W11" s="3239">
        <v>169.52</v>
      </c>
      <c r="X11" s="3240">
        <v>1695200</v>
      </c>
      <c r="Y11" s="3230">
        <v>2016</v>
      </c>
      <c r="Z11" s="3230">
        <v>4</v>
      </c>
      <c r="AA11" s="3230">
        <v>15</v>
      </c>
      <c r="AB11" s="3230">
        <v>1500</v>
      </c>
      <c r="AC11" s="3235" t="s">
        <v>3157</v>
      </c>
      <c r="AD11" s="3231" t="s">
        <v>3175</v>
      </c>
      <c r="AE11" s="3230" t="s">
        <v>3159</v>
      </c>
      <c r="AF11" s="3230"/>
      <c r="AG11" s="3230" t="s">
        <v>3161</v>
      </c>
      <c r="AH11" s="3230">
        <v>41193</v>
      </c>
      <c r="AI11" s="3255">
        <v>42390</v>
      </c>
      <c r="AJ11" s="3255"/>
      <c r="AK11" s="3256"/>
      <c r="AL11" s="3230">
        <v>33</v>
      </c>
      <c r="AM11" s="3230"/>
      <c r="AN11" s="3230"/>
      <c r="AO11" s="3230"/>
      <c r="AP11" s="3254" t="s">
        <v>3163</v>
      </c>
      <c r="AQ11" s="3230" t="s">
        <v>3164</v>
      </c>
      <c r="AR11" s="3230"/>
      <c r="AS11" s="3230"/>
      <c r="AT11" s="3230"/>
      <c r="AU11" s="3230"/>
      <c r="AV11" s="3230"/>
      <c r="AW11" s="3230" t="s">
        <v>3165</v>
      </c>
      <c r="AX11" s="3230" t="s">
        <v>3166</v>
      </c>
      <c r="AY11" s="3231">
        <v>1144677</v>
      </c>
      <c r="AZ11" s="3230" t="s">
        <v>3176</v>
      </c>
      <c r="BA11" s="3230"/>
      <c r="BB11" s="3231"/>
      <c r="BC11" s="3230"/>
      <c r="BD11" s="3245"/>
      <c r="BE11" s="3230"/>
      <c r="BF11" s="3246"/>
      <c r="BG11" s="3255">
        <v>42373</v>
      </c>
      <c r="BH11" s="3230"/>
      <c r="BI11" s="3230"/>
      <c r="BJ11" s="3255">
        <v>42382</v>
      </c>
      <c r="BK11" s="3247"/>
      <c r="BL11" s="3230"/>
      <c r="BM11" s="3230"/>
      <c r="BN11" s="3230"/>
      <c r="BO11" s="3230"/>
      <c r="BP11" s="3230"/>
      <c r="BQ11" s="3248"/>
      <c r="BR11" s="3248"/>
      <c r="BS11" s="3279" t="s">
        <v>3163</v>
      </c>
      <c r="BT11" s="3279" t="s">
        <v>3060</v>
      </c>
    </row>
    <row r="12" spans="1:255" s="3250" customFormat="1" ht="12" hidden="1" customHeight="1">
      <c r="A12" s="3230" t="s">
        <v>3177</v>
      </c>
      <c r="B12" s="3230" t="s">
        <v>3178</v>
      </c>
      <c r="C12" s="3242" t="s">
        <v>3179</v>
      </c>
      <c r="D12" s="3254">
        <v>13671095760</v>
      </c>
      <c r="E12" s="3230" t="s">
        <v>3151</v>
      </c>
      <c r="F12" s="3230" t="s">
        <v>3152</v>
      </c>
      <c r="G12" s="3230"/>
      <c r="H12" s="3230" t="s">
        <v>3180</v>
      </c>
      <c r="I12" s="3230"/>
      <c r="J12" s="3231" t="s">
        <v>3181</v>
      </c>
      <c r="K12" s="3230" t="s">
        <v>3178</v>
      </c>
      <c r="L12" s="3275">
        <v>64.16</v>
      </c>
      <c r="M12" s="3276" t="s">
        <v>3182</v>
      </c>
      <c r="N12" s="3277" t="s">
        <v>3155</v>
      </c>
      <c r="O12" s="3230"/>
      <c r="P12" s="3230"/>
      <c r="Q12" s="3235">
        <v>1500000</v>
      </c>
      <c r="R12" s="3235">
        <v>23379</v>
      </c>
      <c r="S12" s="3236">
        <v>251.53</v>
      </c>
      <c r="T12" s="3240">
        <v>2515300</v>
      </c>
      <c r="U12" s="3235">
        <v>39205</v>
      </c>
      <c r="V12" s="3278">
        <v>0.2</v>
      </c>
      <c r="W12" s="3239">
        <v>201.22</v>
      </c>
      <c r="X12" s="3240">
        <v>2012200</v>
      </c>
      <c r="Y12" s="3230">
        <v>2016</v>
      </c>
      <c r="Z12" s="3230">
        <v>4</v>
      </c>
      <c r="AA12" s="3230">
        <v>13</v>
      </c>
      <c r="AB12" s="3230">
        <v>1500</v>
      </c>
      <c r="AC12" s="3235" t="s">
        <v>3157</v>
      </c>
      <c r="AD12" s="3231" t="s">
        <v>3183</v>
      </c>
      <c r="AE12" s="3230" t="s">
        <v>3159</v>
      </c>
      <c r="AF12" s="3230"/>
      <c r="AG12" s="3230" t="s">
        <v>3161</v>
      </c>
      <c r="AH12" s="3230">
        <v>46602</v>
      </c>
      <c r="AI12" s="3255">
        <v>42434</v>
      </c>
      <c r="AJ12" s="3255"/>
      <c r="AK12" s="3256"/>
      <c r="AL12" s="3230">
        <v>32</v>
      </c>
      <c r="AM12" s="3230"/>
      <c r="AN12" s="3230"/>
      <c r="AO12" s="3230"/>
      <c r="AP12" s="3254" t="s">
        <v>3163</v>
      </c>
      <c r="AQ12" s="3230" t="s">
        <v>3164</v>
      </c>
      <c r="AR12" s="3230"/>
      <c r="AS12" s="3230"/>
      <c r="AT12" s="3230"/>
      <c r="AU12" s="3230"/>
      <c r="AV12" s="3230"/>
      <c r="AW12" s="3230" t="s">
        <v>3053</v>
      </c>
      <c r="AX12" s="3230" t="s">
        <v>3166</v>
      </c>
      <c r="AY12" s="3231" t="s">
        <v>3184</v>
      </c>
      <c r="AZ12" s="3230" t="s">
        <v>3185</v>
      </c>
      <c r="BA12" s="3230"/>
      <c r="BB12" s="3231"/>
      <c r="BC12" s="3230"/>
      <c r="BD12" s="3245"/>
      <c r="BE12" s="3230"/>
      <c r="BF12" s="3246"/>
      <c r="BG12" s="3255">
        <v>42428</v>
      </c>
      <c r="BH12" s="3230"/>
      <c r="BI12" s="3230"/>
      <c r="BJ12" s="3255">
        <v>42438</v>
      </c>
      <c r="BK12" s="3247"/>
      <c r="BL12" s="3230"/>
      <c r="BM12" s="3230"/>
      <c r="BN12" s="3230"/>
      <c r="BO12" s="3230"/>
      <c r="BP12" s="3230"/>
      <c r="BQ12" s="3248"/>
      <c r="BR12" s="3248"/>
      <c r="BS12" s="3279" t="s">
        <v>3163</v>
      </c>
      <c r="BT12" s="3279" t="s">
        <v>3060</v>
      </c>
    </row>
    <row r="13" spans="1:255" s="3250" customFormat="1" ht="12" hidden="1" customHeight="1">
      <c r="A13" s="3230" t="s">
        <v>3186</v>
      </c>
      <c r="B13" s="3230" t="s">
        <v>3187</v>
      </c>
      <c r="C13" s="3231" t="s">
        <v>3188</v>
      </c>
      <c r="D13" s="3254">
        <v>18515063961</v>
      </c>
      <c r="E13" s="3230" t="s">
        <v>3151</v>
      </c>
      <c r="F13" s="3230" t="s">
        <v>3152</v>
      </c>
      <c r="G13" s="3230"/>
      <c r="H13" s="3230" t="s">
        <v>3189</v>
      </c>
      <c r="I13" s="3230"/>
      <c r="J13" s="3230" t="s">
        <v>3190</v>
      </c>
      <c r="K13" s="3230" t="s">
        <v>3187</v>
      </c>
      <c r="L13" s="3235">
        <v>57.95</v>
      </c>
      <c r="M13" s="3276">
        <v>3</v>
      </c>
      <c r="N13" s="3230" t="s">
        <v>3155</v>
      </c>
      <c r="O13" s="3230"/>
      <c r="P13" s="3230"/>
      <c r="Q13" s="3235">
        <v>1430000</v>
      </c>
      <c r="R13" s="3235">
        <v>24676</v>
      </c>
      <c r="S13" s="3236">
        <v>218.44</v>
      </c>
      <c r="T13" s="3240">
        <v>2184400</v>
      </c>
      <c r="U13" s="3235">
        <v>37695</v>
      </c>
      <c r="V13" s="3278">
        <v>0.2</v>
      </c>
      <c r="W13" s="3239">
        <v>174.75</v>
      </c>
      <c r="X13" s="3240">
        <v>1747500</v>
      </c>
      <c r="Y13" s="3230">
        <v>2016</v>
      </c>
      <c r="Z13" s="3230">
        <v>4</v>
      </c>
      <c r="AA13" s="3230">
        <v>22</v>
      </c>
      <c r="AB13" s="3230">
        <v>1500</v>
      </c>
      <c r="AC13" s="3235" t="s">
        <v>3157</v>
      </c>
      <c r="AD13" s="3242" t="s">
        <v>3191</v>
      </c>
      <c r="AE13" s="3230" t="s">
        <v>3192</v>
      </c>
      <c r="AF13" s="3230"/>
      <c r="AG13" s="3230" t="s">
        <v>3007</v>
      </c>
      <c r="AH13" s="3230">
        <v>42105</v>
      </c>
      <c r="AI13" s="3255">
        <v>42439</v>
      </c>
      <c r="AJ13" s="3230"/>
      <c r="AK13" s="3230"/>
      <c r="AL13" s="3230">
        <v>20</v>
      </c>
      <c r="AM13" s="3230"/>
      <c r="AN13" s="3230"/>
      <c r="AO13" s="3230"/>
      <c r="AP13" s="3254" t="s">
        <v>3163</v>
      </c>
      <c r="AQ13" s="3230" t="s">
        <v>3193</v>
      </c>
      <c r="AR13" s="3230"/>
      <c r="AS13" s="3230"/>
      <c r="AT13" s="3230"/>
      <c r="AU13" s="3230"/>
      <c r="AV13" s="3230"/>
      <c r="AW13" s="3230" t="s">
        <v>3194</v>
      </c>
      <c r="AX13" s="3230" t="s">
        <v>3195</v>
      </c>
      <c r="AY13" s="3231">
        <v>1184072</v>
      </c>
      <c r="AZ13" s="3230"/>
      <c r="BA13" s="3230"/>
      <c r="BB13" s="3230"/>
      <c r="BC13" s="3230"/>
      <c r="BD13" s="3230"/>
      <c r="BE13" s="3230"/>
      <c r="BF13" s="3230"/>
      <c r="BG13" s="3255">
        <v>42399</v>
      </c>
      <c r="BH13" s="3230"/>
      <c r="BI13" s="3230"/>
      <c r="BJ13" s="3247">
        <v>42446</v>
      </c>
      <c r="BK13" s="3247"/>
      <c r="BL13" s="3230"/>
      <c r="BM13" s="3230"/>
      <c r="BN13" s="3230"/>
      <c r="BO13" s="3230"/>
      <c r="BP13" s="3230"/>
      <c r="BQ13" s="3230"/>
      <c r="BR13" s="3230"/>
      <c r="BS13" s="3279" t="s">
        <v>3163</v>
      </c>
      <c r="BT13" s="3279" t="s">
        <v>3060</v>
      </c>
    </row>
    <row r="14" spans="1:255" s="3250" customFormat="1" ht="12" hidden="1" customHeight="1">
      <c r="A14" s="3233" t="s">
        <v>3196</v>
      </c>
      <c r="B14" s="3233" t="s">
        <v>3197</v>
      </c>
      <c r="C14" s="3233" t="s">
        <v>3198</v>
      </c>
      <c r="D14" s="3233" t="s">
        <v>3199</v>
      </c>
      <c r="E14" s="3233" t="s">
        <v>3081</v>
      </c>
      <c r="F14" s="3233" t="s">
        <v>3200</v>
      </c>
      <c r="G14" s="3230"/>
      <c r="H14" s="3233"/>
      <c r="I14" s="3230"/>
      <c r="J14" s="3230"/>
      <c r="K14" s="3233" t="s">
        <v>3201</v>
      </c>
      <c r="L14" s="3277">
        <v>43.4</v>
      </c>
      <c r="M14" s="3233" t="s">
        <v>3202</v>
      </c>
      <c r="N14" s="3233" t="s">
        <v>3203</v>
      </c>
      <c r="O14" s="3233" t="s">
        <v>1203</v>
      </c>
      <c r="P14" s="3233" t="s">
        <v>3204</v>
      </c>
      <c r="Q14" s="3277">
        <v>1660000</v>
      </c>
      <c r="R14" s="3235">
        <v>38249</v>
      </c>
      <c r="S14" s="3277" t="s">
        <v>3205</v>
      </c>
      <c r="T14" s="3240">
        <v>1634100</v>
      </c>
      <c r="U14" s="3277" t="s">
        <v>3206</v>
      </c>
      <c r="V14" s="3278">
        <v>0.2</v>
      </c>
      <c r="W14" s="3235">
        <v>130.72</v>
      </c>
      <c r="X14" s="3240">
        <v>1307200</v>
      </c>
      <c r="Y14" s="3277" t="s">
        <v>3207</v>
      </c>
      <c r="Z14" s="3277" t="s">
        <v>3208</v>
      </c>
      <c r="AA14" s="3277" t="s">
        <v>3209</v>
      </c>
      <c r="AB14" s="3235">
        <v>1500</v>
      </c>
      <c r="AC14" s="3233" t="s">
        <v>3060</v>
      </c>
      <c r="AD14" s="3233" t="s">
        <v>3210</v>
      </c>
      <c r="AE14" s="3233" t="s">
        <v>3211</v>
      </c>
      <c r="AF14" s="3230"/>
      <c r="AG14" s="3230" t="s">
        <v>3007</v>
      </c>
      <c r="AH14" s="3233" t="s">
        <v>3212</v>
      </c>
      <c r="AI14" s="3233" t="s">
        <v>3213</v>
      </c>
      <c r="AJ14" s="3233" t="s">
        <v>3214</v>
      </c>
      <c r="AK14" s="3230"/>
      <c r="AL14" s="3233" t="s">
        <v>3215</v>
      </c>
      <c r="AM14" s="3230"/>
      <c r="AN14" s="3233" t="s">
        <v>3216</v>
      </c>
      <c r="AO14" s="3233" t="s">
        <v>3216</v>
      </c>
      <c r="AP14" s="3233" t="s">
        <v>3217</v>
      </c>
      <c r="AQ14" s="3230"/>
      <c r="AR14" s="3230"/>
      <c r="AS14" s="3230"/>
      <c r="AT14" s="3230"/>
      <c r="AU14" s="3230"/>
      <c r="AV14" s="3230"/>
      <c r="AW14" s="3230"/>
      <c r="AX14" s="3230"/>
      <c r="AY14" s="3233" t="s">
        <v>3218</v>
      </c>
      <c r="AZ14" s="3233" t="s">
        <v>3201</v>
      </c>
      <c r="BA14" s="3230"/>
      <c r="BB14" s="3231"/>
      <c r="BC14" s="3230"/>
      <c r="BD14" s="3245"/>
      <c r="BE14" s="3230"/>
      <c r="BF14" s="3246"/>
      <c r="BG14" s="3233" t="s">
        <v>3214</v>
      </c>
      <c r="BH14" s="3230"/>
      <c r="BI14" s="3233" t="s">
        <v>3217</v>
      </c>
      <c r="BJ14" s="3233" t="s">
        <v>3219</v>
      </c>
      <c r="BK14" s="3247"/>
      <c r="BL14" s="3230"/>
      <c r="BM14" s="3230"/>
      <c r="BN14" s="3230"/>
      <c r="BO14" s="3230"/>
      <c r="BP14" s="3230"/>
      <c r="BQ14" s="3230"/>
      <c r="BR14" s="3230"/>
      <c r="BS14" s="3279" t="s">
        <v>3217</v>
      </c>
      <c r="BT14" s="3279" t="s">
        <v>3060</v>
      </c>
    </row>
    <row r="15" spans="1:255" s="3250" customFormat="1" ht="12" hidden="1" customHeight="1">
      <c r="A15" s="3233" t="s">
        <v>3220</v>
      </c>
      <c r="B15" s="3233" t="s">
        <v>3221</v>
      </c>
      <c r="C15" s="3233" t="s">
        <v>3222</v>
      </c>
      <c r="D15" s="3233" t="s">
        <v>3223</v>
      </c>
      <c r="E15" s="3233" t="s">
        <v>3081</v>
      </c>
      <c r="F15" s="3233" t="s">
        <v>3224</v>
      </c>
      <c r="G15" s="3230"/>
      <c r="H15" s="3233"/>
      <c r="I15" s="3230"/>
      <c r="J15" s="3230"/>
      <c r="K15" s="3233" t="s">
        <v>3225</v>
      </c>
      <c r="L15" s="3277">
        <v>65.239999999999995</v>
      </c>
      <c r="M15" s="3233" t="s">
        <v>3226</v>
      </c>
      <c r="N15" s="3233" t="s">
        <v>3227</v>
      </c>
      <c r="O15" s="3233" t="s">
        <v>1203</v>
      </c>
      <c r="P15" s="3233" t="s">
        <v>3204</v>
      </c>
      <c r="Q15" s="3277">
        <v>1800000</v>
      </c>
      <c r="R15" s="3235">
        <v>27590</v>
      </c>
      <c r="S15" s="3277" t="s">
        <v>3228</v>
      </c>
      <c r="T15" s="3240">
        <v>2467900</v>
      </c>
      <c r="U15" s="3277" t="s">
        <v>3229</v>
      </c>
      <c r="V15" s="3278">
        <v>0.2</v>
      </c>
      <c r="W15" s="3235">
        <v>197.43</v>
      </c>
      <c r="X15" s="3240">
        <v>1974300</v>
      </c>
      <c r="Y15" s="3277" t="s">
        <v>3207</v>
      </c>
      <c r="Z15" s="3277" t="s">
        <v>3208</v>
      </c>
      <c r="AA15" s="3277" t="s">
        <v>3230</v>
      </c>
      <c r="AB15" s="3235">
        <v>1500</v>
      </c>
      <c r="AC15" s="3233" t="s">
        <v>3060</v>
      </c>
      <c r="AD15" s="3233" t="s">
        <v>1203</v>
      </c>
      <c r="AE15" s="3233" t="s">
        <v>3211</v>
      </c>
      <c r="AF15" s="3230"/>
      <c r="AG15" s="3230" t="s">
        <v>3007</v>
      </c>
      <c r="AH15" s="3233" t="s">
        <v>3231</v>
      </c>
      <c r="AI15" s="3233" t="s">
        <v>3232</v>
      </c>
      <c r="AJ15" s="3233" t="s">
        <v>3233</v>
      </c>
      <c r="AK15" s="3230"/>
      <c r="AL15" s="3233" t="s">
        <v>3234</v>
      </c>
      <c r="AM15" s="3230"/>
      <c r="AN15" s="3233" t="s">
        <v>3216</v>
      </c>
      <c r="AO15" s="3233" t="s">
        <v>3216</v>
      </c>
      <c r="AP15" s="3233" t="s">
        <v>3235</v>
      </c>
      <c r="AQ15" s="3230"/>
      <c r="AR15" s="3230"/>
      <c r="AS15" s="3230"/>
      <c r="AT15" s="3230"/>
      <c r="AU15" s="3230"/>
      <c r="AV15" s="3230"/>
      <c r="AW15" s="3230"/>
      <c r="AX15" s="3230"/>
      <c r="AY15" s="3233" t="s">
        <v>3236</v>
      </c>
      <c r="AZ15" s="3233" t="s">
        <v>3225</v>
      </c>
      <c r="BA15" s="3230"/>
      <c r="BB15" s="3231"/>
      <c r="BC15" s="3230"/>
      <c r="BD15" s="3245"/>
      <c r="BE15" s="3230"/>
      <c r="BF15" s="3246"/>
      <c r="BG15" s="3233" t="s">
        <v>3233</v>
      </c>
      <c r="BH15" s="3230"/>
      <c r="BI15" s="3233" t="s">
        <v>3235</v>
      </c>
      <c r="BJ15" s="3233" t="s">
        <v>3237</v>
      </c>
      <c r="BK15" s="3247"/>
      <c r="BL15" s="3230"/>
      <c r="BM15" s="3230"/>
      <c r="BN15" s="3230"/>
      <c r="BO15" s="3230"/>
      <c r="BP15" s="3230"/>
      <c r="BQ15" s="3230"/>
      <c r="BR15" s="3230"/>
      <c r="BS15" s="3279" t="s">
        <v>3235</v>
      </c>
      <c r="BT15" s="3279" t="s">
        <v>3060</v>
      </c>
    </row>
    <row r="16" spans="1:255" s="3295" customFormat="1" ht="12" hidden="1" customHeight="1">
      <c r="A16" s="3280" t="s">
        <v>3238</v>
      </c>
      <c r="B16" s="3280" t="s">
        <v>3239</v>
      </c>
      <c r="C16" s="3281" t="s">
        <v>3240</v>
      </c>
      <c r="D16" s="3281" t="s">
        <v>3241</v>
      </c>
      <c r="E16" s="3282" t="s">
        <v>3081</v>
      </c>
      <c r="F16" s="3280" t="s">
        <v>3242</v>
      </c>
      <c r="G16" s="3280"/>
      <c r="H16" s="3280"/>
      <c r="I16" s="3280"/>
      <c r="J16" s="3280"/>
      <c r="K16" s="3280" t="s">
        <v>3243</v>
      </c>
      <c r="L16" s="3283">
        <v>48.52</v>
      </c>
      <c r="M16" s="3284" t="s">
        <v>3244</v>
      </c>
      <c r="N16" s="3285" t="s">
        <v>3245</v>
      </c>
      <c r="O16" s="3283" t="s">
        <v>1203</v>
      </c>
      <c r="P16" s="3285" t="s">
        <v>3204</v>
      </c>
      <c r="Q16" s="3283">
        <v>1500000</v>
      </c>
      <c r="R16" s="3286">
        <v>30915</v>
      </c>
      <c r="S16" s="3283">
        <v>194.63</v>
      </c>
      <c r="T16" s="3287">
        <v>1946300</v>
      </c>
      <c r="U16" s="3285" t="s">
        <v>3246</v>
      </c>
      <c r="V16" s="3288">
        <v>0.2</v>
      </c>
      <c r="W16" s="3289">
        <v>155.69999999999999</v>
      </c>
      <c r="X16" s="3287">
        <v>1557000</v>
      </c>
      <c r="Y16" s="3285" t="s">
        <v>3207</v>
      </c>
      <c r="Z16" s="3285" t="s">
        <v>3247</v>
      </c>
      <c r="AA16" s="3290" t="s">
        <v>3248</v>
      </c>
      <c r="AB16" s="3285">
        <v>1500</v>
      </c>
      <c r="AC16" s="3285" t="s">
        <v>3249</v>
      </c>
      <c r="AD16" s="3281" t="s">
        <v>3250</v>
      </c>
      <c r="AE16" s="3280" t="s">
        <v>3251</v>
      </c>
      <c r="AF16" s="3280"/>
      <c r="AG16" s="3280" t="s">
        <v>3252</v>
      </c>
      <c r="AH16" s="3280" t="s">
        <v>3253</v>
      </c>
      <c r="AI16" s="3291" t="s">
        <v>3254</v>
      </c>
      <c r="AJ16" s="3280" t="s">
        <v>3255</v>
      </c>
      <c r="AK16" s="1090"/>
      <c r="AL16" s="3292" t="s">
        <v>3256</v>
      </c>
      <c r="AM16" s="3280"/>
      <c r="AN16" s="3280" t="s">
        <v>3216</v>
      </c>
      <c r="AO16" s="3280" t="s">
        <v>3216</v>
      </c>
      <c r="AP16" s="3280" t="s">
        <v>3257</v>
      </c>
      <c r="AQ16" s="3280"/>
      <c r="AR16" s="3280"/>
      <c r="AS16" s="3280"/>
      <c r="AT16" s="3280"/>
      <c r="AU16" s="3292"/>
      <c r="AV16" s="3280"/>
      <c r="AW16" s="3280"/>
      <c r="AX16" s="3293"/>
      <c r="AY16" s="3280" t="s">
        <v>3258</v>
      </c>
      <c r="AZ16" s="3280" t="s">
        <v>3259</v>
      </c>
      <c r="BA16" s="3280"/>
      <c r="BB16" s="3280"/>
      <c r="BC16" s="3280"/>
      <c r="BD16" s="3280"/>
      <c r="BE16" s="3280"/>
      <c r="BF16" s="3280"/>
      <c r="BG16" s="3294" t="s">
        <v>3255</v>
      </c>
      <c r="BH16" s="3280"/>
      <c r="BI16" s="3280" t="s">
        <v>3217</v>
      </c>
      <c r="BJ16" s="3294" t="s">
        <v>3260</v>
      </c>
      <c r="BK16" s="3294"/>
      <c r="BL16" s="3280"/>
      <c r="BM16" s="3280"/>
      <c r="BN16" s="3280"/>
      <c r="BO16" s="3280"/>
      <c r="BP16" s="3280"/>
      <c r="BQ16" s="3293"/>
      <c r="BR16" s="3293"/>
      <c r="BS16" s="3279" t="s">
        <v>3217</v>
      </c>
      <c r="BT16" s="3279" t="s">
        <v>3060</v>
      </c>
    </row>
    <row r="17" spans="1:256" s="3250" customFormat="1" ht="12" hidden="1" customHeight="1">
      <c r="A17" s="3230" t="s">
        <v>3261</v>
      </c>
      <c r="B17" s="3230" t="s">
        <v>3262</v>
      </c>
      <c r="C17" s="3231" t="s">
        <v>3263</v>
      </c>
      <c r="D17" s="3231" t="s">
        <v>3264</v>
      </c>
      <c r="E17" s="3230" t="s">
        <v>3081</v>
      </c>
      <c r="F17" s="3230" t="s">
        <v>3265</v>
      </c>
      <c r="G17" s="3230"/>
      <c r="H17" s="3254"/>
      <c r="I17" s="3230"/>
      <c r="J17" s="3254"/>
      <c r="K17" s="3230" t="s">
        <v>3266</v>
      </c>
      <c r="L17" s="3277">
        <v>57.07</v>
      </c>
      <c r="M17" s="3252" t="s">
        <v>3267</v>
      </c>
      <c r="N17" s="3230" t="s">
        <v>3268</v>
      </c>
      <c r="O17" s="3233" t="s">
        <v>1203</v>
      </c>
      <c r="P17" s="3230" t="s">
        <v>3204</v>
      </c>
      <c r="Q17" s="3277">
        <v>1340000</v>
      </c>
      <c r="R17" s="3253">
        <v>23480</v>
      </c>
      <c r="S17" s="3277">
        <v>225.48</v>
      </c>
      <c r="T17" s="3237">
        <v>2254800</v>
      </c>
      <c r="U17" s="3230" t="s">
        <v>3269</v>
      </c>
      <c r="V17" s="3238">
        <v>0.2</v>
      </c>
      <c r="W17" s="3239">
        <v>180.38</v>
      </c>
      <c r="X17" s="3240">
        <v>1803800</v>
      </c>
      <c r="Y17" s="3230" t="s">
        <v>3207</v>
      </c>
      <c r="Z17" s="3230" t="s">
        <v>3270</v>
      </c>
      <c r="AA17" s="3248" t="s">
        <v>3271</v>
      </c>
      <c r="AB17" s="3235">
        <v>1500</v>
      </c>
      <c r="AC17" s="3254" t="s">
        <v>3272</v>
      </c>
      <c r="AD17" s="3242" t="s">
        <v>3273</v>
      </c>
      <c r="AE17" s="3230" t="s">
        <v>3274</v>
      </c>
      <c r="AF17" s="3230"/>
      <c r="AG17" s="3230" t="s">
        <v>3275</v>
      </c>
      <c r="AH17" s="3230" t="s">
        <v>3276</v>
      </c>
      <c r="AI17" s="3255" t="s">
        <v>3277</v>
      </c>
      <c r="AJ17" s="3230" t="s">
        <v>3278</v>
      </c>
      <c r="AK17" s="3256"/>
      <c r="AL17" s="3254" t="s">
        <v>3279</v>
      </c>
      <c r="AM17" s="3230"/>
      <c r="AN17" s="3230" t="s">
        <v>3216</v>
      </c>
      <c r="AO17" s="3230" t="s">
        <v>3216</v>
      </c>
      <c r="AP17" s="3230" t="s">
        <v>3280</v>
      </c>
      <c r="AQ17" s="3254"/>
      <c r="AR17" s="3230"/>
      <c r="AS17" s="3230"/>
      <c r="AT17" s="3230"/>
      <c r="AU17" s="3254"/>
      <c r="AV17" s="3230"/>
      <c r="AW17" s="3230"/>
      <c r="AX17" s="3248"/>
      <c r="AY17" s="3230" t="s">
        <v>3281</v>
      </c>
      <c r="AZ17" s="3230" t="s">
        <v>3282</v>
      </c>
      <c r="BA17" s="3230"/>
      <c r="BB17" s="3230"/>
      <c r="BC17" s="3230"/>
      <c r="BD17" s="3230"/>
      <c r="BE17" s="3230"/>
      <c r="BF17" s="3230"/>
      <c r="BG17" s="3247" t="s">
        <v>3278</v>
      </c>
      <c r="BH17" s="3230"/>
      <c r="BI17" s="3230" t="s">
        <v>3120</v>
      </c>
      <c r="BJ17" s="3247" t="s">
        <v>3283</v>
      </c>
      <c r="BK17" s="3247"/>
      <c r="BL17" s="3230"/>
      <c r="BM17" s="3230"/>
      <c r="BN17" s="3230"/>
      <c r="BO17" s="3230"/>
      <c r="BP17" s="3230"/>
      <c r="BQ17" s="3248"/>
      <c r="BR17" s="3248"/>
      <c r="BS17" s="3279" t="s">
        <v>3120</v>
      </c>
      <c r="BT17" s="3279" t="s">
        <v>3060</v>
      </c>
      <c r="IR17" s="3296"/>
      <c r="IS17" s="3296"/>
      <c r="IT17" s="3296"/>
      <c r="IU17" s="3296"/>
      <c r="IV17" s="3296"/>
    </row>
    <row r="18" spans="1:256" s="3307" customFormat="1" ht="12" hidden="1" customHeight="1">
      <c r="A18" s="3297" t="s">
        <v>3284</v>
      </c>
      <c r="B18" s="3297" t="s">
        <v>3285</v>
      </c>
      <c r="C18" s="3297" t="s">
        <v>3286</v>
      </c>
      <c r="D18" s="3297" t="s">
        <v>3287</v>
      </c>
      <c r="E18" s="3297" t="s">
        <v>3081</v>
      </c>
      <c r="F18" s="3297" t="s">
        <v>3288</v>
      </c>
      <c r="G18" s="3298"/>
      <c r="H18" s="3297"/>
      <c r="I18" s="3298"/>
      <c r="J18" s="3298"/>
      <c r="K18" s="3297" t="s">
        <v>3289</v>
      </c>
      <c r="L18" s="3297">
        <v>46.62</v>
      </c>
      <c r="M18" s="3297" t="s">
        <v>3290</v>
      </c>
      <c r="N18" s="3297" t="s">
        <v>3203</v>
      </c>
      <c r="O18" s="3297" t="s">
        <v>1203</v>
      </c>
      <c r="P18" s="3297" t="s">
        <v>3204</v>
      </c>
      <c r="Q18" s="3299">
        <v>1170000</v>
      </c>
      <c r="R18" s="3300">
        <v>25097</v>
      </c>
      <c r="S18" s="3299">
        <v>210.49</v>
      </c>
      <c r="T18" s="3301">
        <v>2104900</v>
      </c>
      <c r="U18" s="3299" t="s">
        <v>3291</v>
      </c>
      <c r="V18" s="3302">
        <v>0.2</v>
      </c>
      <c r="W18" s="3300">
        <v>168.39</v>
      </c>
      <c r="X18" s="3301">
        <v>1683899.9999999998</v>
      </c>
      <c r="Y18" s="3299" t="s">
        <v>3207</v>
      </c>
      <c r="Z18" s="3299" t="s">
        <v>3292</v>
      </c>
      <c r="AA18" s="3299" t="s">
        <v>3293</v>
      </c>
      <c r="AB18" s="3300">
        <v>1500</v>
      </c>
      <c r="AC18" s="3297" t="s">
        <v>3060</v>
      </c>
      <c r="AD18" s="3297" t="s">
        <v>3294</v>
      </c>
      <c r="AE18" s="3297" t="s">
        <v>3211</v>
      </c>
      <c r="AF18" s="3298"/>
      <c r="AG18" s="3298" t="s">
        <v>3007</v>
      </c>
      <c r="AH18" s="3297" t="s">
        <v>3295</v>
      </c>
      <c r="AI18" s="3297" t="s">
        <v>3296</v>
      </c>
      <c r="AJ18" s="3297" t="s">
        <v>3297</v>
      </c>
      <c r="AK18" s="3298"/>
      <c r="AL18" s="3297" t="s">
        <v>3215</v>
      </c>
      <c r="AM18" s="3298"/>
      <c r="AN18" s="3297" t="s">
        <v>3216</v>
      </c>
      <c r="AO18" s="3297" t="s">
        <v>3216</v>
      </c>
      <c r="AP18" s="3297" t="s">
        <v>3298</v>
      </c>
      <c r="AQ18" s="3298"/>
      <c r="AR18" s="3298"/>
      <c r="AS18" s="3298"/>
      <c r="AT18" s="3298"/>
      <c r="AU18" s="3298"/>
      <c r="AV18" s="3298"/>
      <c r="AW18" s="3298"/>
      <c r="AX18" s="3298"/>
      <c r="AY18" s="3297" t="s">
        <v>3299</v>
      </c>
      <c r="AZ18" s="3297" t="s">
        <v>3289</v>
      </c>
      <c r="BA18" s="3298"/>
      <c r="BB18" s="3303"/>
      <c r="BC18" s="3298"/>
      <c r="BD18" s="3304"/>
      <c r="BE18" s="3298"/>
      <c r="BF18" s="3305"/>
      <c r="BG18" s="3297" t="s">
        <v>3297</v>
      </c>
      <c r="BH18" s="3298"/>
      <c r="BI18" s="3297" t="s">
        <v>3298</v>
      </c>
      <c r="BJ18" s="3297" t="s">
        <v>3300</v>
      </c>
      <c r="BK18" s="3306"/>
      <c r="BL18" s="3298"/>
      <c r="BM18" s="3298"/>
      <c r="BN18" s="3298"/>
      <c r="BO18" s="3298"/>
      <c r="BP18" s="3298"/>
      <c r="BQ18" s="3298"/>
      <c r="BR18" s="3298"/>
      <c r="BS18" s="3279" t="s">
        <v>3298</v>
      </c>
      <c r="BT18" s="3279" t="s">
        <v>3060</v>
      </c>
    </row>
    <row r="19" spans="1:256" s="3307" customFormat="1" ht="12" hidden="1" customHeight="1">
      <c r="A19" s="3297" t="s">
        <v>3301</v>
      </c>
      <c r="B19" s="3297" t="s">
        <v>3302</v>
      </c>
      <c r="C19" s="3297" t="s">
        <v>3303</v>
      </c>
      <c r="D19" s="3297" t="s">
        <v>3304</v>
      </c>
      <c r="E19" s="3297" t="s">
        <v>3081</v>
      </c>
      <c r="F19" s="3297" t="s">
        <v>3305</v>
      </c>
      <c r="G19" s="3298"/>
      <c r="H19" s="3297" t="s">
        <v>3306</v>
      </c>
      <c r="I19" s="3298"/>
      <c r="J19" s="3298"/>
      <c r="K19" s="3297" t="s">
        <v>3307</v>
      </c>
      <c r="L19" s="3299">
        <v>48.52</v>
      </c>
      <c r="M19" s="3297" t="s">
        <v>3308</v>
      </c>
      <c r="N19" s="3297" t="s">
        <v>3203</v>
      </c>
      <c r="O19" s="3297" t="s">
        <v>1203</v>
      </c>
      <c r="P19" s="3297" t="s">
        <v>3204</v>
      </c>
      <c r="Q19" s="3297">
        <v>2290000</v>
      </c>
      <c r="R19" s="3298">
        <v>47197</v>
      </c>
      <c r="S19" s="3299">
        <v>236.43</v>
      </c>
      <c r="T19" s="3308">
        <v>2364300</v>
      </c>
      <c r="U19" s="3297" t="s">
        <v>3309</v>
      </c>
      <c r="V19" s="3309">
        <v>0.2</v>
      </c>
      <c r="W19" s="3298">
        <v>189.14</v>
      </c>
      <c r="X19" s="3308">
        <v>1891399.9999999998</v>
      </c>
      <c r="Y19" s="3297" t="s">
        <v>3207</v>
      </c>
      <c r="Z19" s="3297" t="s">
        <v>3310</v>
      </c>
      <c r="AA19" s="3297" t="s">
        <v>3310</v>
      </c>
      <c r="AB19" s="3297">
        <v>600</v>
      </c>
      <c r="AC19" s="3297" t="s">
        <v>3060</v>
      </c>
      <c r="AD19" s="3297" t="s">
        <v>3311</v>
      </c>
      <c r="AE19" s="3297" t="s">
        <v>3312</v>
      </c>
      <c r="AF19" s="3298"/>
      <c r="AG19" s="3298" t="s">
        <v>3007</v>
      </c>
      <c r="AH19" s="3297" t="s">
        <v>3313</v>
      </c>
      <c r="AI19" s="3297" t="s">
        <v>3314</v>
      </c>
      <c r="AJ19" s="3297" t="s">
        <v>3315</v>
      </c>
      <c r="AK19" s="3298"/>
      <c r="AL19" s="3297" t="s">
        <v>3316</v>
      </c>
      <c r="AM19" s="3298"/>
      <c r="AN19" s="3297" t="s">
        <v>3216</v>
      </c>
      <c r="AO19" s="3297" t="s">
        <v>3216</v>
      </c>
      <c r="AP19" s="3297" t="s">
        <v>3317</v>
      </c>
      <c r="AQ19" s="3298"/>
      <c r="AR19" s="3298"/>
      <c r="AS19" s="3298"/>
      <c r="AT19" s="3298"/>
      <c r="AU19" s="3298"/>
      <c r="AV19" s="3298"/>
      <c r="AW19" s="3298"/>
      <c r="AX19" s="3298"/>
      <c r="AY19" s="3297" t="s">
        <v>3318</v>
      </c>
      <c r="AZ19" s="3297" t="s">
        <v>3307</v>
      </c>
      <c r="BA19" s="3298"/>
      <c r="BB19" s="3303"/>
      <c r="BC19" s="3298"/>
      <c r="BD19" s="3304"/>
      <c r="BE19" s="3298"/>
      <c r="BF19" s="3305"/>
      <c r="BG19" s="3297" t="s">
        <v>3315</v>
      </c>
      <c r="BH19" s="3298"/>
      <c r="BI19" s="3297" t="s">
        <v>3317</v>
      </c>
      <c r="BJ19" s="3297" t="s">
        <v>3319</v>
      </c>
      <c r="BK19" s="3306"/>
      <c r="BL19" s="3298"/>
      <c r="BM19" s="3298"/>
      <c r="BN19" s="3298"/>
      <c r="BO19" s="3298"/>
      <c r="BP19" s="3298"/>
      <c r="BQ19" s="3298"/>
      <c r="BR19" s="3298"/>
      <c r="BS19" s="3279" t="s">
        <v>3317</v>
      </c>
      <c r="BT19" s="3279" t="s">
        <v>3060</v>
      </c>
    </row>
    <row r="20" spans="1:256" s="3307" customFormat="1" ht="12" hidden="1" customHeight="1">
      <c r="A20" s="3297" t="s">
        <v>3320</v>
      </c>
      <c r="B20" s="3297" t="s">
        <v>3321</v>
      </c>
      <c r="C20" s="3297" t="s">
        <v>3322</v>
      </c>
      <c r="D20" s="3297" t="s">
        <v>3323</v>
      </c>
      <c r="E20" s="3297" t="s">
        <v>3081</v>
      </c>
      <c r="F20" s="3297" t="s">
        <v>3324</v>
      </c>
      <c r="G20" s="3298"/>
      <c r="H20" s="3297"/>
      <c r="I20" s="3298"/>
      <c r="J20" s="3298"/>
      <c r="K20" s="3297" t="s">
        <v>3325</v>
      </c>
      <c r="L20" s="3299">
        <v>70.97</v>
      </c>
      <c r="M20" s="3297" t="s">
        <v>3267</v>
      </c>
      <c r="N20" s="3297" t="s">
        <v>3326</v>
      </c>
      <c r="O20" s="3297" t="s">
        <v>1203</v>
      </c>
      <c r="P20" s="3297" t="s">
        <v>3204</v>
      </c>
      <c r="Q20" s="3297">
        <v>1500000</v>
      </c>
      <c r="R20" s="3298">
        <v>21136</v>
      </c>
      <c r="S20" s="3299">
        <v>320.25</v>
      </c>
      <c r="T20" s="3308">
        <v>3202500</v>
      </c>
      <c r="U20" s="3297" t="s">
        <v>3327</v>
      </c>
      <c r="V20" s="3309">
        <v>0.2</v>
      </c>
      <c r="W20" s="3298">
        <v>256.2</v>
      </c>
      <c r="X20" s="3308">
        <v>2562000</v>
      </c>
      <c r="Y20" s="3297" t="s">
        <v>3207</v>
      </c>
      <c r="Z20" s="3297" t="s">
        <v>3310</v>
      </c>
      <c r="AA20" s="3297" t="s">
        <v>3215</v>
      </c>
      <c r="AB20" s="3297">
        <v>600</v>
      </c>
      <c r="AC20" s="3297" t="s">
        <v>3060</v>
      </c>
      <c r="AD20" s="3297" t="s">
        <v>3328</v>
      </c>
      <c r="AE20" s="3297" t="s">
        <v>3312</v>
      </c>
      <c r="AF20" s="3298"/>
      <c r="AG20" s="3298" t="s">
        <v>3007</v>
      </c>
      <c r="AH20" s="3297" t="s">
        <v>3329</v>
      </c>
      <c r="AI20" s="3297" t="s">
        <v>3330</v>
      </c>
      <c r="AJ20" s="3297" t="s">
        <v>3331</v>
      </c>
      <c r="AK20" s="3298"/>
      <c r="AL20" s="3297" t="s">
        <v>3332</v>
      </c>
      <c r="AM20" s="3298"/>
      <c r="AN20" s="3297" t="s">
        <v>3216</v>
      </c>
      <c r="AO20" s="3297" t="s">
        <v>3216</v>
      </c>
      <c r="AP20" s="3297" t="s">
        <v>3298</v>
      </c>
      <c r="AQ20" s="3298"/>
      <c r="AR20" s="3298"/>
      <c r="AS20" s="3298"/>
      <c r="AT20" s="3298"/>
      <c r="AU20" s="3298"/>
      <c r="AV20" s="3298"/>
      <c r="AW20" s="3298"/>
      <c r="AX20" s="3298"/>
      <c r="AY20" s="3297" t="s">
        <v>3333</v>
      </c>
      <c r="AZ20" s="3297" t="s">
        <v>3325</v>
      </c>
      <c r="BA20" s="3298"/>
      <c r="BB20" s="3303"/>
      <c r="BC20" s="3298"/>
      <c r="BD20" s="3304"/>
      <c r="BE20" s="3298"/>
      <c r="BF20" s="3305"/>
      <c r="BG20" s="3297" t="s">
        <v>3331</v>
      </c>
      <c r="BH20" s="3298"/>
      <c r="BI20" s="3297" t="s">
        <v>3298</v>
      </c>
      <c r="BJ20" s="3297" t="s">
        <v>3334</v>
      </c>
      <c r="BK20" s="3306"/>
      <c r="BL20" s="3298"/>
      <c r="BM20" s="3298"/>
      <c r="BN20" s="3298"/>
      <c r="BO20" s="3298"/>
      <c r="BP20" s="3298"/>
      <c r="BQ20" s="3298"/>
      <c r="BR20" s="3298"/>
      <c r="BS20" s="3279" t="s">
        <v>3298</v>
      </c>
      <c r="BT20" s="3279" t="s">
        <v>3060</v>
      </c>
    </row>
    <row r="21" spans="1:256" s="3307" customFormat="1" ht="12" hidden="1" customHeight="1">
      <c r="A21" s="3233" t="s">
        <v>3335</v>
      </c>
      <c r="B21" s="3233" t="s">
        <v>3336</v>
      </c>
      <c r="C21" s="3233" t="s">
        <v>3337</v>
      </c>
      <c r="D21" s="3233" t="s">
        <v>3338</v>
      </c>
      <c r="E21" s="3233" t="s">
        <v>3081</v>
      </c>
      <c r="F21" s="3233" t="s">
        <v>3339</v>
      </c>
      <c r="G21" s="3230"/>
      <c r="H21" s="3233"/>
      <c r="I21" s="3230"/>
      <c r="J21" s="3230"/>
      <c r="K21" s="3233" t="s">
        <v>3340</v>
      </c>
      <c r="L21" s="3233" t="s">
        <v>3341</v>
      </c>
      <c r="M21" s="3233" t="s">
        <v>3342</v>
      </c>
      <c r="N21" s="3233" t="s">
        <v>3227</v>
      </c>
      <c r="O21" s="3233" t="s">
        <v>1203</v>
      </c>
      <c r="P21" s="3233" t="s">
        <v>3204</v>
      </c>
      <c r="Q21" s="3233" t="s">
        <v>3343</v>
      </c>
      <c r="R21" s="3230">
        <v>22072</v>
      </c>
      <c r="S21" s="3233" t="s">
        <v>3344</v>
      </c>
      <c r="T21" s="3237">
        <v>2939100.0000000005</v>
      </c>
      <c r="U21" s="3233" t="s">
        <v>3345</v>
      </c>
      <c r="V21" s="3238">
        <v>0.2</v>
      </c>
      <c r="W21" s="3230">
        <v>235.12</v>
      </c>
      <c r="X21" s="3237">
        <v>2351200</v>
      </c>
      <c r="Y21" s="3233" t="s">
        <v>3207</v>
      </c>
      <c r="Z21" s="3233" t="s">
        <v>3230</v>
      </c>
      <c r="AA21" s="3233" t="s">
        <v>3346</v>
      </c>
      <c r="AB21" s="3233" t="s">
        <v>3347</v>
      </c>
      <c r="AC21" s="3233" t="s">
        <v>3060</v>
      </c>
      <c r="AD21" s="3233" t="s">
        <v>3348</v>
      </c>
      <c r="AE21" s="3233" t="s">
        <v>3312</v>
      </c>
      <c r="AF21" s="3230"/>
      <c r="AG21" s="3230" t="s">
        <v>3007</v>
      </c>
      <c r="AH21" s="3233" t="s">
        <v>3349</v>
      </c>
      <c r="AI21" s="3233" t="s">
        <v>3350</v>
      </c>
      <c r="AJ21" s="3233" t="s">
        <v>3351</v>
      </c>
      <c r="AK21" s="3230"/>
      <c r="AL21" s="3233" t="s">
        <v>3234</v>
      </c>
      <c r="AM21" s="3230"/>
      <c r="AN21" s="3233" t="s">
        <v>3216</v>
      </c>
      <c r="AO21" s="3233" t="s">
        <v>3216</v>
      </c>
      <c r="AP21" s="3233" t="s">
        <v>3352</v>
      </c>
      <c r="AQ21" s="3230"/>
      <c r="AR21" s="3230"/>
      <c r="AS21" s="3230"/>
      <c r="AT21" s="3230"/>
      <c r="AU21" s="3230"/>
      <c r="AV21" s="3230"/>
      <c r="AW21" s="3230"/>
      <c r="AX21" s="3230"/>
      <c r="AY21" s="3233" t="s">
        <v>3353</v>
      </c>
      <c r="AZ21" s="3233" t="s">
        <v>3340</v>
      </c>
      <c r="BA21" s="3230"/>
      <c r="BB21" s="3231"/>
      <c r="BC21" s="3230"/>
      <c r="BD21" s="3245"/>
      <c r="BE21" s="3230"/>
      <c r="BF21" s="3246"/>
      <c r="BG21" s="3233" t="s">
        <v>3351</v>
      </c>
      <c r="BH21" s="3230"/>
      <c r="BI21" s="3233" t="s">
        <v>3352</v>
      </c>
      <c r="BJ21" s="3233" t="s">
        <v>3354</v>
      </c>
      <c r="BK21" s="3306"/>
      <c r="BL21" s="3298"/>
      <c r="BM21" s="3298"/>
      <c r="BN21" s="3298"/>
      <c r="BO21" s="3298"/>
      <c r="BP21" s="3298"/>
      <c r="BQ21" s="3298"/>
      <c r="BR21" s="3298"/>
      <c r="BS21" s="3279" t="s">
        <v>3352</v>
      </c>
      <c r="BT21" s="3279" t="s">
        <v>3060</v>
      </c>
    </row>
    <row r="22" spans="1:256" s="3296" customFormat="1" ht="12" customHeight="1">
      <c r="A22" s="3233" t="s">
        <v>3355</v>
      </c>
      <c r="B22" s="3233" t="s">
        <v>3356</v>
      </c>
      <c r="C22" s="3233" t="s">
        <v>3357</v>
      </c>
      <c r="D22" s="3233" t="s">
        <v>3358</v>
      </c>
      <c r="E22" s="3233" t="s">
        <v>3081</v>
      </c>
      <c r="F22" s="3233" t="s">
        <v>3359</v>
      </c>
      <c r="G22" s="3230"/>
      <c r="H22" s="3233"/>
      <c r="I22" s="3230"/>
      <c r="J22" s="3230"/>
      <c r="K22" s="3233" t="s">
        <v>3360</v>
      </c>
      <c r="L22" s="3233" t="s">
        <v>3361</v>
      </c>
      <c r="M22" s="3233" t="s">
        <v>3293</v>
      </c>
      <c r="N22" s="3233" t="s">
        <v>3227</v>
      </c>
      <c r="O22" s="3233" t="s">
        <v>1203</v>
      </c>
      <c r="P22" s="3233" t="s">
        <v>3204</v>
      </c>
      <c r="Q22" s="3233" t="s">
        <v>3362</v>
      </c>
      <c r="R22" s="3230">
        <v>25580</v>
      </c>
      <c r="S22" s="3233" t="s">
        <v>3363</v>
      </c>
      <c r="T22" s="3237">
        <v>3228100</v>
      </c>
      <c r="U22" s="3233" t="s">
        <v>3364</v>
      </c>
      <c r="V22" s="3238">
        <v>0.2</v>
      </c>
      <c r="W22" s="3230">
        <v>258.24</v>
      </c>
      <c r="X22" s="3237">
        <v>2582400</v>
      </c>
      <c r="Y22" s="3233" t="s">
        <v>3207</v>
      </c>
      <c r="Z22" s="3233" t="s">
        <v>3230</v>
      </c>
      <c r="AA22" s="3233" t="s">
        <v>3293</v>
      </c>
      <c r="AB22" s="3233" t="s">
        <v>3347</v>
      </c>
      <c r="AC22" s="3233" t="s">
        <v>3060</v>
      </c>
      <c r="AD22" s="3233" t="s">
        <v>3365</v>
      </c>
      <c r="AE22" s="3233" t="s">
        <v>3312</v>
      </c>
      <c r="AF22" s="3230"/>
      <c r="AG22" s="3230" t="s">
        <v>3007</v>
      </c>
      <c r="AH22" s="3233" t="s">
        <v>3366</v>
      </c>
      <c r="AI22" s="3255">
        <v>42656</v>
      </c>
      <c r="AJ22" s="3233" t="s">
        <v>3367</v>
      </c>
      <c r="AK22" s="3230"/>
      <c r="AL22" s="3233" t="s">
        <v>3234</v>
      </c>
      <c r="AM22" s="3230"/>
      <c r="AN22" s="3233" t="s">
        <v>3216</v>
      </c>
      <c r="AO22" s="3233" t="s">
        <v>3216</v>
      </c>
      <c r="AP22" s="3233" t="s">
        <v>3217</v>
      </c>
      <c r="AQ22" s="3230"/>
      <c r="AR22" s="3230"/>
      <c r="AS22" s="3230"/>
      <c r="AT22" s="3230"/>
      <c r="AU22" s="3230"/>
      <c r="AV22" s="3230"/>
      <c r="AW22" s="3230"/>
      <c r="AX22" s="3230"/>
      <c r="AY22" s="3233" t="s">
        <v>3368</v>
      </c>
      <c r="AZ22" s="3233" t="s">
        <v>3360</v>
      </c>
      <c r="BA22" s="3230"/>
      <c r="BB22" s="3231"/>
      <c r="BC22" s="3230"/>
      <c r="BD22" s="3245"/>
      <c r="BE22" s="3230"/>
      <c r="BF22" s="3246"/>
      <c r="BG22" s="3233" t="s">
        <v>3367</v>
      </c>
      <c r="BH22" s="3230"/>
      <c r="BI22" s="3233" t="s">
        <v>3217</v>
      </c>
      <c r="BJ22" s="3233" t="s">
        <v>3369</v>
      </c>
      <c r="BK22" s="3306"/>
      <c r="BL22" s="3298"/>
      <c r="BM22" s="3298"/>
      <c r="BN22" s="3298"/>
      <c r="BO22" s="3298"/>
      <c r="BP22" s="3298"/>
      <c r="BQ22" s="3298"/>
      <c r="BR22" s="3298"/>
      <c r="BS22" s="3279" t="s">
        <v>3217</v>
      </c>
      <c r="BT22" s="3279" t="s">
        <v>3060</v>
      </c>
      <c r="BU22" s="3307"/>
      <c r="BV22" s="3307"/>
      <c r="BW22" s="3307"/>
      <c r="BX22" s="3307"/>
      <c r="BY22" s="3307"/>
      <c r="BZ22" s="3307"/>
      <c r="CA22" s="3307"/>
      <c r="CB22" s="3307"/>
      <c r="CC22" s="3307"/>
      <c r="CD22" s="3307"/>
      <c r="CE22" s="3307"/>
      <c r="CF22" s="3307"/>
      <c r="CG22" s="3307"/>
      <c r="CH22" s="3307"/>
      <c r="CI22" s="3307"/>
      <c r="CJ22" s="3307"/>
      <c r="CK22" s="3307"/>
      <c r="CL22" s="3307"/>
      <c r="CM22" s="3307"/>
      <c r="CN22" s="3307"/>
      <c r="CO22" s="3307"/>
      <c r="CP22" s="3307"/>
      <c r="CQ22" s="3307"/>
      <c r="CR22" s="3307"/>
      <c r="CS22" s="3307"/>
      <c r="CT22" s="3307"/>
      <c r="CU22" s="3307"/>
      <c r="CV22" s="3307"/>
      <c r="CW22" s="3307"/>
      <c r="CX22" s="3307"/>
      <c r="CY22" s="3307"/>
      <c r="CZ22" s="3307"/>
      <c r="DA22" s="3307"/>
      <c r="DB22" s="3307"/>
      <c r="DC22" s="3307"/>
      <c r="DD22" s="3307"/>
      <c r="DE22" s="3307"/>
      <c r="DF22" s="3307"/>
      <c r="DG22" s="3307"/>
      <c r="DH22" s="3307"/>
      <c r="DI22" s="3307"/>
      <c r="DJ22" s="3307"/>
      <c r="DK22" s="3307"/>
      <c r="DL22" s="3307"/>
      <c r="DM22" s="3307"/>
      <c r="DN22" s="3307"/>
      <c r="DO22" s="3307"/>
      <c r="DP22" s="3307"/>
      <c r="DQ22" s="3307"/>
      <c r="DR22" s="3307"/>
      <c r="DS22" s="3307"/>
      <c r="DT22" s="3307"/>
      <c r="DU22" s="3307"/>
      <c r="DV22" s="3307"/>
      <c r="DW22" s="3307"/>
      <c r="DX22" s="3307"/>
      <c r="DY22" s="3307"/>
      <c r="DZ22" s="3307"/>
      <c r="EA22" s="3307"/>
      <c r="EB22" s="3307"/>
      <c r="EC22" s="3307"/>
      <c r="ED22" s="3307"/>
      <c r="EE22" s="3307"/>
      <c r="EF22" s="3307"/>
      <c r="EG22" s="3307"/>
      <c r="EH22" s="3307"/>
      <c r="EI22" s="3307"/>
      <c r="EJ22" s="3307"/>
      <c r="EK22" s="3307"/>
      <c r="EL22" s="3307"/>
      <c r="EM22" s="3307"/>
      <c r="EN22" s="3307"/>
      <c r="EO22" s="3307"/>
      <c r="EP22" s="3307"/>
      <c r="EQ22" s="3307"/>
      <c r="ER22" s="3307"/>
      <c r="ES22" s="3307"/>
      <c r="ET22" s="3307"/>
      <c r="EU22" s="3307"/>
      <c r="EV22" s="3307"/>
      <c r="EW22" s="3307"/>
      <c r="EX22" s="3307"/>
      <c r="EY22" s="3307"/>
      <c r="EZ22" s="3307"/>
      <c r="FA22" s="3307"/>
      <c r="FB22" s="3307"/>
      <c r="FC22" s="3307"/>
      <c r="FD22" s="3307"/>
      <c r="FE22" s="3307"/>
      <c r="FF22" s="3307"/>
      <c r="FG22" s="3307"/>
      <c r="FH22" s="3307"/>
      <c r="FI22" s="3307"/>
      <c r="FJ22" s="3307"/>
      <c r="FK22" s="3307"/>
      <c r="FL22" s="3307"/>
      <c r="FM22" s="3307"/>
      <c r="FN22" s="3307"/>
      <c r="FO22" s="3307"/>
      <c r="FP22" s="3307"/>
      <c r="FQ22" s="3307"/>
      <c r="FR22" s="3307"/>
      <c r="FS22" s="3307"/>
      <c r="FT22" s="3307"/>
      <c r="FU22" s="3307"/>
      <c r="FV22" s="3307"/>
      <c r="FW22" s="3307"/>
      <c r="FX22" s="3307"/>
      <c r="FY22" s="3307"/>
      <c r="FZ22" s="3307"/>
      <c r="GA22" s="3307"/>
      <c r="GB22" s="3307"/>
      <c r="GC22" s="3307"/>
      <c r="GD22" s="3307"/>
      <c r="GE22" s="3307"/>
      <c r="GF22" s="3307"/>
      <c r="GG22" s="3307"/>
      <c r="GH22" s="3307"/>
      <c r="GI22" s="3307"/>
      <c r="GJ22" s="3307"/>
      <c r="GK22" s="3307"/>
      <c r="GL22" s="3307"/>
      <c r="GM22" s="3307"/>
      <c r="GN22" s="3307"/>
      <c r="GO22" s="3307"/>
      <c r="GP22" s="3307"/>
      <c r="GQ22" s="3307"/>
      <c r="GR22" s="3307"/>
      <c r="GS22" s="3307"/>
      <c r="GT22" s="3307"/>
      <c r="GU22" s="3307"/>
      <c r="GV22" s="3307"/>
      <c r="GW22" s="3307"/>
      <c r="GX22" s="3307"/>
      <c r="GY22" s="3307"/>
      <c r="GZ22" s="3307"/>
      <c r="HA22" s="3307"/>
      <c r="HB22" s="3307"/>
      <c r="HC22" s="3307"/>
      <c r="HD22" s="3307"/>
      <c r="HE22" s="3307"/>
      <c r="HF22" s="3307"/>
      <c r="HG22" s="3307"/>
      <c r="HH22" s="3307"/>
      <c r="HI22" s="3307"/>
      <c r="HJ22" s="3307"/>
      <c r="HK22" s="3307"/>
      <c r="HL22" s="3307"/>
      <c r="HM22" s="3307"/>
      <c r="HN22" s="3307"/>
      <c r="HO22" s="3307"/>
      <c r="HP22" s="3307"/>
      <c r="HQ22" s="3307"/>
      <c r="HR22" s="3307"/>
      <c r="HS22" s="3307"/>
      <c r="HT22" s="3307"/>
      <c r="HU22" s="3307"/>
      <c r="HV22" s="3307"/>
      <c r="HW22" s="3307"/>
      <c r="HX22" s="3307"/>
      <c r="HY22" s="3307"/>
      <c r="HZ22" s="3307"/>
      <c r="IA22" s="3307"/>
      <c r="IB22" s="3307"/>
      <c r="IC22" s="3307"/>
      <c r="ID22" s="3307"/>
      <c r="IE22" s="3307"/>
      <c r="IF22" s="3307"/>
      <c r="IG22" s="3307"/>
      <c r="IH22" s="3307"/>
      <c r="II22" s="3307"/>
      <c r="IJ22" s="3307"/>
      <c r="IK22" s="3307"/>
      <c r="IL22" s="3307"/>
      <c r="IM22" s="3307"/>
      <c r="IN22" s="3307"/>
      <c r="IO22" s="3307"/>
      <c r="IP22" s="3307"/>
      <c r="IQ22" s="3307"/>
      <c r="IR22" s="3307"/>
      <c r="IS22" s="3307"/>
      <c r="IT22" s="3307"/>
      <c r="IU22" s="3307"/>
      <c r="IV22" s="3307"/>
    </row>
    <row r="23" spans="1:256" s="3322" customFormat="1" ht="12" customHeight="1">
      <c r="A23" s="3254" t="s">
        <v>3370</v>
      </c>
      <c r="B23" s="3254" t="s">
        <v>3371</v>
      </c>
      <c r="C23" s="3310" t="s">
        <v>3372</v>
      </c>
      <c r="D23" s="3310" t="s">
        <v>3373</v>
      </c>
      <c r="E23" s="3233" t="s">
        <v>3081</v>
      </c>
      <c r="F23" s="3254" t="s">
        <v>3374</v>
      </c>
      <c r="G23" s="3254"/>
      <c r="H23" s="3254"/>
      <c r="I23" s="3254"/>
      <c r="J23" s="3254"/>
      <c r="K23" s="3254" t="s">
        <v>3371</v>
      </c>
      <c r="L23" s="3254" t="s">
        <v>3375</v>
      </c>
      <c r="M23" s="3310" t="s">
        <v>3290</v>
      </c>
      <c r="N23" s="3254" t="s">
        <v>3376</v>
      </c>
      <c r="O23" s="3232" t="s">
        <v>1203</v>
      </c>
      <c r="P23" s="3254" t="s">
        <v>3377</v>
      </c>
      <c r="Q23" s="3254" t="s">
        <v>3378</v>
      </c>
      <c r="R23" s="3311">
        <v>23009</v>
      </c>
      <c r="S23" s="3312" t="s">
        <v>3379</v>
      </c>
      <c r="T23" s="3313">
        <v>3421400</v>
      </c>
      <c r="U23" s="3254" t="s">
        <v>3380</v>
      </c>
      <c r="V23" s="3314">
        <v>0.2</v>
      </c>
      <c r="W23" s="3315">
        <v>273.70999999999998</v>
      </c>
      <c r="X23" s="3313">
        <v>2737100</v>
      </c>
      <c r="Y23" s="3254" t="s">
        <v>3207</v>
      </c>
      <c r="Z23" s="3254" t="s">
        <v>3230</v>
      </c>
      <c r="AA23" s="3316" t="s">
        <v>3381</v>
      </c>
      <c r="AB23" s="3254" t="s">
        <v>3347</v>
      </c>
      <c r="AC23" s="3254" t="s">
        <v>3249</v>
      </c>
      <c r="AD23" s="3310" t="s">
        <v>3382</v>
      </c>
      <c r="AE23" s="3254" t="s">
        <v>3383</v>
      </c>
      <c r="AF23" s="3254"/>
      <c r="AG23" s="3254" t="s">
        <v>3252</v>
      </c>
      <c r="AH23" s="3254" t="s">
        <v>3384</v>
      </c>
      <c r="AI23" s="3317" t="s">
        <v>3385</v>
      </c>
      <c r="AJ23" s="3254" t="s">
        <v>3386</v>
      </c>
      <c r="AK23" s="3254"/>
      <c r="AL23" s="3254" t="s">
        <v>3387</v>
      </c>
      <c r="AM23" s="3254"/>
      <c r="AN23" s="3254" t="s">
        <v>3216</v>
      </c>
      <c r="AO23" s="3254" t="s">
        <v>3216</v>
      </c>
      <c r="AP23" s="3254" t="s">
        <v>3388</v>
      </c>
      <c r="AQ23" s="3254"/>
      <c r="AR23" s="3254"/>
      <c r="AS23" s="3254"/>
      <c r="AT23" s="3254"/>
      <c r="AU23" s="3254"/>
      <c r="AV23" s="3254"/>
      <c r="AW23" s="3254"/>
      <c r="AX23" s="3316"/>
      <c r="AY23" s="3254" t="s">
        <v>3389</v>
      </c>
      <c r="AZ23" s="3254" t="s">
        <v>3390</v>
      </c>
      <c r="BA23" s="3254"/>
      <c r="BB23" s="3254"/>
      <c r="BC23" s="3254"/>
      <c r="BD23" s="3254"/>
      <c r="BE23" s="3254"/>
      <c r="BF23" s="3254"/>
      <c r="BG23" s="3318" t="s">
        <v>3386</v>
      </c>
      <c r="BH23" s="3254"/>
      <c r="BI23" s="3254" t="s">
        <v>3388</v>
      </c>
      <c r="BJ23" s="3318" t="s">
        <v>3391</v>
      </c>
      <c r="BK23" s="3319"/>
      <c r="BL23" s="3320"/>
      <c r="BM23" s="3320"/>
      <c r="BN23" s="3320"/>
      <c r="BO23" s="3320"/>
      <c r="BP23" s="3320"/>
      <c r="BQ23" s="3321"/>
      <c r="BR23" s="3321"/>
      <c r="BS23" s="3279" t="s">
        <v>3120</v>
      </c>
      <c r="BT23" s="3279" t="s">
        <v>3060</v>
      </c>
      <c r="BU23" s="3307"/>
      <c r="IR23" s="3296"/>
      <c r="IS23" s="3296"/>
      <c r="IT23" s="3296"/>
      <c r="IU23" s="3296"/>
      <c r="IV23" s="3296"/>
    </row>
    <row r="24" spans="1:256" s="3307" customFormat="1" ht="12" customHeight="1">
      <c r="A24" s="3297" t="s">
        <v>3392</v>
      </c>
      <c r="B24" s="3297" t="s">
        <v>3393</v>
      </c>
      <c r="C24" s="3297" t="s">
        <v>3394</v>
      </c>
      <c r="D24" s="3297" t="s">
        <v>3395</v>
      </c>
      <c r="E24" s="3297" t="s">
        <v>3081</v>
      </c>
      <c r="F24" s="3297" t="s">
        <v>3396</v>
      </c>
      <c r="G24" s="3298"/>
      <c r="H24" s="3297"/>
      <c r="I24" s="3298"/>
      <c r="J24" s="3298"/>
      <c r="K24" s="3297" t="s">
        <v>3397</v>
      </c>
      <c r="L24" s="3297">
        <v>51.63</v>
      </c>
      <c r="M24" s="3297" t="s">
        <v>3267</v>
      </c>
      <c r="N24" s="3297" t="s">
        <v>3227</v>
      </c>
      <c r="O24" s="3297" t="s">
        <v>1203</v>
      </c>
      <c r="P24" s="3297" t="s">
        <v>3204</v>
      </c>
      <c r="Q24" s="3297" t="s">
        <v>3398</v>
      </c>
      <c r="R24" s="3298">
        <v>23242</v>
      </c>
      <c r="S24" s="3297">
        <v>295.07</v>
      </c>
      <c r="T24" s="3308">
        <v>2950700</v>
      </c>
      <c r="U24" s="3297" t="s">
        <v>3399</v>
      </c>
      <c r="V24" s="3309">
        <v>0.2</v>
      </c>
      <c r="W24" s="3298">
        <v>236.05</v>
      </c>
      <c r="X24" s="3308">
        <v>2360500</v>
      </c>
      <c r="Y24" s="3297" t="s">
        <v>3207</v>
      </c>
      <c r="Z24" s="3297" t="s">
        <v>3400</v>
      </c>
      <c r="AA24" s="3297" t="s">
        <v>3306</v>
      </c>
      <c r="AB24" s="3297">
        <v>600</v>
      </c>
      <c r="AC24" s="3297" t="s">
        <v>3060</v>
      </c>
      <c r="AD24" s="3297" t="s">
        <v>3401</v>
      </c>
      <c r="AE24" s="3297" t="s">
        <v>3312</v>
      </c>
      <c r="AF24" s="3298"/>
      <c r="AG24" s="3298" t="s">
        <v>3007</v>
      </c>
      <c r="AH24" s="3297" t="s">
        <v>3402</v>
      </c>
      <c r="AI24" s="3297" t="s">
        <v>3403</v>
      </c>
      <c r="AJ24" s="3297" t="s">
        <v>3404</v>
      </c>
      <c r="AK24" s="3298"/>
      <c r="AL24" s="3297" t="s">
        <v>3256</v>
      </c>
      <c r="AM24" s="3298"/>
      <c r="AN24" s="3297" t="s">
        <v>3216</v>
      </c>
      <c r="AO24" s="3297" t="s">
        <v>3216</v>
      </c>
      <c r="AP24" s="3297" t="s">
        <v>3405</v>
      </c>
      <c r="AQ24" s="3298"/>
      <c r="AR24" s="3298"/>
      <c r="AS24" s="3298"/>
      <c r="AT24" s="3298"/>
      <c r="AU24" s="3298"/>
      <c r="AV24" s="3298"/>
      <c r="AW24" s="3298"/>
      <c r="AX24" s="3298"/>
      <c r="AY24" s="3297" t="s">
        <v>3406</v>
      </c>
      <c r="AZ24" s="3297" t="s">
        <v>3397</v>
      </c>
      <c r="BA24" s="3298"/>
      <c r="BB24" s="3303"/>
      <c r="BC24" s="3298"/>
      <c r="BD24" s="3304"/>
      <c r="BE24" s="3298"/>
      <c r="BF24" s="3305"/>
      <c r="BG24" s="3297" t="s">
        <v>3404</v>
      </c>
      <c r="BH24" s="3298"/>
      <c r="BI24" s="3297" t="s">
        <v>3405</v>
      </c>
      <c r="BJ24" s="3297" t="s">
        <v>3407</v>
      </c>
      <c r="BK24" s="3306"/>
      <c r="BL24" s="3298"/>
      <c r="BM24" s="3298"/>
      <c r="BN24" s="3298"/>
      <c r="BO24" s="3298"/>
      <c r="BP24" s="3298"/>
      <c r="BQ24" s="3298"/>
      <c r="BR24" s="3298"/>
      <c r="BS24" s="3279" t="s">
        <v>3405</v>
      </c>
      <c r="BT24" s="3279" t="s">
        <v>3060</v>
      </c>
    </row>
    <row r="25" spans="1:256" s="3307" customFormat="1" ht="12" hidden="1" customHeight="1">
      <c r="A25" s="3254" t="s">
        <v>3408</v>
      </c>
      <c r="B25" s="3254" t="s">
        <v>3409</v>
      </c>
      <c r="C25" s="3310" t="s">
        <v>3410</v>
      </c>
      <c r="D25" s="3252" t="s">
        <v>3411</v>
      </c>
      <c r="E25" s="3254" t="s">
        <v>3412</v>
      </c>
      <c r="F25" s="3254" t="s">
        <v>3413</v>
      </c>
      <c r="G25" s="3235"/>
      <c r="H25" s="3254" t="s">
        <v>3414</v>
      </c>
      <c r="I25" s="3235" t="s">
        <v>3415</v>
      </c>
      <c r="J25" s="3310" t="s">
        <v>3416</v>
      </c>
      <c r="K25" s="3254" t="s">
        <v>3409</v>
      </c>
      <c r="L25" s="3235">
        <v>64.75</v>
      </c>
      <c r="M25" s="3252" t="s">
        <v>3417</v>
      </c>
      <c r="N25" s="3232" t="s">
        <v>3418</v>
      </c>
      <c r="O25" s="3277"/>
      <c r="P25" s="3235" t="s">
        <v>3419</v>
      </c>
      <c r="Q25" s="3230">
        <v>1600000</v>
      </c>
      <c r="R25" s="3235">
        <v>24710</v>
      </c>
      <c r="S25" s="3236">
        <v>233.17</v>
      </c>
      <c r="T25" s="3240">
        <v>2331700</v>
      </c>
      <c r="U25" s="3235">
        <v>36012</v>
      </c>
      <c r="V25" s="3278">
        <v>0.2</v>
      </c>
      <c r="W25" s="3239">
        <v>186.53</v>
      </c>
      <c r="X25" s="3240">
        <v>1865300</v>
      </c>
      <c r="Y25" s="3235">
        <v>2016</v>
      </c>
      <c r="Z25" s="3323">
        <v>2</v>
      </c>
      <c r="AA25" s="3323">
        <v>26</v>
      </c>
      <c r="AB25" s="3235">
        <v>1500</v>
      </c>
      <c r="AC25" s="3235" t="s">
        <v>3272</v>
      </c>
      <c r="AD25" s="3324" t="s">
        <v>3420</v>
      </c>
      <c r="AE25" s="3254" t="s">
        <v>3274</v>
      </c>
      <c r="AF25" s="3235" t="s">
        <v>3421</v>
      </c>
      <c r="AG25" s="3254" t="s">
        <v>3007</v>
      </c>
      <c r="AH25" s="3235">
        <v>36448</v>
      </c>
      <c r="AI25" s="3244">
        <v>42381</v>
      </c>
      <c r="AJ25" s="3235"/>
      <c r="AK25" s="3235" t="s">
        <v>3422</v>
      </c>
      <c r="AL25" s="3254">
        <v>42</v>
      </c>
      <c r="AM25" s="3235"/>
      <c r="AN25" s="3254"/>
      <c r="AO25" s="3235"/>
      <c r="AP25" s="3230" t="s">
        <v>3423</v>
      </c>
      <c r="AQ25" s="3298" t="s">
        <v>3424</v>
      </c>
      <c r="AR25" s="3235"/>
      <c r="AS25" s="3235"/>
      <c r="AT25" s="3235"/>
      <c r="AU25" s="3235"/>
      <c r="AV25" s="3235"/>
      <c r="AW25" s="3254" t="s">
        <v>3425</v>
      </c>
      <c r="AX25" s="3316" t="s">
        <v>3426</v>
      </c>
      <c r="AY25" s="3310" t="s">
        <v>3427</v>
      </c>
      <c r="AZ25" s="3254" t="s">
        <v>3428</v>
      </c>
      <c r="BA25" s="3235"/>
      <c r="BB25" s="3235"/>
      <c r="BC25" s="3235"/>
      <c r="BD25" s="3235"/>
      <c r="BE25" s="3235"/>
      <c r="BF25" s="3235"/>
      <c r="BG25" s="3318">
        <v>42374</v>
      </c>
      <c r="BH25" s="3235"/>
      <c r="BI25" s="3235" t="s">
        <v>3429</v>
      </c>
      <c r="BJ25" s="3318">
        <v>42389</v>
      </c>
      <c r="BK25" s="3243"/>
      <c r="BL25" s="3323" t="s">
        <v>3133</v>
      </c>
      <c r="BM25" s="3323"/>
      <c r="BN25" s="3323"/>
      <c r="BO25" s="3235"/>
      <c r="BP25" s="3235"/>
      <c r="BQ25" s="3323"/>
      <c r="BR25" s="3323"/>
      <c r="BS25" s="3279" t="s">
        <v>3430</v>
      </c>
      <c r="BT25" s="3279" t="s">
        <v>3060</v>
      </c>
      <c r="BU25" s="3250"/>
      <c r="BV25" s="3325"/>
      <c r="BW25" s="3325"/>
      <c r="BX25" s="3325"/>
      <c r="BY25" s="3325"/>
      <c r="BZ25" s="3325"/>
      <c r="CA25" s="3325"/>
      <c r="CB25" s="3325"/>
      <c r="CC25" s="3325"/>
      <c r="CD25" s="3325"/>
      <c r="CE25" s="3325"/>
      <c r="CF25" s="3325"/>
      <c r="CG25" s="3325"/>
      <c r="CH25" s="3325"/>
      <c r="CI25" s="3325"/>
      <c r="CJ25" s="3325"/>
      <c r="CK25" s="3325"/>
      <c r="CL25" s="3325"/>
      <c r="CM25" s="3325"/>
      <c r="CN25" s="3325"/>
      <c r="CO25" s="3325"/>
      <c r="CP25" s="3325"/>
      <c r="CQ25" s="3325"/>
      <c r="CR25" s="3325"/>
      <c r="CS25" s="3325"/>
      <c r="CT25" s="3325"/>
      <c r="CU25" s="3325"/>
      <c r="CV25" s="3325"/>
      <c r="CW25" s="3325"/>
      <c r="CX25" s="3325"/>
      <c r="CY25" s="3325"/>
      <c r="CZ25" s="3325"/>
      <c r="DA25" s="3325"/>
      <c r="DB25" s="3325"/>
      <c r="DC25" s="3325"/>
      <c r="DD25" s="3325"/>
      <c r="DE25" s="3325"/>
      <c r="DF25" s="3325"/>
      <c r="DG25" s="3325"/>
      <c r="DH25" s="3325"/>
      <c r="DI25" s="3325"/>
      <c r="DJ25" s="3325"/>
      <c r="DK25" s="3325"/>
      <c r="DL25" s="3325"/>
      <c r="DM25" s="3325"/>
      <c r="DN25" s="3325"/>
      <c r="DO25" s="3325"/>
      <c r="DP25" s="3325"/>
      <c r="DQ25" s="3325"/>
      <c r="DR25" s="3325"/>
      <c r="DS25" s="3325"/>
      <c r="DT25" s="3325"/>
      <c r="DU25" s="3325"/>
      <c r="DV25" s="3325"/>
      <c r="DW25" s="3325"/>
      <c r="DX25" s="3325"/>
      <c r="DY25" s="3325"/>
      <c r="DZ25" s="3325"/>
      <c r="EA25" s="3325"/>
      <c r="EB25" s="3325"/>
      <c r="EC25" s="3325"/>
      <c r="ED25" s="3325"/>
      <c r="EE25" s="3325"/>
      <c r="EF25" s="3325"/>
      <c r="EG25" s="3325"/>
      <c r="EH25" s="3325"/>
      <c r="EI25" s="3325"/>
      <c r="EJ25" s="3325"/>
      <c r="EK25" s="3325"/>
      <c r="EL25" s="3325"/>
      <c r="EM25" s="3325"/>
      <c r="EN25" s="3325"/>
      <c r="EO25" s="3325"/>
      <c r="EP25" s="3325"/>
      <c r="EQ25" s="3325"/>
      <c r="ER25" s="3325"/>
      <c r="ES25" s="3325"/>
      <c r="ET25" s="3325"/>
      <c r="EU25" s="3325"/>
      <c r="EV25" s="3325"/>
      <c r="EW25" s="3325"/>
      <c r="EX25" s="3325"/>
      <c r="EY25" s="3325"/>
      <c r="EZ25" s="3325"/>
      <c r="FA25" s="3325"/>
      <c r="FB25" s="3325"/>
      <c r="FC25" s="3325"/>
      <c r="FD25" s="3325"/>
      <c r="FE25" s="3325"/>
      <c r="FF25" s="3325"/>
      <c r="FG25" s="3325"/>
      <c r="FH25" s="3325"/>
      <c r="FI25" s="3325"/>
      <c r="FJ25" s="3325"/>
      <c r="FK25" s="3325"/>
      <c r="FL25" s="3325"/>
      <c r="FM25" s="3325"/>
      <c r="FN25" s="3325"/>
      <c r="FO25" s="3325"/>
      <c r="FP25" s="3325"/>
      <c r="FQ25" s="3325"/>
      <c r="FR25" s="3325"/>
      <c r="FS25" s="3325"/>
      <c r="FT25" s="3325"/>
      <c r="FU25" s="3325"/>
      <c r="FV25" s="3325"/>
      <c r="FW25" s="3325"/>
      <c r="FX25" s="3325"/>
      <c r="FY25" s="3325"/>
      <c r="FZ25" s="3325"/>
      <c r="GA25" s="3325"/>
      <c r="GB25" s="3325"/>
      <c r="GC25" s="3325"/>
      <c r="GD25" s="3325"/>
      <c r="GE25" s="3325"/>
      <c r="GF25" s="3325"/>
      <c r="GG25" s="3325"/>
      <c r="GH25" s="3325"/>
      <c r="GI25" s="3325"/>
      <c r="GJ25" s="3325"/>
      <c r="GK25" s="3325"/>
      <c r="GL25" s="3325"/>
      <c r="GM25" s="3325"/>
      <c r="GN25" s="3325"/>
      <c r="GO25" s="3325"/>
      <c r="GP25" s="3325"/>
      <c r="GQ25" s="3325"/>
      <c r="GR25" s="3325"/>
      <c r="GS25" s="3325"/>
      <c r="GT25" s="3325"/>
      <c r="GU25" s="3325"/>
      <c r="GV25" s="3325"/>
      <c r="GW25" s="3325"/>
      <c r="GX25" s="3325"/>
      <c r="GY25" s="3325"/>
      <c r="GZ25" s="3325"/>
      <c r="HA25" s="3325"/>
      <c r="HB25" s="3325"/>
      <c r="HC25" s="3325"/>
      <c r="HD25" s="3325"/>
      <c r="HE25" s="3325"/>
      <c r="HF25" s="3325"/>
      <c r="HG25" s="3325"/>
      <c r="HH25" s="3325"/>
      <c r="HI25" s="3325"/>
      <c r="HJ25" s="3325"/>
      <c r="HK25" s="3325"/>
      <c r="HL25" s="3325"/>
      <c r="HM25" s="3325"/>
      <c r="HN25" s="3325"/>
      <c r="HO25" s="3325"/>
      <c r="HP25" s="3325"/>
      <c r="HQ25" s="3325"/>
      <c r="HR25" s="3325"/>
      <c r="HS25" s="3325"/>
      <c r="HT25" s="3325"/>
      <c r="HU25" s="3325"/>
      <c r="HV25" s="3325"/>
      <c r="HW25" s="3325"/>
      <c r="HX25" s="3325"/>
      <c r="HY25" s="3325"/>
      <c r="HZ25" s="3325"/>
      <c r="IA25" s="3325"/>
      <c r="IB25" s="3325"/>
      <c r="IC25" s="3325"/>
      <c r="ID25" s="3325"/>
      <c r="IE25" s="3325"/>
      <c r="IF25" s="3325"/>
      <c r="IG25" s="3325"/>
      <c r="IH25" s="3325"/>
      <c r="II25" s="3325"/>
      <c r="IJ25" s="3325"/>
      <c r="IK25" s="3325"/>
      <c r="IL25" s="3325"/>
      <c r="IM25" s="3325"/>
      <c r="IN25" s="3325"/>
      <c r="IO25" s="3325"/>
      <c r="IP25" s="3325"/>
      <c r="IQ25" s="3325"/>
      <c r="IR25" s="3250"/>
      <c r="IS25" s="3250"/>
      <c r="IT25" s="3250"/>
      <c r="IU25" s="3250"/>
    </row>
    <row r="26" spans="1:256" s="3307" customFormat="1" ht="12" hidden="1" customHeight="1">
      <c r="A26" s="3320" t="s">
        <v>3431</v>
      </c>
      <c r="B26" s="3320" t="s">
        <v>3432</v>
      </c>
      <c r="C26" s="3326" t="s">
        <v>3433</v>
      </c>
      <c r="D26" s="3326">
        <v>18611757233</v>
      </c>
      <c r="E26" s="3320" t="s">
        <v>3434</v>
      </c>
      <c r="F26" s="3320" t="s">
        <v>3435</v>
      </c>
      <c r="G26" s="3320"/>
      <c r="H26" s="3320" t="s">
        <v>3436</v>
      </c>
      <c r="I26" s="3320"/>
      <c r="J26" s="3326" t="s">
        <v>3437</v>
      </c>
      <c r="K26" s="3320" t="s">
        <v>3432</v>
      </c>
      <c r="L26" s="3300">
        <v>103.76</v>
      </c>
      <c r="M26" s="3326">
        <v>8</v>
      </c>
      <c r="N26" s="3327" t="s">
        <v>3438</v>
      </c>
      <c r="O26" s="3327"/>
      <c r="P26" s="3320"/>
      <c r="Q26" s="3298">
        <v>3100000</v>
      </c>
      <c r="R26" s="3300">
        <v>29877</v>
      </c>
      <c r="S26" s="3328">
        <v>526.55999999999995</v>
      </c>
      <c r="T26" s="3301">
        <v>5265599.9999999991</v>
      </c>
      <c r="U26" s="3300">
        <v>50748</v>
      </c>
      <c r="V26" s="3302">
        <v>0.2</v>
      </c>
      <c r="W26" s="3329">
        <v>421.24</v>
      </c>
      <c r="X26" s="3301">
        <v>4212400</v>
      </c>
      <c r="Y26" s="3300">
        <v>2016</v>
      </c>
      <c r="Z26" s="3330">
        <v>2</v>
      </c>
      <c r="AA26" s="3330">
        <v>17</v>
      </c>
      <c r="AB26" s="3235">
        <v>1500</v>
      </c>
      <c r="AC26" s="3320" t="s">
        <v>3060</v>
      </c>
      <c r="AD26" s="3331" t="s">
        <v>3439</v>
      </c>
      <c r="AE26" s="3320" t="s">
        <v>3440</v>
      </c>
      <c r="AF26" s="3320"/>
      <c r="AG26" s="3320" t="s">
        <v>3007</v>
      </c>
      <c r="AH26" s="3320">
        <v>29877</v>
      </c>
      <c r="AI26" s="3332">
        <v>42396</v>
      </c>
      <c r="AJ26" s="3320"/>
      <c r="AK26" s="3320"/>
      <c r="AL26" s="3320">
        <v>42</v>
      </c>
      <c r="AM26" s="3320"/>
      <c r="AN26" s="3320"/>
      <c r="AO26" s="3320"/>
      <c r="AP26" s="3320" t="s">
        <v>3441</v>
      </c>
      <c r="AQ26" s="3320" t="s">
        <v>3424</v>
      </c>
      <c r="AR26" s="3320"/>
      <c r="AS26" s="3320"/>
      <c r="AT26" s="3320"/>
      <c r="AU26" s="3320"/>
      <c r="AV26" s="3320"/>
      <c r="AW26" s="3320" t="s">
        <v>3425</v>
      </c>
      <c r="AX26" s="3321" t="s">
        <v>3442</v>
      </c>
      <c r="AY26" s="3326">
        <v>326886</v>
      </c>
      <c r="AZ26" s="3326" t="s">
        <v>3443</v>
      </c>
      <c r="BA26" s="3320"/>
      <c r="BB26" s="3320"/>
      <c r="BC26" s="3320"/>
      <c r="BD26" s="3320"/>
      <c r="BE26" s="3320"/>
      <c r="BF26" s="3320"/>
      <c r="BG26" s="3319">
        <v>42384</v>
      </c>
      <c r="BH26" s="3319"/>
      <c r="BI26" s="3319"/>
      <c r="BJ26" s="3319">
        <v>42390</v>
      </c>
      <c r="BK26" s="3319"/>
      <c r="BL26" s="3320"/>
      <c r="BM26" s="3320"/>
      <c r="BN26" s="3320"/>
      <c r="BO26" s="3320"/>
      <c r="BP26" s="3320"/>
      <c r="BQ26" s="3321"/>
      <c r="BR26" s="3321"/>
      <c r="BS26" s="3279" t="s">
        <v>3444</v>
      </c>
      <c r="BT26" s="3279" t="s">
        <v>3060</v>
      </c>
      <c r="BU26" s="3250"/>
      <c r="BV26" s="3322"/>
      <c r="BW26" s="3322"/>
      <c r="BX26" s="3322"/>
      <c r="BY26" s="3322"/>
      <c r="BZ26" s="3322"/>
      <c r="CA26" s="3322"/>
      <c r="CB26" s="3322"/>
      <c r="CC26" s="3322"/>
      <c r="CD26" s="3322"/>
      <c r="CE26" s="3322"/>
      <c r="CF26" s="3322"/>
      <c r="CG26" s="3322"/>
      <c r="CH26" s="3322"/>
      <c r="CI26" s="3322"/>
      <c r="CJ26" s="3322"/>
      <c r="CK26" s="3322"/>
      <c r="CL26" s="3322"/>
      <c r="CM26" s="3322"/>
      <c r="CN26" s="3322"/>
      <c r="CO26" s="3322"/>
      <c r="CP26" s="3322"/>
      <c r="CQ26" s="3322"/>
      <c r="CR26" s="3322"/>
      <c r="CS26" s="3322"/>
      <c r="CT26" s="3322"/>
      <c r="CU26" s="3322"/>
      <c r="CV26" s="3322"/>
      <c r="CW26" s="3322"/>
      <c r="CX26" s="3322"/>
      <c r="CY26" s="3322"/>
      <c r="CZ26" s="3322"/>
      <c r="DA26" s="3322"/>
      <c r="DB26" s="3322"/>
      <c r="DC26" s="3322"/>
      <c r="DD26" s="3322"/>
      <c r="DE26" s="3322"/>
      <c r="DF26" s="3322"/>
      <c r="DG26" s="3322"/>
      <c r="DH26" s="3322"/>
      <c r="DI26" s="3322"/>
      <c r="DJ26" s="3322"/>
      <c r="DK26" s="3322"/>
      <c r="DL26" s="3322"/>
      <c r="DM26" s="3322"/>
      <c r="DN26" s="3322"/>
      <c r="DO26" s="3322"/>
      <c r="DP26" s="3322"/>
      <c r="DQ26" s="3322"/>
      <c r="DR26" s="3322"/>
      <c r="DS26" s="3322"/>
      <c r="DT26" s="3322"/>
      <c r="DU26" s="3322"/>
      <c r="DV26" s="3322"/>
      <c r="DW26" s="3322"/>
      <c r="DX26" s="3322"/>
      <c r="DY26" s="3322"/>
      <c r="DZ26" s="3322"/>
      <c r="EA26" s="3322"/>
      <c r="EB26" s="3322"/>
      <c r="EC26" s="3322"/>
      <c r="ED26" s="3322"/>
      <c r="EE26" s="3322"/>
      <c r="EF26" s="3322"/>
      <c r="EG26" s="3322"/>
      <c r="EH26" s="3322"/>
      <c r="EI26" s="3322"/>
      <c r="EJ26" s="3322"/>
      <c r="EK26" s="3322"/>
      <c r="EL26" s="3322"/>
      <c r="EM26" s="3322"/>
      <c r="EN26" s="3322"/>
      <c r="EO26" s="3322"/>
      <c r="EP26" s="3322"/>
      <c r="EQ26" s="3322"/>
      <c r="ER26" s="3322"/>
      <c r="ES26" s="3322"/>
      <c r="ET26" s="3322"/>
      <c r="EU26" s="3322"/>
      <c r="EV26" s="3322"/>
      <c r="EW26" s="3322"/>
      <c r="EX26" s="3322"/>
      <c r="EY26" s="3322"/>
      <c r="EZ26" s="3322"/>
      <c r="FA26" s="3322"/>
      <c r="FB26" s="3322"/>
      <c r="FC26" s="3322"/>
      <c r="FD26" s="3322"/>
      <c r="FE26" s="3322"/>
      <c r="FF26" s="3322"/>
      <c r="FG26" s="3322"/>
      <c r="FH26" s="3322"/>
      <c r="FI26" s="3322"/>
      <c r="FJ26" s="3322"/>
      <c r="FK26" s="3322"/>
      <c r="FL26" s="3322"/>
      <c r="FM26" s="3322"/>
      <c r="FN26" s="3322"/>
      <c r="FO26" s="3322"/>
      <c r="FP26" s="3322"/>
      <c r="FQ26" s="3322"/>
      <c r="FR26" s="3322"/>
      <c r="FS26" s="3322"/>
      <c r="FT26" s="3322"/>
      <c r="FU26" s="3322"/>
      <c r="FV26" s="3322"/>
      <c r="FW26" s="3322"/>
      <c r="FX26" s="3322"/>
      <c r="FY26" s="3322"/>
      <c r="FZ26" s="3322"/>
      <c r="GA26" s="3322"/>
      <c r="GB26" s="3322"/>
      <c r="GC26" s="3322"/>
      <c r="GD26" s="3322"/>
      <c r="GE26" s="3322"/>
      <c r="GF26" s="3322"/>
      <c r="GG26" s="3322"/>
      <c r="GH26" s="3322"/>
      <c r="GI26" s="3322"/>
      <c r="GJ26" s="3322"/>
      <c r="GK26" s="3322"/>
      <c r="GL26" s="3322"/>
      <c r="GM26" s="3322"/>
      <c r="GN26" s="3322"/>
      <c r="GO26" s="3322"/>
      <c r="GP26" s="3322"/>
      <c r="GQ26" s="3322"/>
      <c r="GR26" s="3322"/>
      <c r="GS26" s="3322"/>
      <c r="GT26" s="3322"/>
      <c r="GU26" s="3322"/>
      <c r="GV26" s="3322"/>
      <c r="GW26" s="3322"/>
      <c r="GX26" s="3322"/>
      <c r="GY26" s="3322"/>
      <c r="GZ26" s="3322"/>
      <c r="HA26" s="3322"/>
      <c r="HB26" s="3322"/>
      <c r="HC26" s="3322"/>
      <c r="HD26" s="3322"/>
      <c r="HE26" s="3322"/>
      <c r="HF26" s="3322"/>
      <c r="HG26" s="3322"/>
      <c r="HH26" s="3322"/>
      <c r="HI26" s="3322"/>
      <c r="HJ26" s="3322"/>
      <c r="HK26" s="3322"/>
      <c r="HL26" s="3322"/>
      <c r="HM26" s="3322"/>
      <c r="HN26" s="3322"/>
      <c r="HO26" s="3322"/>
      <c r="HP26" s="3322"/>
      <c r="HQ26" s="3322"/>
      <c r="HR26" s="3322"/>
      <c r="HS26" s="3322"/>
      <c r="HT26" s="3322"/>
      <c r="HU26" s="3322"/>
      <c r="HV26" s="3322"/>
      <c r="HW26" s="3322"/>
      <c r="HX26" s="3322"/>
      <c r="HY26" s="3322"/>
      <c r="HZ26" s="3322"/>
      <c r="IA26" s="3322"/>
      <c r="IB26" s="3322"/>
      <c r="IC26" s="3322"/>
      <c r="ID26" s="3322"/>
      <c r="IE26" s="3322"/>
      <c r="IF26" s="3322"/>
      <c r="IG26" s="3322"/>
      <c r="IH26" s="3322"/>
      <c r="II26" s="3322"/>
      <c r="IJ26" s="3322"/>
      <c r="IK26" s="3322"/>
      <c r="IL26" s="3322"/>
      <c r="IM26" s="3322"/>
      <c r="IN26" s="3322"/>
      <c r="IO26" s="3322"/>
      <c r="IP26" s="3322"/>
      <c r="IQ26" s="3322"/>
    </row>
    <row r="27" spans="1:256" s="3296" customFormat="1" ht="12" hidden="1" customHeight="1">
      <c r="A27" s="3230" t="s">
        <v>3445</v>
      </c>
      <c r="B27" s="3230" t="s">
        <v>3446</v>
      </c>
      <c r="C27" s="3231" t="s">
        <v>3447</v>
      </c>
      <c r="D27" s="3230">
        <v>13718927679</v>
      </c>
      <c r="E27" s="3230" t="s">
        <v>3434</v>
      </c>
      <c r="F27" s="3230" t="s">
        <v>3448</v>
      </c>
      <c r="G27" s="3230"/>
      <c r="H27" s="3230" t="s">
        <v>3449</v>
      </c>
      <c r="I27" s="3230" t="s">
        <v>3450</v>
      </c>
      <c r="J27" s="3230" t="s">
        <v>3451</v>
      </c>
      <c r="K27" s="3230" t="s">
        <v>3452</v>
      </c>
      <c r="L27" s="3235">
        <v>88.56</v>
      </c>
      <c r="M27" s="3230" t="s">
        <v>3453</v>
      </c>
      <c r="N27" s="3230" t="s">
        <v>3418</v>
      </c>
      <c r="O27" s="3230">
        <v>72.599999999999994</v>
      </c>
      <c r="P27" s="3230" t="s">
        <v>3419</v>
      </c>
      <c r="Q27" s="3230">
        <v>3200000</v>
      </c>
      <c r="R27" s="3235">
        <v>36134</v>
      </c>
      <c r="S27" s="3236">
        <v>498.84</v>
      </c>
      <c r="T27" s="3240">
        <v>4988400</v>
      </c>
      <c r="U27" s="3235">
        <v>56328</v>
      </c>
      <c r="V27" s="3278">
        <v>0.2</v>
      </c>
      <c r="W27" s="3239">
        <v>399.07</v>
      </c>
      <c r="X27" s="3240">
        <v>3990700</v>
      </c>
      <c r="Y27" s="3235">
        <v>2015</v>
      </c>
      <c r="Z27" s="3235">
        <v>11</v>
      </c>
      <c r="AA27" s="3235">
        <v>12</v>
      </c>
      <c r="AB27" s="3235">
        <v>1500</v>
      </c>
      <c r="AC27" s="3230" t="s">
        <v>3454</v>
      </c>
      <c r="AD27" s="3310"/>
      <c r="AE27" s="3230" t="s">
        <v>3455</v>
      </c>
      <c r="AF27" s="3230" t="s">
        <v>3456</v>
      </c>
      <c r="AG27" s="3230" t="s">
        <v>3007</v>
      </c>
      <c r="AH27" s="3230">
        <v>68654</v>
      </c>
      <c r="AI27" s="3255">
        <v>42320</v>
      </c>
      <c r="AJ27" s="3230"/>
      <c r="AK27" s="3256" t="s">
        <v>3457</v>
      </c>
      <c r="AL27" s="3230">
        <v>48</v>
      </c>
      <c r="AM27" s="3230"/>
      <c r="AN27" s="3230"/>
      <c r="AO27" s="3230"/>
      <c r="AP27" s="3230" t="s">
        <v>3458</v>
      </c>
      <c r="AQ27" s="3230" t="s">
        <v>3459</v>
      </c>
      <c r="AR27" s="3230"/>
      <c r="AS27" s="3230"/>
      <c r="AT27" s="3230"/>
      <c r="AU27" s="3230"/>
      <c r="AV27" s="3230"/>
      <c r="AW27" s="3230" t="s">
        <v>3460</v>
      </c>
      <c r="AX27" s="3230" t="s">
        <v>3461</v>
      </c>
      <c r="AY27" s="3231" t="s">
        <v>3462</v>
      </c>
      <c r="AZ27" s="3230" t="s">
        <v>3463</v>
      </c>
      <c r="BA27" s="3230"/>
      <c r="BB27" s="3231"/>
      <c r="BC27" s="3230"/>
      <c r="BD27" s="3245"/>
      <c r="BE27" s="3230"/>
      <c r="BF27" s="3246"/>
      <c r="BG27" s="3244">
        <v>42314</v>
      </c>
      <c r="BH27" s="3235"/>
      <c r="BI27" s="3323" t="s">
        <v>3458</v>
      </c>
      <c r="BJ27" s="3243"/>
      <c r="BK27" s="3306"/>
      <c r="BL27" s="3298" t="s">
        <v>3456</v>
      </c>
      <c r="BM27" s="3298"/>
      <c r="BN27" s="3298" t="s">
        <v>3464</v>
      </c>
      <c r="BO27" s="3298" t="s">
        <v>3465</v>
      </c>
      <c r="BP27" s="3298"/>
      <c r="BQ27" s="3333"/>
      <c r="BR27" s="3333"/>
      <c r="BS27" s="3279" t="s">
        <v>3466</v>
      </c>
      <c r="BT27" s="3279" t="s">
        <v>3034</v>
      </c>
      <c r="BU27" s="3250"/>
      <c r="BV27" s="3307"/>
      <c r="BW27" s="3307"/>
      <c r="BX27" s="3307"/>
      <c r="BY27" s="3307"/>
      <c r="BZ27" s="3307"/>
      <c r="CA27" s="3307"/>
      <c r="CB27" s="3307"/>
      <c r="CC27" s="3307"/>
      <c r="CD27" s="3307"/>
      <c r="CE27" s="3307"/>
      <c r="CF27" s="3307"/>
      <c r="CG27" s="3307"/>
      <c r="CH27" s="3307"/>
      <c r="CI27" s="3307"/>
      <c r="CJ27" s="3307"/>
      <c r="CK27" s="3307"/>
      <c r="CL27" s="3307"/>
      <c r="CM27" s="3307"/>
      <c r="CN27" s="3307"/>
      <c r="CO27" s="3307"/>
      <c r="CP27" s="3307"/>
      <c r="CQ27" s="3307"/>
      <c r="CR27" s="3307"/>
      <c r="CS27" s="3307"/>
      <c r="CT27" s="3307"/>
      <c r="CU27" s="3307"/>
      <c r="CV27" s="3307"/>
      <c r="CW27" s="3307"/>
      <c r="CX27" s="3307"/>
      <c r="CY27" s="3307"/>
      <c r="CZ27" s="3307"/>
      <c r="DA27" s="3307"/>
      <c r="DB27" s="3307"/>
      <c r="DC27" s="3307"/>
      <c r="DD27" s="3307"/>
      <c r="DE27" s="3307"/>
      <c r="DF27" s="3307"/>
      <c r="DG27" s="3307"/>
      <c r="DH27" s="3307"/>
      <c r="DI27" s="3307"/>
      <c r="DJ27" s="3307"/>
      <c r="DK27" s="3307"/>
      <c r="DL27" s="3307"/>
      <c r="DM27" s="3307"/>
      <c r="DN27" s="3307"/>
      <c r="DO27" s="3307"/>
      <c r="DP27" s="3307"/>
      <c r="DQ27" s="3307"/>
      <c r="DR27" s="3307"/>
      <c r="DS27" s="3307"/>
      <c r="DT27" s="3307"/>
      <c r="DU27" s="3307"/>
      <c r="DV27" s="3307"/>
      <c r="DW27" s="3307"/>
      <c r="DX27" s="3307"/>
      <c r="DY27" s="3307"/>
      <c r="DZ27" s="3307"/>
      <c r="EA27" s="3307"/>
      <c r="EB27" s="3307"/>
      <c r="EC27" s="3307"/>
      <c r="ED27" s="3307"/>
      <c r="EE27" s="3307"/>
      <c r="EF27" s="3307"/>
      <c r="EG27" s="3307"/>
      <c r="EH27" s="3307"/>
      <c r="EI27" s="3307"/>
      <c r="EJ27" s="3307"/>
      <c r="EK27" s="3307"/>
      <c r="EL27" s="3307"/>
      <c r="EM27" s="3307"/>
      <c r="EN27" s="3307"/>
      <c r="EO27" s="3307"/>
      <c r="EP27" s="3307"/>
      <c r="EQ27" s="3307"/>
      <c r="ER27" s="3307"/>
      <c r="ES27" s="3307"/>
      <c r="ET27" s="3307"/>
      <c r="EU27" s="3307"/>
      <c r="EV27" s="3307"/>
      <c r="EW27" s="3307"/>
      <c r="EX27" s="3307"/>
      <c r="EY27" s="3307"/>
      <c r="EZ27" s="3307"/>
      <c r="FA27" s="3307"/>
      <c r="FB27" s="3307"/>
      <c r="FC27" s="3307"/>
      <c r="FD27" s="3307"/>
      <c r="FE27" s="3307"/>
      <c r="FF27" s="3307"/>
      <c r="FG27" s="3307"/>
      <c r="FH27" s="3307"/>
      <c r="FI27" s="3307"/>
      <c r="FJ27" s="3307"/>
      <c r="FK27" s="3307"/>
      <c r="FL27" s="3307"/>
      <c r="FM27" s="3307"/>
      <c r="FN27" s="3307"/>
      <c r="FO27" s="3307"/>
      <c r="FP27" s="3307"/>
      <c r="FQ27" s="3307"/>
      <c r="FR27" s="3307"/>
      <c r="FS27" s="3307"/>
      <c r="FT27" s="3307"/>
      <c r="FU27" s="3307"/>
      <c r="FV27" s="3307"/>
      <c r="FW27" s="3307"/>
      <c r="FX27" s="3307"/>
      <c r="FY27" s="3307"/>
      <c r="FZ27" s="3307"/>
      <c r="GA27" s="3307"/>
      <c r="GB27" s="3307"/>
      <c r="GC27" s="3307"/>
      <c r="GD27" s="3307"/>
      <c r="GE27" s="3307"/>
      <c r="GF27" s="3307"/>
      <c r="GG27" s="3307"/>
      <c r="GH27" s="3307"/>
      <c r="GI27" s="3307"/>
      <c r="GJ27" s="3307"/>
      <c r="GK27" s="3307"/>
      <c r="GL27" s="3307"/>
      <c r="GM27" s="3307"/>
      <c r="GN27" s="3307"/>
      <c r="GO27" s="3307"/>
      <c r="GP27" s="3307"/>
      <c r="GQ27" s="3307"/>
      <c r="GR27" s="3307"/>
      <c r="GS27" s="3307"/>
      <c r="GT27" s="3307"/>
      <c r="GU27" s="3307"/>
      <c r="GV27" s="3307"/>
      <c r="GW27" s="3307"/>
      <c r="GX27" s="3307"/>
      <c r="GY27" s="3307"/>
      <c r="GZ27" s="3307"/>
      <c r="HA27" s="3307"/>
      <c r="HB27" s="3307"/>
      <c r="HC27" s="3307"/>
      <c r="HD27" s="3307"/>
      <c r="HE27" s="3307"/>
      <c r="HF27" s="3307"/>
      <c r="HG27" s="3307"/>
      <c r="HH27" s="3307"/>
      <c r="HI27" s="3307"/>
      <c r="HJ27" s="3307"/>
      <c r="HK27" s="3307"/>
      <c r="HL27" s="3307"/>
      <c r="HM27" s="3307"/>
      <c r="HN27" s="3307"/>
      <c r="HO27" s="3307"/>
      <c r="HP27" s="3307"/>
      <c r="HQ27" s="3307"/>
      <c r="HR27" s="3307"/>
      <c r="HS27" s="3307"/>
      <c r="HT27" s="3307"/>
      <c r="HU27" s="3307"/>
      <c r="HV27" s="3307"/>
      <c r="HW27" s="3307"/>
      <c r="HX27" s="3307"/>
      <c r="HY27" s="3307"/>
      <c r="HZ27" s="3307"/>
      <c r="IA27" s="3307"/>
      <c r="IB27" s="3307"/>
      <c r="IC27" s="3307"/>
      <c r="ID27" s="3307"/>
      <c r="IE27" s="3307"/>
      <c r="IF27" s="3307"/>
      <c r="IG27" s="3307"/>
      <c r="IH27" s="3307"/>
      <c r="II27" s="3307"/>
      <c r="IJ27" s="3307"/>
      <c r="IK27" s="3307"/>
      <c r="IL27" s="3307"/>
      <c r="IM27" s="3307"/>
      <c r="IN27" s="3307"/>
      <c r="IO27" s="3307"/>
      <c r="IP27" s="3307"/>
      <c r="IQ27" s="3307"/>
      <c r="IR27" s="3307"/>
      <c r="IS27" s="3307"/>
      <c r="IT27" s="3307"/>
      <c r="IU27" s="3307"/>
    </row>
    <row r="28" spans="1:256" s="3336" customFormat="1" ht="12" hidden="1" customHeight="1">
      <c r="A28" s="3257" t="s">
        <v>3467</v>
      </c>
      <c r="B28" s="3257" t="s">
        <v>3468</v>
      </c>
      <c r="C28" s="3258" t="s">
        <v>3469</v>
      </c>
      <c r="D28" s="3258" t="s">
        <v>3470</v>
      </c>
      <c r="E28" s="3257" t="s">
        <v>3471</v>
      </c>
      <c r="F28" s="3257" t="s">
        <v>3472</v>
      </c>
      <c r="G28" s="3257"/>
      <c r="H28" s="3257" t="s">
        <v>3473</v>
      </c>
      <c r="I28" s="3257"/>
      <c r="J28" s="3257" t="s">
        <v>3474</v>
      </c>
      <c r="K28" s="3257" t="s">
        <v>3468</v>
      </c>
      <c r="L28" s="3257">
        <v>137.86000000000001</v>
      </c>
      <c r="M28" s="3257">
        <v>10</v>
      </c>
      <c r="N28" s="3257" t="s">
        <v>3475</v>
      </c>
      <c r="O28" s="3257">
        <v>113.68</v>
      </c>
      <c r="P28" s="3257"/>
      <c r="Q28" s="3260">
        <v>4400000</v>
      </c>
      <c r="R28" s="3257">
        <v>31916</v>
      </c>
      <c r="S28" s="3262">
        <v>659.61</v>
      </c>
      <c r="T28" s="3263">
        <v>6596100</v>
      </c>
      <c r="U28" s="3257">
        <v>47847</v>
      </c>
      <c r="V28" s="3334">
        <v>0.2</v>
      </c>
      <c r="W28" s="3265">
        <v>527.67999999999995</v>
      </c>
      <c r="X28" s="3266">
        <v>5276799.9999999991</v>
      </c>
      <c r="Y28" s="3267">
        <v>2016</v>
      </c>
      <c r="Z28" s="3267" t="s">
        <v>3143</v>
      </c>
      <c r="AA28" s="3267">
        <v>23</v>
      </c>
      <c r="AB28" s="3241">
        <v>1500</v>
      </c>
      <c r="AC28" s="3257" t="s">
        <v>3060</v>
      </c>
      <c r="AD28" s="3268" t="s">
        <v>3476</v>
      </c>
      <c r="AE28" s="3257" t="s">
        <v>3440</v>
      </c>
      <c r="AF28" s="3257"/>
      <c r="AG28" s="3271" t="s">
        <v>3007</v>
      </c>
      <c r="AH28" s="3257">
        <v>31917</v>
      </c>
      <c r="AI28" s="3269">
        <v>42419</v>
      </c>
      <c r="AJ28" s="3257"/>
      <c r="AK28" s="3257"/>
      <c r="AL28" s="3271">
        <v>44</v>
      </c>
      <c r="AM28" s="3257"/>
      <c r="AN28" s="3257"/>
      <c r="AO28" s="3257"/>
      <c r="AP28" s="3257" t="s">
        <v>3280</v>
      </c>
      <c r="AQ28" s="3257" t="s">
        <v>3424</v>
      </c>
      <c r="AR28" s="3257"/>
      <c r="AS28" s="3257"/>
      <c r="AT28" s="3257"/>
      <c r="AU28" s="3257"/>
      <c r="AV28" s="3257"/>
      <c r="AW28" s="3271" t="s">
        <v>3425</v>
      </c>
      <c r="AX28" s="3335" t="s">
        <v>3426</v>
      </c>
      <c r="AY28" s="3257">
        <v>1186610</v>
      </c>
      <c r="AZ28" s="3257" t="s">
        <v>3477</v>
      </c>
      <c r="BA28" s="3257"/>
      <c r="BB28" s="3257"/>
      <c r="BC28" s="3257"/>
      <c r="BD28" s="3257"/>
      <c r="BE28" s="3257"/>
      <c r="BF28" s="3257"/>
      <c r="BG28" s="3272">
        <v>42401</v>
      </c>
      <c r="BH28" s="3257"/>
      <c r="BI28" s="3257"/>
      <c r="BJ28" s="3272">
        <v>42424</v>
      </c>
      <c r="BK28" s="3272"/>
      <c r="BL28" s="3257"/>
      <c r="BM28" s="3257"/>
      <c r="BN28" s="3257"/>
      <c r="BO28" s="3257"/>
      <c r="BP28" s="3257"/>
      <c r="BQ28" s="3267"/>
      <c r="BR28" s="3267"/>
      <c r="BS28" s="3249" t="s">
        <v>3120</v>
      </c>
      <c r="BT28" s="3249" t="s">
        <v>3060</v>
      </c>
      <c r="BU28" s="3250"/>
      <c r="BV28" s="3273"/>
      <c r="BW28" s="3273"/>
      <c r="BX28" s="3273"/>
      <c r="BY28" s="3273"/>
      <c r="BZ28" s="3273"/>
      <c r="CA28" s="3273"/>
      <c r="CB28" s="3273"/>
      <c r="CC28" s="3273"/>
      <c r="CD28" s="3273"/>
      <c r="CE28" s="3273"/>
      <c r="CF28" s="3273"/>
      <c r="CG28" s="3273"/>
      <c r="CH28" s="3273"/>
      <c r="CI28" s="3273"/>
      <c r="CJ28" s="3273"/>
      <c r="CK28" s="3273"/>
      <c r="CL28" s="3273"/>
      <c r="CM28" s="3273"/>
      <c r="CN28" s="3273"/>
      <c r="CO28" s="3273"/>
      <c r="CP28" s="3273"/>
      <c r="CQ28" s="3273"/>
      <c r="CR28" s="3273"/>
      <c r="CS28" s="3273"/>
      <c r="CT28" s="3273"/>
      <c r="CU28" s="3273"/>
      <c r="CV28" s="3273"/>
      <c r="CW28" s="3273"/>
      <c r="CX28" s="3273"/>
      <c r="CY28" s="3273"/>
      <c r="CZ28" s="3273"/>
      <c r="DA28" s="3273"/>
      <c r="DB28" s="3273"/>
      <c r="DC28" s="3273"/>
      <c r="DD28" s="3273"/>
      <c r="DE28" s="3273"/>
      <c r="DF28" s="3273"/>
      <c r="DG28" s="3273"/>
      <c r="DH28" s="3273"/>
      <c r="DI28" s="3273"/>
      <c r="DJ28" s="3273"/>
      <c r="DK28" s="3273"/>
      <c r="DL28" s="3273"/>
      <c r="DM28" s="3273"/>
      <c r="DN28" s="3273"/>
      <c r="DO28" s="3273"/>
      <c r="DP28" s="3273"/>
      <c r="DQ28" s="3273"/>
      <c r="DR28" s="3273"/>
      <c r="DS28" s="3273"/>
      <c r="DT28" s="3273"/>
      <c r="DU28" s="3273"/>
      <c r="DV28" s="3273"/>
      <c r="DW28" s="3273"/>
      <c r="DX28" s="3273"/>
      <c r="DY28" s="3273"/>
      <c r="DZ28" s="3273"/>
      <c r="EA28" s="3273"/>
      <c r="EB28" s="3273"/>
      <c r="EC28" s="3273"/>
      <c r="ED28" s="3273"/>
      <c r="EE28" s="3273"/>
      <c r="EF28" s="3273"/>
      <c r="EG28" s="3273"/>
      <c r="EH28" s="3273"/>
      <c r="EI28" s="3273"/>
      <c r="EJ28" s="3273"/>
      <c r="EK28" s="3273"/>
      <c r="EL28" s="3273"/>
      <c r="EM28" s="3273"/>
      <c r="EN28" s="3273"/>
      <c r="EO28" s="3273"/>
      <c r="EP28" s="3273"/>
      <c r="EQ28" s="3273"/>
      <c r="ER28" s="3273"/>
      <c r="ES28" s="3273"/>
      <c r="ET28" s="3273"/>
      <c r="EU28" s="3273"/>
      <c r="EV28" s="3273"/>
      <c r="EW28" s="3273"/>
      <c r="EX28" s="3273"/>
      <c r="EY28" s="3273"/>
      <c r="EZ28" s="3273"/>
      <c r="FA28" s="3273"/>
      <c r="FB28" s="3273"/>
      <c r="FC28" s="3273"/>
      <c r="FD28" s="3273"/>
      <c r="FE28" s="3273"/>
      <c r="FF28" s="3273"/>
      <c r="FG28" s="3273"/>
      <c r="FH28" s="3273"/>
      <c r="FI28" s="3273"/>
      <c r="FJ28" s="3273"/>
      <c r="FK28" s="3273"/>
      <c r="FL28" s="3273"/>
      <c r="FM28" s="3273"/>
      <c r="FN28" s="3273"/>
      <c r="FO28" s="3273"/>
      <c r="FP28" s="3273"/>
      <c r="FQ28" s="3273"/>
      <c r="FR28" s="3273"/>
      <c r="FS28" s="3273"/>
      <c r="FT28" s="3273"/>
      <c r="FU28" s="3273"/>
      <c r="FV28" s="3273"/>
      <c r="FW28" s="3273"/>
      <c r="FX28" s="3273"/>
      <c r="FY28" s="3273"/>
      <c r="FZ28" s="3273"/>
      <c r="GA28" s="3273"/>
      <c r="GB28" s="3273"/>
      <c r="GC28" s="3273"/>
      <c r="GD28" s="3273"/>
      <c r="GE28" s="3273"/>
      <c r="GF28" s="3273"/>
      <c r="GG28" s="3273"/>
      <c r="GH28" s="3273"/>
      <c r="GI28" s="3273"/>
      <c r="GJ28" s="3273"/>
      <c r="GK28" s="3273"/>
      <c r="GL28" s="3273"/>
      <c r="GM28" s="3273"/>
      <c r="GN28" s="3273"/>
      <c r="GO28" s="3273"/>
      <c r="GP28" s="3273"/>
      <c r="GQ28" s="3273"/>
      <c r="GR28" s="3273"/>
      <c r="GS28" s="3273"/>
      <c r="GT28" s="3273"/>
      <c r="GU28" s="3273"/>
      <c r="GV28" s="3273"/>
      <c r="GW28" s="3273"/>
      <c r="GX28" s="3273"/>
      <c r="GY28" s="3273"/>
      <c r="GZ28" s="3273"/>
      <c r="HA28" s="3273"/>
      <c r="HB28" s="3273"/>
      <c r="HC28" s="3273"/>
      <c r="HD28" s="3273"/>
      <c r="HE28" s="3273"/>
      <c r="HF28" s="3273"/>
      <c r="HG28" s="3273"/>
      <c r="HH28" s="3273"/>
      <c r="HI28" s="3273"/>
      <c r="HJ28" s="3273"/>
      <c r="HK28" s="3273"/>
      <c r="HL28" s="3273"/>
      <c r="HM28" s="3273"/>
      <c r="HN28" s="3273"/>
      <c r="HO28" s="3273"/>
      <c r="HP28" s="3273"/>
      <c r="HQ28" s="3273"/>
      <c r="HR28" s="3273"/>
      <c r="HS28" s="3273"/>
      <c r="HT28" s="3273"/>
      <c r="HU28" s="3273"/>
      <c r="HV28" s="3273"/>
      <c r="HW28" s="3273"/>
      <c r="HX28" s="3273"/>
      <c r="HY28" s="3273"/>
      <c r="HZ28" s="3273"/>
      <c r="IA28" s="3273"/>
      <c r="IB28" s="3273"/>
      <c r="IC28" s="3273"/>
      <c r="ID28" s="3273"/>
      <c r="IE28" s="3273"/>
      <c r="IF28" s="3273"/>
      <c r="IG28" s="3273"/>
      <c r="IH28" s="3273"/>
      <c r="II28" s="3273"/>
      <c r="IJ28" s="3273"/>
      <c r="IK28" s="3273"/>
      <c r="IL28" s="3273"/>
      <c r="IM28" s="3273"/>
      <c r="IN28" s="3273"/>
      <c r="IO28" s="3273"/>
      <c r="IP28" s="3273"/>
      <c r="IQ28" s="3273"/>
      <c r="IR28" s="3273"/>
      <c r="IS28" s="3273"/>
      <c r="IT28" s="3273"/>
      <c r="IU28" s="3273"/>
    </row>
    <row r="29" spans="1:256" s="3251" customFormat="1" ht="12" hidden="1" customHeight="1">
      <c r="A29" s="3257" t="s">
        <v>3478</v>
      </c>
      <c r="B29" s="3257" t="s">
        <v>3479</v>
      </c>
      <c r="C29" s="3258" t="s">
        <v>3480</v>
      </c>
      <c r="D29" s="3337">
        <v>18701585241</v>
      </c>
      <c r="E29" s="3257" t="s">
        <v>3481</v>
      </c>
      <c r="F29" s="3257" t="s">
        <v>3482</v>
      </c>
      <c r="G29" s="3257"/>
      <c r="H29" s="3257" t="s">
        <v>3483</v>
      </c>
      <c r="I29" s="3257"/>
      <c r="J29" s="3258" t="s">
        <v>3484</v>
      </c>
      <c r="K29" s="3257" t="s">
        <v>3479</v>
      </c>
      <c r="L29" s="3338">
        <v>40.86</v>
      </c>
      <c r="M29" s="3339">
        <v>1</v>
      </c>
      <c r="N29" s="3257" t="s">
        <v>3485</v>
      </c>
      <c r="O29" s="3257"/>
      <c r="P29" s="3257" t="s">
        <v>3486</v>
      </c>
      <c r="Q29" s="3260">
        <v>1500000</v>
      </c>
      <c r="R29" s="3257">
        <v>36711</v>
      </c>
      <c r="S29" s="3262">
        <v>150.44999999999999</v>
      </c>
      <c r="T29" s="3263">
        <v>1504500</v>
      </c>
      <c r="U29" s="3257">
        <v>36823</v>
      </c>
      <c r="V29" s="3264">
        <v>0.2</v>
      </c>
      <c r="W29" s="3265">
        <v>120.36</v>
      </c>
      <c r="X29" s="3266">
        <v>1203600</v>
      </c>
      <c r="Y29" s="3257">
        <v>2016</v>
      </c>
      <c r="Z29" s="3267" t="s">
        <v>3143</v>
      </c>
      <c r="AA29" s="3267">
        <v>25</v>
      </c>
      <c r="AB29" s="3241">
        <v>1500</v>
      </c>
      <c r="AC29" s="3257" t="s">
        <v>3249</v>
      </c>
      <c r="AD29" s="3268" t="s">
        <v>3487</v>
      </c>
      <c r="AE29" s="3257" t="s">
        <v>3488</v>
      </c>
      <c r="AF29" s="3257" t="s">
        <v>3489</v>
      </c>
      <c r="AG29" s="3257" t="s">
        <v>3252</v>
      </c>
      <c r="AH29" s="3257">
        <v>41605</v>
      </c>
      <c r="AI29" s="3340">
        <v>42424</v>
      </c>
      <c r="AJ29" s="3341"/>
      <c r="AK29" s="3260" t="s">
        <v>3490</v>
      </c>
      <c r="AL29" s="3260">
        <v>38</v>
      </c>
      <c r="AM29" s="3260"/>
      <c r="AN29" s="3260"/>
      <c r="AO29" s="3260"/>
      <c r="AP29" s="3257" t="s">
        <v>3388</v>
      </c>
      <c r="AQ29" s="3257" t="s">
        <v>3193</v>
      </c>
      <c r="AR29" s="3257"/>
      <c r="AS29" s="3257"/>
      <c r="AT29" s="3257"/>
      <c r="AU29" s="3257"/>
      <c r="AV29" s="3257"/>
      <c r="AW29" s="3257" t="s">
        <v>3194</v>
      </c>
      <c r="AX29" s="3257" t="s">
        <v>3195</v>
      </c>
      <c r="AY29" s="3337">
        <v>1185861</v>
      </c>
      <c r="AZ29" s="3257" t="s">
        <v>3491</v>
      </c>
      <c r="BA29" s="3257"/>
      <c r="BB29" s="3258"/>
      <c r="BC29" s="3257"/>
      <c r="BD29" s="3342"/>
      <c r="BE29" s="3257"/>
      <c r="BF29" s="3343"/>
      <c r="BG29" s="3341">
        <v>42415</v>
      </c>
      <c r="BH29" s="3260"/>
      <c r="BI29" s="3260"/>
      <c r="BJ29" s="3340">
        <v>42429</v>
      </c>
      <c r="BK29" s="3272"/>
      <c r="BL29" s="3257" t="s">
        <v>3489</v>
      </c>
      <c r="BM29" s="3257"/>
      <c r="BN29" s="3257"/>
      <c r="BO29" s="3257"/>
      <c r="BP29" s="3257"/>
      <c r="BQ29" s="3267"/>
      <c r="BR29" s="3267"/>
      <c r="BS29" s="3249" t="s">
        <v>3120</v>
      </c>
      <c r="BT29" s="3249" t="s">
        <v>3060</v>
      </c>
      <c r="BU29" s="3250"/>
      <c r="BV29" s="3273"/>
      <c r="BW29" s="3273"/>
      <c r="BX29" s="3273"/>
      <c r="BY29" s="3273"/>
      <c r="BZ29" s="3273"/>
      <c r="CA29" s="3273"/>
      <c r="CB29" s="3273"/>
      <c r="CC29" s="3273"/>
      <c r="CD29" s="3273"/>
      <c r="CE29" s="3273"/>
      <c r="CF29" s="3273"/>
      <c r="CG29" s="3273"/>
      <c r="CH29" s="3273"/>
      <c r="CI29" s="3273"/>
      <c r="CJ29" s="3273"/>
      <c r="CK29" s="3273"/>
      <c r="CL29" s="3273"/>
      <c r="CM29" s="3273"/>
      <c r="CN29" s="3273"/>
      <c r="CO29" s="3273"/>
      <c r="CP29" s="3273"/>
      <c r="CQ29" s="3273"/>
      <c r="CR29" s="3273"/>
      <c r="CS29" s="3273"/>
      <c r="CT29" s="3273"/>
      <c r="CU29" s="3273"/>
      <c r="CV29" s="3273"/>
      <c r="CW29" s="3273"/>
      <c r="CX29" s="3273"/>
      <c r="CY29" s="3273"/>
      <c r="CZ29" s="3273"/>
      <c r="DA29" s="3273"/>
      <c r="DB29" s="3273"/>
      <c r="DC29" s="3273"/>
      <c r="DD29" s="3273"/>
      <c r="DE29" s="3273"/>
      <c r="DF29" s="3273"/>
      <c r="DG29" s="3273"/>
      <c r="DH29" s="3273"/>
      <c r="DI29" s="3273"/>
      <c r="DJ29" s="3273"/>
      <c r="DK29" s="3273"/>
      <c r="DL29" s="3273"/>
      <c r="DM29" s="3273"/>
      <c r="DN29" s="3273"/>
      <c r="DO29" s="3273"/>
      <c r="DP29" s="3273"/>
      <c r="DQ29" s="3273"/>
      <c r="DR29" s="3273"/>
      <c r="DS29" s="3273"/>
      <c r="DT29" s="3273"/>
      <c r="DU29" s="3273"/>
      <c r="DV29" s="3273"/>
      <c r="DW29" s="3273"/>
      <c r="DX29" s="3273"/>
      <c r="DY29" s="3273"/>
      <c r="DZ29" s="3273"/>
      <c r="EA29" s="3273"/>
      <c r="EB29" s="3273"/>
      <c r="EC29" s="3273"/>
      <c r="ED29" s="3273"/>
      <c r="EE29" s="3273"/>
      <c r="EF29" s="3273"/>
      <c r="EG29" s="3273"/>
      <c r="EH29" s="3273"/>
      <c r="EI29" s="3273"/>
      <c r="EJ29" s="3273"/>
      <c r="EK29" s="3273"/>
      <c r="EL29" s="3273"/>
      <c r="EM29" s="3273"/>
      <c r="EN29" s="3273"/>
      <c r="EO29" s="3273"/>
      <c r="EP29" s="3273"/>
      <c r="EQ29" s="3273"/>
      <c r="ER29" s="3273"/>
      <c r="ES29" s="3273"/>
      <c r="ET29" s="3273"/>
      <c r="EU29" s="3273"/>
      <c r="EV29" s="3273"/>
      <c r="EW29" s="3273"/>
      <c r="EX29" s="3273"/>
      <c r="EY29" s="3273"/>
      <c r="EZ29" s="3273"/>
      <c r="FA29" s="3273"/>
      <c r="FB29" s="3273"/>
      <c r="FC29" s="3273"/>
      <c r="FD29" s="3273"/>
      <c r="FE29" s="3273"/>
      <c r="FF29" s="3273"/>
      <c r="FG29" s="3273"/>
      <c r="FH29" s="3273"/>
      <c r="FI29" s="3273"/>
      <c r="FJ29" s="3273"/>
      <c r="FK29" s="3273"/>
      <c r="FL29" s="3273"/>
      <c r="FM29" s="3273"/>
      <c r="FN29" s="3273"/>
      <c r="FO29" s="3273"/>
      <c r="FP29" s="3273"/>
      <c r="FQ29" s="3273"/>
      <c r="FR29" s="3273"/>
      <c r="FS29" s="3273"/>
      <c r="FT29" s="3273"/>
      <c r="FU29" s="3273"/>
      <c r="FV29" s="3273"/>
      <c r="FW29" s="3273"/>
      <c r="FX29" s="3273"/>
      <c r="FY29" s="3273"/>
      <c r="FZ29" s="3273"/>
      <c r="GA29" s="3273"/>
      <c r="GB29" s="3273"/>
      <c r="GC29" s="3273"/>
      <c r="GD29" s="3273"/>
      <c r="GE29" s="3273"/>
      <c r="GF29" s="3273"/>
      <c r="GG29" s="3273"/>
      <c r="GH29" s="3273"/>
      <c r="GI29" s="3273"/>
      <c r="GJ29" s="3273"/>
      <c r="GK29" s="3273"/>
      <c r="GL29" s="3273"/>
      <c r="GM29" s="3273"/>
      <c r="GN29" s="3273"/>
      <c r="GO29" s="3273"/>
      <c r="GP29" s="3273"/>
      <c r="GQ29" s="3273"/>
      <c r="GR29" s="3273"/>
      <c r="GS29" s="3273"/>
      <c r="GT29" s="3273"/>
      <c r="GU29" s="3273"/>
      <c r="GV29" s="3273"/>
      <c r="GW29" s="3273"/>
      <c r="GX29" s="3273"/>
      <c r="GY29" s="3273"/>
      <c r="GZ29" s="3273"/>
      <c r="HA29" s="3273"/>
      <c r="HB29" s="3273"/>
      <c r="HC29" s="3273"/>
      <c r="HD29" s="3273"/>
      <c r="HE29" s="3273"/>
      <c r="HF29" s="3273"/>
      <c r="HG29" s="3273"/>
      <c r="HH29" s="3273"/>
      <c r="HI29" s="3273"/>
      <c r="HJ29" s="3273"/>
      <c r="HK29" s="3273"/>
      <c r="HL29" s="3273"/>
      <c r="HM29" s="3273"/>
      <c r="HN29" s="3273"/>
      <c r="HO29" s="3273"/>
      <c r="HP29" s="3273"/>
      <c r="HQ29" s="3273"/>
      <c r="HR29" s="3273"/>
      <c r="HS29" s="3273"/>
      <c r="HT29" s="3273"/>
      <c r="HU29" s="3273"/>
      <c r="HV29" s="3273"/>
      <c r="HW29" s="3273"/>
      <c r="HX29" s="3273"/>
      <c r="HY29" s="3273"/>
      <c r="HZ29" s="3273"/>
      <c r="IA29" s="3273"/>
      <c r="IB29" s="3273"/>
      <c r="IC29" s="3273"/>
      <c r="ID29" s="3273"/>
      <c r="IE29" s="3273"/>
      <c r="IF29" s="3273"/>
      <c r="IG29" s="3273"/>
      <c r="IH29" s="3273"/>
      <c r="II29" s="3273"/>
      <c r="IJ29" s="3273"/>
      <c r="IK29" s="3273"/>
      <c r="IL29" s="3273"/>
      <c r="IM29" s="3273"/>
      <c r="IN29" s="3273"/>
      <c r="IO29" s="3273"/>
      <c r="IP29" s="3273"/>
      <c r="IQ29" s="3273"/>
      <c r="IR29" s="3273"/>
      <c r="IS29" s="3273"/>
      <c r="IT29" s="3273"/>
      <c r="IU29" s="3273"/>
    </row>
    <row r="30" spans="1:256" s="3344" customFormat="1" ht="12" hidden="1" customHeight="1">
      <c r="A30" s="3230" t="s">
        <v>3492</v>
      </c>
      <c r="B30" s="3230" t="s">
        <v>3493</v>
      </c>
      <c r="C30" s="3231" t="s">
        <v>3494</v>
      </c>
      <c r="D30" s="3231" t="s">
        <v>3495</v>
      </c>
      <c r="E30" s="3230" t="s">
        <v>3481</v>
      </c>
      <c r="F30" s="3230" t="s">
        <v>3496</v>
      </c>
      <c r="G30" s="3230"/>
      <c r="H30" s="3230" t="s">
        <v>3497</v>
      </c>
      <c r="I30" s="3230" t="s">
        <v>3498</v>
      </c>
      <c r="J30" s="3230" t="s">
        <v>3499</v>
      </c>
      <c r="K30" s="3230" t="s">
        <v>3493</v>
      </c>
      <c r="L30" s="3230">
        <v>78.66</v>
      </c>
      <c r="M30" s="3252" t="s">
        <v>3500</v>
      </c>
      <c r="N30" s="3230" t="s">
        <v>3501</v>
      </c>
      <c r="O30" s="3233"/>
      <c r="P30" s="3230" t="s">
        <v>3486</v>
      </c>
      <c r="Q30" s="3235">
        <v>1930000</v>
      </c>
      <c r="R30" s="3253">
        <v>24536</v>
      </c>
      <c r="S30" s="3236">
        <v>289.02</v>
      </c>
      <c r="T30" s="3237">
        <v>2890200</v>
      </c>
      <c r="U30" s="3230">
        <v>36744</v>
      </c>
      <c r="V30" s="3238">
        <v>0.2</v>
      </c>
      <c r="W30" s="3239">
        <v>231.21</v>
      </c>
      <c r="X30" s="3240">
        <v>2312100</v>
      </c>
      <c r="Y30" s="3230">
        <v>2016</v>
      </c>
      <c r="Z30" s="3230">
        <v>3</v>
      </c>
      <c r="AA30" s="3230">
        <v>16</v>
      </c>
      <c r="AB30" s="3241">
        <v>1500</v>
      </c>
      <c r="AC30" s="3254" t="s">
        <v>3249</v>
      </c>
      <c r="AD30" s="3231" t="s">
        <v>3502</v>
      </c>
      <c r="AE30" s="3230" t="s">
        <v>3251</v>
      </c>
      <c r="AF30" s="3230" t="s">
        <v>3489</v>
      </c>
      <c r="AG30" s="3230" t="s">
        <v>3252</v>
      </c>
      <c r="AH30" s="3230">
        <v>39282</v>
      </c>
      <c r="AI30" s="3255">
        <v>42398</v>
      </c>
      <c r="AJ30" s="3230"/>
      <c r="AK30" s="3256" t="s">
        <v>3503</v>
      </c>
      <c r="AL30" s="3254">
        <v>42</v>
      </c>
      <c r="AM30" s="3230"/>
      <c r="AN30" s="3230"/>
      <c r="AO30" s="3230"/>
      <c r="AP30" s="3230" t="s">
        <v>3257</v>
      </c>
      <c r="AQ30" s="3230" t="s">
        <v>3504</v>
      </c>
      <c r="AR30" s="3230"/>
      <c r="AS30" s="3230"/>
      <c r="AT30" s="3230"/>
      <c r="AU30" s="3254"/>
      <c r="AV30" s="3230"/>
      <c r="AW30" s="3230" t="s">
        <v>3194</v>
      </c>
      <c r="AX30" s="3248" t="s">
        <v>3195</v>
      </c>
      <c r="AY30" s="3230">
        <v>1165822</v>
      </c>
      <c r="AZ30" s="3230" t="s">
        <v>3505</v>
      </c>
      <c r="BA30" s="3230"/>
      <c r="BB30" s="3230"/>
      <c r="BC30" s="3230"/>
      <c r="BD30" s="3230"/>
      <c r="BE30" s="3230"/>
      <c r="BF30" s="3230"/>
      <c r="BG30" s="3247">
        <v>42390</v>
      </c>
      <c r="BH30" s="3230"/>
      <c r="BI30" s="3230" t="s">
        <v>3506</v>
      </c>
      <c r="BJ30" s="3247">
        <v>42417</v>
      </c>
      <c r="BK30" s="3247"/>
      <c r="BL30" s="3230" t="s">
        <v>3133</v>
      </c>
      <c r="BM30" s="3230"/>
      <c r="BN30" s="3230"/>
      <c r="BO30" s="3230"/>
      <c r="BP30" s="3230"/>
      <c r="BQ30" s="3248"/>
      <c r="BR30" s="3248"/>
      <c r="BS30" s="3249" t="s">
        <v>3217</v>
      </c>
      <c r="BT30" s="3249" t="s">
        <v>3060</v>
      </c>
      <c r="BU30" s="3250"/>
      <c r="BV30" s="3250"/>
      <c r="BW30" s="3250"/>
      <c r="BX30" s="3250"/>
      <c r="BY30" s="3250"/>
      <c r="BZ30" s="3250"/>
      <c r="CA30" s="3250"/>
      <c r="CB30" s="3250"/>
      <c r="CC30" s="3250"/>
      <c r="CD30" s="3250"/>
      <c r="CE30" s="3250"/>
      <c r="CF30" s="3250"/>
      <c r="CG30" s="3250"/>
      <c r="CH30" s="3250"/>
      <c r="CI30" s="3250"/>
      <c r="CJ30" s="3250"/>
      <c r="CK30" s="3250"/>
      <c r="CL30" s="3250"/>
      <c r="CM30" s="3250"/>
      <c r="CN30" s="3250"/>
      <c r="CO30" s="3250"/>
      <c r="CP30" s="3250"/>
      <c r="CQ30" s="3250"/>
      <c r="CR30" s="3250"/>
      <c r="CS30" s="3250"/>
      <c r="CT30" s="3250"/>
      <c r="CU30" s="3250"/>
      <c r="CV30" s="3250"/>
      <c r="CW30" s="3250"/>
      <c r="CX30" s="3250"/>
      <c r="CY30" s="3250"/>
      <c r="CZ30" s="3250"/>
      <c r="DA30" s="3250"/>
      <c r="DB30" s="3250"/>
      <c r="DC30" s="3250"/>
      <c r="DD30" s="3250"/>
      <c r="DE30" s="3250"/>
      <c r="DF30" s="3250"/>
      <c r="DG30" s="3250"/>
      <c r="DH30" s="3250"/>
      <c r="DI30" s="3250"/>
      <c r="DJ30" s="3250"/>
      <c r="DK30" s="3250"/>
      <c r="DL30" s="3250"/>
      <c r="DM30" s="3250"/>
      <c r="DN30" s="3250"/>
      <c r="DO30" s="3250"/>
      <c r="DP30" s="3250"/>
      <c r="DQ30" s="3250"/>
      <c r="DR30" s="3250"/>
      <c r="DS30" s="3250"/>
      <c r="DT30" s="3250"/>
      <c r="DU30" s="3250"/>
      <c r="DV30" s="3250"/>
      <c r="DW30" s="3250"/>
      <c r="DX30" s="3250"/>
      <c r="DY30" s="3250"/>
      <c r="DZ30" s="3250"/>
      <c r="EA30" s="3250"/>
      <c r="EB30" s="3250"/>
      <c r="EC30" s="3250"/>
      <c r="ED30" s="3250"/>
      <c r="EE30" s="3250"/>
      <c r="EF30" s="3250"/>
      <c r="EG30" s="3250"/>
      <c r="EH30" s="3250"/>
      <c r="EI30" s="3250"/>
      <c r="EJ30" s="3250"/>
      <c r="EK30" s="3250"/>
      <c r="EL30" s="3250"/>
      <c r="EM30" s="3250"/>
      <c r="EN30" s="3250"/>
      <c r="EO30" s="3250"/>
      <c r="EP30" s="3250"/>
      <c r="EQ30" s="3250"/>
      <c r="ER30" s="3250"/>
      <c r="ES30" s="3250"/>
      <c r="ET30" s="3250"/>
      <c r="EU30" s="3250"/>
      <c r="EV30" s="3250"/>
      <c r="EW30" s="3250"/>
      <c r="EX30" s="3250"/>
      <c r="EY30" s="3250"/>
      <c r="EZ30" s="3250"/>
      <c r="FA30" s="3250"/>
      <c r="FB30" s="3250"/>
      <c r="FC30" s="3250"/>
      <c r="FD30" s="3250"/>
      <c r="FE30" s="3250"/>
      <c r="FF30" s="3250"/>
      <c r="FG30" s="3250"/>
      <c r="FH30" s="3250"/>
      <c r="FI30" s="3250"/>
      <c r="FJ30" s="3250"/>
      <c r="FK30" s="3250"/>
      <c r="FL30" s="3250"/>
      <c r="FM30" s="3250"/>
      <c r="FN30" s="3250"/>
      <c r="FO30" s="3250"/>
      <c r="FP30" s="3250"/>
      <c r="FQ30" s="3250"/>
      <c r="FR30" s="3250"/>
      <c r="FS30" s="3250"/>
      <c r="FT30" s="3250"/>
      <c r="FU30" s="3250"/>
      <c r="FV30" s="3250"/>
      <c r="FW30" s="3250"/>
      <c r="FX30" s="3250"/>
      <c r="FY30" s="3250"/>
      <c r="FZ30" s="3250"/>
      <c r="GA30" s="3250"/>
      <c r="GB30" s="3250"/>
      <c r="GC30" s="3250"/>
      <c r="GD30" s="3250"/>
      <c r="GE30" s="3250"/>
      <c r="GF30" s="3250"/>
      <c r="GG30" s="3250"/>
      <c r="GH30" s="3250"/>
      <c r="GI30" s="3250"/>
      <c r="GJ30" s="3250"/>
      <c r="GK30" s="3250"/>
      <c r="GL30" s="3250"/>
      <c r="GM30" s="3250"/>
      <c r="GN30" s="3250"/>
      <c r="GO30" s="3250"/>
      <c r="GP30" s="3250"/>
      <c r="GQ30" s="3250"/>
      <c r="GR30" s="3250"/>
      <c r="GS30" s="3250"/>
      <c r="GT30" s="3250"/>
      <c r="GU30" s="3250"/>
      <c r="GV30" s="3250"/>
      <c r="GW30" s="3250"/>
      <c r="GX30" s="3250"/>
      <c r="GY30" s="3250"/>
      <c r="GZ30" s="3250"/>
      <c r="HA30" s="3250"/>
      <c r="HB30" s="3250"/>
      <c r="HC30" s="3250"/>
      <c r="HD30" s="3250"/>
      <c r="HE30" s="3250"/>
      <c r="HF30" s="3250"/>
      <c r="HG30" s="3250"/>
      <c r="HH30" s="3250"/>
      <c r="HI30" s="3250"/>
      <c r="HJ30" s="3250"/>
      <c r="HK30" s="3250"/>
      <c r="HL30" s="3250"/>
      <c r="HM30" s="3250"/>
      <c r="HN30" s="3250"/>
      <c r="HO30" s="3250"/>
      <c r="HP30" s="3250"/>
      <c r="HQ30" s="3250"/>
      <c r="HR30" s="3250"/>
      <c r="HS30" s="3250"/>
      <c r="HT30" s="3250"/>
      <c r="HU30" s="3250"/>
      <c r="HV30" s="3250"/>
      <c r="HW30" s="3250"/>
      <c r="HX30" s="3250"/>
      <c r="HY30" s="3250"/>
      <c r="HZ30" s="3250"/>
      <c r="IA30" s="3250"/>
      <c r="IB30" s="3250"/>
      <c r="IC30" s="3250"/>
      <c r="ID30" s="3250"/>
      <c r="IE30" s="3250"/>
      <c r="IF30" s="3250"/>
      <c r="IG30" s="3250"/>
      <c r="IH30" s="3250"/>
      <c r="II30" s="3250"/>
      <c r="IJ30" s="3250"/>
      <c r="IK30" s="3250"/>
      <c r="IL30" s="3250"/>
      <c r="IM30" s="3250"/>
      <c r="IN30" s="3250"/>
      <c r="IO30" s="3250"/>
      <c r="IP30" s="3250"/>
      <c r="IQ30" s="3250"/>
      <c r="IR30" s="3250"/>
      <c r="IS30" s="3250"/>
      <c r="IT30" s="3250"/>
      <c r="IU30" s="3250"/>
    </row>
    <row r="31" spans="1:256" s="3251" customFormat="1" ht="12" hidden="1" customHeight="1">
      <c r="A31" s="3257" t="s">
        <v>3507</v>
      </c>
      <c r="B31" s="3257" t="s">
        <v>3508</v>
      </c>
      <c r="C31" s="3258" t="s">
        <v>3509</v>
      </c>
      <c r="D31" s="3258" t="s">
        <v>3510</v>
      </c>
      <c r="E31" s="3257" t="s">
        <v>3481</v>
      </c>
      <c r="F31" s="3257" t="s">
        <v>3496</v>
      </c>
      <c r="G31" s="3257"/>
      <c r="H31" s="3257" t="s">
        <v>3511</v>
      </c>
      <c r="I31" s="3257" t="s">
        <v>3498</v>
      </c>
      <c r="J31" s="3257" t="s">
        <v>3512</v>
      </c>
      <c r="K31" s="3257" t="s">
        <v>3508</v>
      </c>
      <c r="L31" s="3257">
        <v>62.97</v>
      </c>
      <c r="M31" s="3259" t="s">
        <v>3513</v>
      </c>
      <c r="N31" s="3257" t="s">
        <v>3501</v>
      </c>
      <c r="O31" s="3338"/>
      <c r="P31" s="3257" t="s">
        <v>3486</v>
      </c>
      <c r="Q31" s="3260">
        <v>1480000</v>
      </c>
      <c r="R31" s="3261">
        <v>23503</v>
      </c>
      <c r="S31" s="3262">
        <v>230.6</v>
      </c>
      <c r="T31" s="3263">
        <v>2306000</v>
      </c>
      <c r="U31" s="3257">
        <v>36621</v>
      </c>
      <c r="V31" s="3264">
        <v>0.2</v>
      </c>
      <c r="W31" s="3265">
        <v>184.48</v>
      </c>
      <c r="X31" s="3266">
        <v>1844800</v>
      </c>
      <c r="Y31" s="3257">
        <v>2016</v>
      </c>
      <c r="Z31" s="3267" t="s">
        <v>3143</v>
      </c>
      <c r="AA31" s="3267">
        <v>23</v>
      </c>
      <c r="AB31" s="3241">
        <v>1500</v>
      </c>
      <c r="AC31" s="3271" t="s">
        <v>3249</v>
      </c>
      <c r="AD31" s="3268" t="s">
        <v>3514</v>
      </c>
      <c r="AE31" s="3257" t="s">
        <v>3251</v>
      </c>
      <c r="AF31" s="3257" t="s">
        <v>3489</v>
      </c>
      <c r="AG31" s="3257" t="s">
        <v>3252</v>
      </c>
      <c r="AH31" s="3257">
        <v>41924</v>
      </c>
      <c r="AI31" s="3269">
        <v>42398</v>
      </c>
      <c r="AJ31" s="3257"/>
      <c r="AK31" s="3270" t="s">
        <v>3503</v>
      </c>
      <c r="AL31" s="3271">
        <v>38</v>
      </c>
      <c r="AM31" s="3257"/>
      <c r="AN31" s="3257"/>
      <c r="AO31" s="3257"/>
      <c r="AP31" s="3257" t="s">
        <v>3388</v>
      </c>
      <c r="AQ31" s="3257" t="s">
        <v>3193</v>
      </c>
      <c r="AR31" s="3257"/>
      <c r="AS31" s="3257"/>
      <c r="AT31" s="3257"/>
      <c r="AU31" s="3271"/>
      <c r="AV31" s="3257"/>
      <c r="AW31" s="3257" t="s">
        <v>3194</v>
      </c>
      <c r="AX31" s="3267" t="s">
        <v>3195</v>
      </c>
      <c r="AY31" s="3257" t="s">
        <v>3515</v>
      </c>
      <c r="AZ31" s="3257" t="s">
        <v>3516</v>
      </c>
      <c r="BA31" s="3257"/>
      <c r="BB31" s="3257"/>
      <c r="BC31" s="3257"/>
      <c r="BD31" s="3257"/>
      <c r="BE31" s="3257"/>
      <c r="BF31" s="3257"/>
      <c r="BG31" s="3272">
        <v>42390</v>
      </c>
      <c r="BH31" s="3257"/>
      <c r="BI31" s="3257" t="s">
        <v>3506</v>
      </c>
      <c r="BJ31" s="3272">
        <v>42417</v>
      </c>
      <c r="BK31" s="3272"/>
      <c r="BL31" s="3257" t="s">
        <v>3133</v>
      </c>
      <c r="BM31" s="3257"/>
      <c r="BN31" s="3257"/>
      <c r="BO31" s="3257"/>
      <c r="BP31" s="3257"/>
      <c r="BQ31" s="3267"/>
      <c r="BR31" s="3267"/>
      <c r="BS31" s="3249" t="s">
        <v>3120</v>
      </c>
      <c r="BT31" s="3249" t="s">
        <v>3060</v>
      </c>
      <c r="BU31" s="3250"/>
      <c r="BV31" s="3273"/>
      <c r="BW31" s="3273"/>
      <c r="BX31" s="3273"/>
      <c r="BY31" s="3273"/>
      <c r="BZ31" s="3273"/>
      <c r="CA31" s="3273"/>
      <c r="CB31" s="3273"/>
      <c r="CC31" s="3273"/>
      <c r="CD31" s="3273"/>
      <c r="CE31" s="3273"/>
      <c r="CF31" s="3273"/>
      <c r="CG31" s="3273"/>
      <c r="CH31" s="3273"/>
      <c r="CI31" s="3273"/>
      <c r="CJ31" s="3273"/>
      <c r="CK31" s="3273"/>
      <c r="CL31" s="3273"/>
      <c r="CM31" s="3273"/>
      <c r="CN31" s="3273"/>
      <c r="CO31" s="3273"/>
      <c r="CP31" s="3273"/>
      <c r="CQ31" s="3273"/>
      <c r="CR31" s="3273"/>
      <c r="CS31" s="3273"/>
      <c r="CT31" s="3273"/>
      <c r="CU31" s="3273"/>
      <c r="CV31" s="3273"/>
      <c r="CW31" s="3273"/>
      <c r="CX31" s="3273"/>
      <c r="CY31" s="3273"/>
      <c r="CZ31" s="3273"/>
      <c r="DA31" s="3273"/>
      <c r="DB31" s="3273"/>
      <c r="DC31" s="3273"/>
      <c r="DD31" s="3273"/>
      <c r="DE31" s="3273"/>
      <c r="DF31" s="3273"/>
      <c r="DG31" s="3273"/>
      <c r="DH31" s="3273"/>
      <c r="DI31" s="3273"/>
      <c r="DJ31" s="3273"/>
      <c r="DK31" s="3273"/>
      <c r="DL31" s="3273"/>
      <c r="DM31" s="3273"/>
      <c r="DN31" s="3273"/>
      <c r="DO31" s="3273"/>
      <c r="DP31" s="3273"/>
      <c r="DQ31" s="3273"/>
      <c r="DR31" s="3273"/>
      <c r="DS31" s="3273"/>
      <c r="DT31" s="3273"/>
      <c r="DU31" s="3273"/>
      <c r="DV31" s="3273"/>
      <c r="DW31" s="3273"/>
      <c r="DX31" s="3273"/>
      <c r="DY31" s="3273"/>
      <c r="DZ31" s="3273"/>
      <c r="EA31" s="3273"/>
      <c r="EB31" s="3273"/>
      <c r="EC31" s="3273"/>
      <c r="ED31" s="3273"/>
      <c r="EE31" s="3273"/>
      <c r="EF31" s="3273"/>
      <c r="EG31" s="3273"/>
      <c r="EH31" s="3273"/>
      <c r="EI31" s="3273"/>
      <c r="EJ31" s="3273"/>
      <c r="EK31" s="3273"/>
      <c r="EL31" s="3273"/>
      <c r="EM31" s="3273"/>
      <c r="EN31" s="3273"/>
      <c r="EO31" s="3273"/>
      <c r="EP31" s="3273"/>
      <c r="EQ31" s="3273"/>
      <c r="ER31" s="3273"/>
      <c r="ES31" s="3273"/>
      <c r="ET31" s="3273"/>
      <c r="EU31" s="3273"/>
      <c r="EV31" s="3273"/>
      <c r="EW31" s="3273"/>
      <c r="EX31" s="3273"/>
      <c r="EY31" s="3273"/>
      <c r="EZ31" s="3273"/>
      <c r="FA31" s="3273"/>
      <c r="FB31" s="3273"/>
      <c r="FC31" s="3273"/>
      <c r="FD31" s="3273"/>
      <c r="FE31" s="3273"/>
      <c r="FF31" s="3273"/>
      <c r="FG31" s="3273"/>
      <c r="FH31" s="3273"/>
      <c r="FI31" s="3273"/>
      <c r="FJ31" s="3273"/>
      <c r="FK31" s="3273"/>
      <c r="FL31" s="3273"/>
      <c r="FM31" s="3273"/>
      <c r="FN31" s="3273"/>
      <c r="FO31" s="3273"/>
      <c r="FP31" s="3273"/>
      <c r="FQ31" s="3273"/>
      <c r="FR31" s="3273"/>
      <c r="FS31" s="3273"/>
      <c r="FT31" s="3273"/>
      <c r="FU31" s="3273"/>
      <c r="FV31" s="3273"/>
      <c r="FW31" s="3273"/>
      <c r="FX31" s="3273"/>
      <c r="FY31" s="3273"/>
      <c r="FZ31" s="3273"/>
      <c r="GA31" s="3273"/>
      <c r="GB31" s="3273"/>
      <c r="GC31" s="3273"/>
      <c r="GD31" s="3273"/>
      <c r="GE31" s="3273"/>
      <c r="GF31" s="3273"/>
      <c r="GG31" s="3273"/>
      <c r="GH31" s="3273"/>
      <c r="GI31" s="3273"/>
      <c r="GJ31" s="3273"/>
      <c r="GK31" s="3273"/>
      <c r="GL31" s="3273"/>
      <c r="GM31" s="3273"/>
      <c r="GN31" s="3273"/>
      <c r="GO31" s="3273"/>
      <c r="GP31" s="3273"/>
      <c r="GQ31" s="3273"/>
      <c r="GR31" s="3273"/>
      <c r="GS31" s="3273"/>
      <c r="GT31" s="3273"/>
      <c r="GU31" s="3273"/>
      <c r="GV31" s="3273"/>
      <c r="GW31" s="3273"/>
      <c r="GX31" s="3273"/>
      <c r="GY31" s="3273"/>
      <c r="GZ31" s="3273"/>
      <c r="HA31" s="3273"/>
      <c r="HB31" s="3273"/>
      <c r="HC31" s="3273"/>
      <c r="HD31" s="3273"/>
      <c r="HE31" s="3273"/>
      <c r="HF31" s="3273"/>
      <c r="HG31" s="3273"/>
      <c r="HH31" s="3273"/>
      <c r="HI31" s="3273"/>
      <c r="HJ31" s="3273"/>
      <c r="HK31" s="3273"/>
      <c r="HL31" s="3273"/>
      <c r="HM31" s="3273"/>
      <c r="HN31" s="3273"/>
      <c r="HO31" s="3273"/>
      <c r="HP31" s="3273"/>
      <c r="HQ31" s="3273"/>
      <c r="HR31" s="3273"/>
      <c r="HS31" s="3273"/>
      <c r="HT31" s="3273"/>
      <c r="HU31" s="3273"/>
      <c r="HV31" s="3273"/>
      <c r="HW31" s="3273"/>
      <c r="HX31" s="3273"/>
      <c r="HY31" s="3273"/>
      <c r="HZ31" s="3273"/>
      <c r="IA31" s="3273"/>
      <c r="IB31" s="3273"/>
      <c r="IC31" s="3273"/>
      <c r="ID31" s="3273"/>
      <c r="IE31" s="3273"/>
      <c r="IF31" s="3273"/>
      <c r="IG31" s="3273"/>
      <c r="IH31" s="3273"/>
      <c r="II31" s="3273"/>
      <c r="IJ31" s="3273"/>
      <c r="IK31" s="3273"/>
      <c r="IL31" s="3273"/>
      <c r="IM31" s="3273"/>
      <c r="IN31" s="3273"/>
      <c r="IO31" s="3273"/>
      <c r="IP31" s="3273"/>
      <c r="IQ31" s="3273"/>
      <c r="IR31" s="3345"/>
      <c r="IS31" s="3345"/>
      <c r="IT31" s="3345"/>
      <c r="IU31" s="3345"/>
    </row>
    <row r="32" spans="1:256" s="3251" customFormat="1" ht="12" hidden="1" customHeight="1">
      <c r="A32" s="3346" t="s">
        <v>3517</v>
      </c>
      <c r="B32" s="3346" t="s">
        <v>3518</v>
      </c>
      <c r="C32" s="3347" t="s">
        <v>3519</v>
      </c>
      <c r="D32" s="3347" t="s">
        <v>3520</v>
      </c>
      <c r="E32" s="3346" t="s">
        <v>3481</v>
      </c>
      <c r="F32" s="3346" t="s">
        <v>3496</v>
      </c>
      <c r="G32" s="3346"/>
      <c r="H32" s="3346" t="s">
        <v>3521</v>
      </c>
      <c r="I32" s="3346"/>
      <c r="J32" s="3346" t="s">
        <v>3522</v>
      </c>
      <c r="K32" s="3346" t="s">
        <v>3518</v>
      </c>
      <c r="L32" s="3346">
        <v>56.78</v>
      </c>
      <c r="M32" s="3348" t="s">
        <v>3244</v>
      </c>
      <c r="N32" s="3346" t="s">
        <v>3501</v>
      </c>
      <c r="O32" s="3346"/>
      <c r="P32" s="3346"/>
      <c r="Q32" s="3241">
        <v>2000000</v>
      </c>
      <c r="R32" s="3349">
        <v>35224</v>
      </c>
      <c r="S32" s="3350">
        <v>205.67</v>
      </c>
      <c r="T32" s="3351">
        <v>2056699.9999999998</v>
      </c>
      <c r="U32" s="3346">
        <v>36223</v>
      </c>
      <c r="V32" s="3352">
        <v>0.2</v>
      </c>
      <c r="W32" s="3353">
        <v>164.53</v>
      </c>
      <c r="X32" s="3354">
        <v>1645300</v>
      </c>
      <c r="Y32" s="3346">
        <v>2016</v>
      </c>
      <c r="Z32" s="3355">
        <v>3</v>
      </c>
      <c r="AA32" s="3355">
        <v>12</v>
      </c>
      <c r="AB32" s="3241">
        <v>1500</v>
      </c>
      <c r="AC32" s="3346" t="s">
        <v>3249</v>
      </c>
      <c r="AD32" s="3356" t="s">
        <v>3523</v>
      </c>
      <c r="AE32" s="3346" t="s">
        <v>3251</v>
      </c>
      <c r="AF32" s="3346"/>
      <c r="AG32" s="3346" t="s">
        <v>3252</v>
      </c>
      <c r="AH32" s="3346">
        <v>39978</v>
      </c>
      <c r="AI32" s="3357">
        <v>42399</v>
      </c>
      <c r="AJ32" s="3346"/>
      <c r="AK32" s="3228"/>
      <c r="AL32" s="3228">
        <v>14</v>
      </c>
      <c r="AM32" s="3346"/>
      <c r="AN32" s="3346"/>
      <c r="AO32" s="3346"/>
      <c r="AP32" s="3346" t="s">
        <v>3388</v>
      </c>
      <c r="AQ32" s="3346" t="s">
        <v>3193</v>
      </c>
      <c r="AR32" s="3346"/>
      <c r="AS32" s="3346"/>
      <c r="AT32" s="3346"/>
      <c r="AU32" s="3358"/>
      <c r="AV32" s="3346"/>
      <c r="AW32" s="3346" t="s">
        <v>3194</v>
      </c>
      <c r="AX32" s="3355" t="s">
        <v>3195</v>
      </c>
      <c r="AY32" s="3347">
        <v>1171388</v>
      </c>
      <c r="AZ32" s="3346" t="s">
        <v>3524</v>
      </c>
      <c r="BA32" s="3346"/>
      <c r="BB32" s="3346"/>
      <c r="BC32" s="3346"/>
      <c r="BD32" s="3346"/>
      <c r="BE32" s="3346"/>
      <c r="BF32" s="3346"/>
      <c r="BG32" s="3359">
        <v>42385</v>
      </c>
      <c r="BH32" s="3359"/>
      <c r="BI32" s="3359"/>
      <c r="BJ32" s="3359">
        <v>42403</v>
      </c>
      <c r="BK32" s="3359"/>
      <c r="BL32" s="3346"/>
      <c r="BM32" s="3346"/>
      <c r="BN32" s="3346"/>
      <c r="BO32" s="3346"/>
      <c r="BP32" s="3346"/>
      <c r="BQ32" s="3355"/>
      <c r="BR32" s="3355"/>
      <c r="BS32" s="3249" t="s">
        <v>3120</v>
      </c>
      <c r="BT32" s="3249" t="s">
        <v>3060</v>
      </c>
      <c r="BU32" s="3250"/>
      <c r="IR32" s="3360"/>
      <c r="IS32" s="3360"/>
      <c r="IT32" s="3360"/>
      <c r="IU32" s="3360"/>
    </row>
    <row r="33" spans="1:256" s="3251" customFormat="1" ht="12" hidden="1" customHeight="1">
      <c r="A33" s="3346" t="s">
        <v>3525</v>
      </c>
      <c r="B33" s="3346" t="s">
        <v>3526</v>
      </c>
      <c r="C33" s="3347" t="s">
        <v>3527</v>
      </c>
      <c r="D33" s="3347" t="s">
        <v>3528</v>
      </c>
      <c r="E33" s="3346" t="s">
        <v>3481</v>
      </c>
      <c r="F33" s="3346" t="s">
        <v>3496</v>
      </c>
      <c r="G33" s="3346"/>
      <c r="H33" s="3346" t="s">
        <v>3529</v>
      </c>
      <c r="I33" s="3346"/>
      <c r="J33" s="3346" t="s">
        <v>3530</v>
      </c>
      <c r="K33" s="3346" t="s">
        <v>3526</v>
      </c>
      <c r="L33" s="3346">
        <v>69.760000000000005</v>
      </c>
      <c r="M33" s="3348" t="s">
        <v>3500</v>
      </c>
      <c r="N33" s="3346" t="s">
        <v>3531</v>
      </c>
      <c r="O33" s="3361"/>
      <c r="P33" s="3346"/>
      <c r="Q33" s="3241">
        <v>1650000</v>
      </c>
      <c r="R33" s="3349">
        <v>23653</v>
      </c>
      <c r="S33" s="3350">
        <v>256.5</v>
      </c>
      <c r="T33" s="3351">
        <v>2565000</v>
      </c>
      <c r="U33" s="3346">
        <v>36770</v>
      </c>
      <c r="V33" s="3352">
        <v>0.2</v>
      </c>
      <c r="W33" s="3353">
        <v>205.2</v>
      </c>
      <c r="X33" s="3354">
        <v>2052000</v>
      </c>
      <c r="Y33" s="3346" t="s">
        <v>3207</v>
      </c>
      <c r="Z33" s="3355">
        <v>3</v>
      </c>
      <c r="AA33" s="3355">
        <v>8</v>
      </c>
      <c r="AB33" s="3241">
        <v>1500</v>
      </c>
      <c r="AC33" s="3358" t="s">
        <v>3249</v>
      </c>
      <c r="AD33" s="3356" t="s">
        <v>3532</v>
      </c>
      <c r="AE33" s="3346" t="s">
        <v>3251</v>
      </c>
      <c r="AF33" s="3346"/>
      <c r="AG33" s="3346" t="s">
        <v>3252</v>
      </c>
      <c r="AH33" s="3346">
        <v>39994</v>
      </c>
      <c r="AI33" s="3357">
        <v>42403</v>
      </c>
      <c r="AJ33" s="3346"/>
      <c r="AK33" s="3228"/>
      <c r="AL33" s="3358">
        <v>20</v>
      </c>
      <c r="AM33" s="3346"/>
      <c r="AN33" s="3346"/>
      <c r="AO33" s="3346"/>
      <c r="AP33" s="3346" t="s">
        <v>3388</v>
      </c>
      <c r="AQ33" s="3346" t="s">
        <v>3193</v>
      </c>
      <c r="AR33" s="3346"/>
      <c r="AS33" s="3346"/>
      <c r="AT33" s="3346"/>
      <c r="AU33" s="3358"/>
      <c r="AV33" s="3346"/>
      <c r="AW33" s="3346" t="s">
        <v>3194</v>
      </c>
      <c r="AX33" s="3355" t="s">
        <v>3195</v>
      </c>
      <c r="AY33" s="3346">
        <v>1171084</v>
      </c>
      <c r="AZ33" s="3346"/>
      <c r="BA33" s="3346"/>
      <c r="BB33" s="3346"/>
      <c r="BC33" s="3346"/>
      <c r="BD33" s="3346"/>
      <c r="BE33" s="3346"/>
      <c r="BF33" s="3346"/>
      <c r="BG33" s="3359">
        <v>42394</v>
      </c>
      <c r="BH33" s="3346"/>
      <c r="BI33" s="3346"/>
      <c r="BJ33" s="3359">
        <v>42404</v>
      </c>
      <c r="BK33" s="3359"/>
      <c r="BL33" s="3346"/>
      <c r="BM33" s="3346"/>
      <c r="BN33" s="3346"/>
      <c r="BO33" s="3346"/>
      <c r="BP33" s="3346"/>
      <c r="BQ33" s="3355"/>
      <c r="BR33" s="3355"/>
      <c r="BS33" s="3249" t="s">
        <v>3120</v>
      </c>
      <c r="BT33" s="3249" t="s">
        <v>3060</v>
      </c>
      <c r="BU33" s="3250"/>
    </row>
    <row r="34" spans="1:256" s="3251" customFormat="1" ht="12" hidden="1" customHeight="1">
      <c r="A34" s="3346" t="s">
        <v>3533</v>
      </c>
      <c r="B34" s="3346" t="s">
        <v>3534</v>
      </c>
      <c r="C34" s="3347" t="s">
        <v>3535</v>
      </c>
      <c r="D34" s="3362">
        <v>13701119802</v>
      </c>
      <c r="E34" s="3346" t="s">
        <v>3536</v>
      </c>
      <c r="F34" s="3346" t="s">
        <v>3537</v>
      </c>
      <c r="G34" s="3346"/>
      <c r="H34" s="3346" t="s">
        <v>3538</v>
      </c>
      <c r="I34" s="3346"/>
      <c r="J34" s="3347" t="s">
        <v>3539</v>
      </c>
      <c r="K34" s="3346" t="s">
        <v>3534</v>
      </c>
      <c r="L34" s="3361">
        <v>102.15</v>
      </c>
      <c r="M34" s="3363" t="s">
        <v>3540</v>
      </c>
      <c r="N34" s="3346" t="s">
        <v>3501</v>
      </c>
      <c r="O34" s="3346">
        <v>84.4</v>
      </c>
      <c r="P34" s="3346" t="s">
        <v>3486</v>
      </c>
      <c r="Q34" s="3241">
        <v>3000000</v>
      </c>
      <c r="R34" s="3346">
        <v>29369</v>
      </c>
      <c r="S34" s="3350">
        <v>511.06</v>
      </c>
      <c r="T34" s="3351">
        <v>5110600</v>
      </c>
      <c r="U34" s="3346">
        <v>50031</v>
      </c>
      <c r="V34" s="3352">
        <v>0.2</v>
      </c>
      <c r="W34" s="3353">
        <v>408.84</v>
      </c>
      <c r="X34" s="3354">
        <v>4088399.9999999995</v>
      </c>
      <c r="Y34" s="3346">
        <v>2016</v>
      </c>
      <c r="Z34" s="3346">
        <v>3</v>
      </c>
      <c r="AA34" s="3355">
        <v>12</v>
      </c>
      <c r="AB34" s="3241">
        <v>1500</v>
      </c>
      <c r="AC34" s="3346" t="s">
        <v>3249</v>
      </c>
      <c r="AD34" s="3364" t="s">
        <v>3541</v>
      </c>
      <c r="AE34" s="3346" t="s">
        <v>3542</v>
      </c>
      <c r="AF34" s="3346" t="s">
        <v>3489</v>
      </c>
      <c r="AG34" s="3346" t="s">
        <v>3252</v>
      </c>
      <c r="AH34" s="3346">
        <v>63142</v>
      </c>
      <c r="AI34" s="3365">
        <v>42398</v>
      </c>
      <c r="AJ34" s="3366"/>
      <c r="AK34" s="3241" t="s">
        <v>3490</v>
      </c>
      <c r="AL34" s="3241">
        <v>42</v>
      </c>
      <c r="AM34" s="3241"/>
      <c r="AN34" s="3241"/>
      <c r="AO34" s="3241"/>
      <c r="AP34" s="3346" t="s">
        <v>3257</v>
      </c>
      <c r="AQ34" s="3358" t="s">
        <v>3504</v>
      </c>
      <c r="AR34" s="3346"/>
      <c r="AS34" s="3346"/>
      <c r="AT34" s="3346"/>
      <c r="AU34" s="3346"/>
      <c r="AV34" s="3346"/>
      <c r="AW34" s="3346" t="s">
        <v>3194</v>
      </c>
      <c r="AX34" s="3346" t="s">
        <v>3195</v>
      </c>
      <c r="AY34" s="3362">
        <v>1170031</v>
      </c>
      <c r="AZ34" s="3346" t="s">
        <v>3491</v>
      </c>
      <c r="BA34" s="3346"/>
      <c r="BB34" s="3347"/>
      <c r="BC34" s="3346"/>
      <c r="BD34" s="3367"/>
      <c r="BE34" s="3346"/>
      <c r="BF34" s="3368"/>
      <c r="BG34" s="3366">
        <v>42388</v>
      </c>
      <c r="BH34" s="3241"/>
      <c r="BI34" s="3241"/>
      <c r="BJ34" s="3365">
        <v>42416</v>
      </c>
      <c r="BK34" s="3359"/>
      <c r="BL34" s="3346" t="s">
        <v>3489</v>
      </c>
      <c r="BM34" s="3346"/>
      <c r="BN34" s="3346"/>
      <c r="BO34" s="3346"/>
      <c r="BP34" s="3346"/>
      <c r="BQ34" s="3355"/>
      <c r="BR34" s="3355"/>
      <c r="BS34" s="3249" t="s">
        <v>3217</v>
      </c>
      <c r="BT34" s="3249" t="s">
        <v>3060</v>
      </c>
      <c r="BU34" s="3250"/>
    </row>
    <row r="35" spans="1:256" s="3251" customFormat="1" ht="12" hidden="1" customHeight="1">
      <c r="A35" s="3257" t="s">
        <v>3543</v>
      </c>
      <c r="B35" s="3257" t="s">
        <v>3544</v>
      </c>
      <c r="C35" s="3258" t="s">
        <v>3545</v>
      </c>
      <c r="D35" s="3258" t="s">
        <v>3546</v>
      </c>
      <c r="E35" s="3257" t="s">
        <v>3536</v>
      </c>
      <c r="F35" s="3257" t="s">
        <v>3547</v>
      </c>
      <c r="G35" s="3257"/>
      <c r="H35" s="3257" t="s">
        <v>3548</v>
      </c>
      <c r="I35" s="3257"/>
      <c r="J35" s="3257" t="s">
        <v>3549</v>
      </c>
      <c r="K35" s="3257" t="s">
        <v>3544</v>
      </c>
      <c r="L35" s="3257">
        <v>142.03</v>
      </c>
      <c r="M35" s="3259" t="s">
        <v>3550</v>
      </c>
      <c r="N35" s="3257" t="s">
        <v>3551</v>
      </c>
      <c r="O35" s="3338">
        <v>117.46</v>
      </c>
      <c r="P35" s="3257"/>
      <c r="Q35" s="3260">
        <v>4000000</v>
      </c>
      <c r="R35" s="3261">
        <v>28163</v>
      </c>
      <c r="S35" s="3262">
        <v>614.23</v>
      </c>
      <c r="T35" s="3263">
        <v>6142300</v>
      </c>
      <c r="U35" s="3257">
        <v>43247</v>
      </c>
      <c r="V35" s="3264">
        <v>0.2</v>
      </c>
      <c r="W35" s="3265">
        <v>491.38</v>
      </c>
      <c r="X35" s="3266">
        <v>4913800</v>
      </c>
      <c r="Y35" s="3257">
        <v>2016</v>
      </c>
      <c r="Z35" s="3267">
        <v>3</v>
      </c>
      <c r="AA35" s="3267">
        <v>18</v>
      </c>
      <c r="AB35" s="3241">
        <v>1500</v>
      </c>
      <c r="AC35" s="3271" t="s">
        <v>3249</v>
      </c>
      <c r="AD35" s="3258" t="s">
        <v>3552</v>
      </c>
      <c r="AE35" s="3257" t="s">
        <v>3553</v>
      </c>
      <c r="AF35" s="3257"/>
      <c r="AG35" s="3257" t="s">
        <v>3252</v>
      </c>
      <c r="AH35" s="3257">
        <v>44709</v>
      </c>
      <c r="AI35" s="3269">
        <v>42424</v>
      </c>
      <c r="AJ35" s="3257"/>
      <c r="AK35" s="3270"/>
      <c r="AL35" s="3271">
        <v>47</v>
      </c>
      <c r="AM35" s="3257"/>
      <c r="AN35" s="3257"/>
      <c r="AO35" s="3257"/>
      <c r="AP35" s="3254" t="s">
        <v>3554</v>
      </c>
      <c r="AQ35" s="3257" t="s">
        <v>3193</v>
      </c>
      <c r="AR35" s="3257"/>
      <c r="AS35" s="3257"/>
      <c r="AT35" s="3257"/>
      <c r="AU35" s="3271"/>
      <c r="AV35" s="3257"/>
      <c r="AW35" s="3257" t="s">
        <v>3194</v>
      </c>
      <c r="AX35" s="3267" t="s">
        <v>3195</v>
      </c>
      <c r="AY35" s="3257">
        <v>1189800</v>
      </c>
      <c r="AZ35" s="3257"/>
      <c r="BA35" s="3257"/>
      <c r="BB35" s="3257"/>
      <c r="BC35" s="3257"/>
      <c r="BD35" s="3257"/>
      <c r="BE35" s="3257"/>
      <c r="BF35" s="3257"/>
      <c r="BG35" s="3272">
        <v>42418</v>
      </c>
      <c r="BH35" s="3257"/>
      <c r="BI35" s="3257"/>
      <c r="BJ35" s="3272">
        <v>42426</v>
      </c>
      <c r="BK35" s="3272"/>
      <c r="BL35" s="3257"/>
      <c r="BM35" s="3257"/>
      <c r="BN35" s="3257"/>
      <c r="BO35" s="3257"/>
      <c r="BP35" s="3257"/>
      <c r="BQ35" s="3267"/>
      <c r="BR35" s="3267"/>
      <c r="BS35" s="3249" t="s">
        <v>3163</v>
      </c>
      <c r="BT35" s="3249" t="s">
        <v>3060</v>
      </c>
      <c r="BU35" s="3250"/>
      <c r="BV35" s="3273"/>
      <c r="BW35" s="3273"/>
      <c r="BX35" s="3273"/>
      <c r="BY35" s="3273"/>
      <c r="BZ35" s="3273"/>
      <c r="CA35" s="3273"/>
      <c r="CB35" s="3273"/>
      <c r="CC35" s="3273"/>
      <c r="CD35" s="3273"/>
      <c r="CE35" s="3273"/>
      <c r="CF35" s="3273"/>
      <c r="CG35" s="3273"/>
      <c r="CH35" s="3273"/>
      <c r="CI35" s="3273"/>
      <c r="CJ35" s="3273"/>
      <c r="CK35" s="3273"/>
      <c r="CL35" s="3273"/>
      <c r="CM35" s="3273"/>
      <c r="CN35" s="3273"/>
      <c r="CO35" s="3273"/>
      <c r="CP35" s="3273"/>
      <c r="CQ35" s="3273"/>
      <c r="CR35" s="3273"/>
      <c r="CS35" s="3273"/>
      <c r="CT35" s="3273"/>
      <c r="CU35" s="3273"/>
      <c r="CV35" s="3273"/>
      <c r="CW35" s="3273"/>
      <c r="CX35" s="3273"/>
      <c r="CY35" s="3273"/>
      <c r="CZ35" s="3273"/>
      <c r="DA35" s="3273"/>
      <c r="DB35" s="3273"/>
      <c r="DC35" s="3273"/>
      <c r="DD35" s="3273"/>
      <c r="DE35" s="3273"/>
      <c r="DF35" s="3273"/>
      <c r="DG35" s="3273"/>
      <c r="DH35" s="3273"/>
      <c r="DI35" s="3273"/>
      <c r="DJ35" s="3273"/>
      <c r="DK35" s="3273"/>
      <c r="DL35" s="3273"/>
      <c r="DM35" s="3273"/>
      <c r="DN35" s="3273"/>
      <c r="DO35" s="3273"/>
      <c r="DP35" s="3273"/>
      <c r="DQ35" s="3273"/>
      <c r="DR35" s="3273"/>
      <c r="DS35" s="3273"/>
      <c r="DT35" s="3273"/>
      <c r="DU35" s="3273"/>
      <c r="DV35" s="3273"/>
      <c r="DW35" s="3273"/>
      <c r="DX35" s="3273"/>
      <c r="DY35" s="3273"/>
      <c r="DZ35" s="3273"/>
      <c r="EA35" s="3273"/>
      <c r="EB35" s="3273"/>
      <c r="EC35" s="3273"/>
      <c r="ED35" s="3273"/>
      <c r="EE35" s="3273"/>
      <c r="EF35" s="3273"/>
      <c r="EG35" s="3273"/>
      <c r="EH35" s="3273"/>
      <c r="EI35" s="3273"/>
      <c r="EJ35" s="3273"/>
      <c r="EK35" s="3273"/>
      <c r="EL35" s="3273"/>
      <c r="EM35" s="3273"/>
      <c r="EN35" s="3273"/>
      <c r="EO35" s="3273"/>
      <c r="EP35" s="3273"/>
      <c r="EQ35" s="3273"/>
      <c r="ER35" s="3273"/>
      <c r="ES35" s="3273"/>
      <c r="ET35" s="3273"/>
      <c r="EU35" s="3273"/>
      <c r="EV35" s="3273"/>
      <c r="EW35" s="3273"/>
      <c r="EX35" s="3273"/>
      <c r="EY35" s="3273"/>
      <c r="EZ35" s="3273"/>
      <c r="FA35" s="3273"/>
      <c r="FB35" s="3273"/>
      <c r="FC35" s="3273"/>
      <c r="FD35" s="3273"/>
      <c r="FE35" s="3273"/>
      <c r="FF35" s="3273"/>
      <c r="FG35" s="3273"/>
      <c r="FH35" s="3273"/>
      <c r="FI35" s="3273"/>
      <c r="FJ35" s="3273"/>
      <c r="FK35" s="3273"/>
      <c r="FL35" s="3273"/>
      <c r="FM35" s="3273"/>
      <c r="FN35" s="3273"/>
      <c r="FO35" s="3273"/>
      <c r="FP35" s="3273"/>
      <c r="FQ35" s="3273"/>
      <c r="FR35" s="3273"/>
      <c r="FS35" s="3273"/>
      <c r="FT35" s="3273"/>
      <c r="FU35" s="3273"/>
      <c r="FV35" s="3273"/>
      <c r="FW35" s="3273"/>
      <c r="FX35" s="3273"/>
      <c r="FY35" s="3273"/>
      <c r="FZ35" s="3273"/>
      <c r="GA35" s="3273"/>
      <c r="GB35" s="3273"/>
      <c r="GC35" s="3273"/>
      <c r="GD35" s="3273"/>
      <c r="GE35" s="3273"/>
      <c r="GF35" s="3273"/>
      <c r="GG35" s="3273"/>
      <c r="GH35" s="3273"/>
      <c r="GI35" s="3273"/>
      <c r="GJ35" s="3273"/>
      <c r="GK35" s="3273"/>
      <c r="GL35" s="3273"/>
      <c r="GM35" s="3273"/>
      <c r="GN35" s="3273"/>
      <c r="GO35" s="3273"/>
      <c r="GP35" s="3273"/>
      <c r="GQ35" s="3273"/>
      <c r="GR35" s="3273"/>
      <c r="GS35" s="3273"/>
      <c r="GT35" s="3273"/>
      <c r="GU35" s="3273"/>
      <c r="GV35" s="3273"/>
      <c r="GW35" s="3273"/>
      <c r="GX35" s="3273"/>
      <c r="GY35" s="3273"/>
      <c r="GZ35" s="3273"/>
      <c r="HA35" s="3273"/>
      <c r="HB35" s="3273"/>
      <c r="HC35" s="3273"/>
      <c r="HD35" s="3273"/>
      <c r="HE35" s="3273"/>
      <c r="HF35" s="3273"/>
      <c r="HG35" s="3273"/>
      <c r="HH35" s="3273"/>
      <c r="HI35" s="3273"/>
      <c r="HJ35" s="3273"/>
      <c r="HK35" s="3273"/>
      <c r="HL35" s="3273"/>
      <c r="HM35" s="3273"/>
      <c r="HN35" s="3273"/>
      <c r="HO35" s="3273"/>
      <c r="HP35" s="3273"/>
      <c r="HQ35" s="3273"/>
      <c r="HR35" s="3273"/>
      <c r="HS35" s="3273"/>
      <c r="HT35" s="3273"/>
      <c r="HU35" s="3273"/>
      <c r="HV35" s="3273"/>
      <c r="HW35" s="3273"/>
      <c r="HX35" s="3273"/>
      <c r="HY35" s="3273"/>
      <c r="HZ35" s="3273"/>
      <c r="IA35" s="3273"/>
      <c r="IB35" s="3273"/>
      <c r="IC35" s="3273"/>
      <c r="ID35" s="3273"/>
      <c r="IE35" s="3273"/>
      <c r="IF35" s="3273"/>
      <c r="IG35" s="3273"/>
      <c r="IH35" s="3273"/>
      <c r="II35" s="3273"/>
      <c r="IJ35" s="3273"/>
      <c r="IK35" s="3273"/>
      <c r="IL35" s="3273"/>
      <c r="IM35" s="3273"/>
      <c r="IN35" s="3273"/>
      <c r="IO35" s="3273"/>
      <c r="IP35" s="3273"/>
      <c r="IQ35" s="3273"/>
      <c r="IR35" s="3273"/>
      <c r="IS35" s="3273"/>
      <c r="IT35" s="3273"/>
      <c r="IU35" s="3273"/>
    </row>
    <row r="36" spans="1:256" s="3250" customFormat="1" ht="12" hidden="1" customHeight="1">
      <c r="A36" s="3230" t="s">
        <v>3555</v>
      </c>
      <c r="B36" s="3230" t="s">
        <v>3556</v>
      </c>
      <c r="C36" s="3231" t="s">
        <v>3557</v>
      </c>
      <c r="D36" s="3230">
        <v>13718927679</v>
      </c>
      <c r="E36" s="3230" t="s">
        <v>3536</v>
      </c>
      <c r="F36" s="3230" t="s">
        <v>3547</v>
      </c>
      <c r="G36" s="3230"/>
      <c r="H36" s="3230" t="s">
        <v>3558</v>
      </c>
      <c r="I36" s="3230" t="s">
        <v>3559</v>
      </c>
      <c r="J36" s="3230" t="s">
        <v>3560</v>
      </c>
      <c r="K36" s="3230" t="s">
        <v>3561</v>
      </c>
      <c r="L36" s="3230">
        <v>88.56</v>
      </c>
      <c r="M36" s="3230" t="s">
        <v>3562</v>
      </c>
      <c r="N36" s="3230" t="s">
        <v>3501</v>
      </c>
      <c r="O36" s="3230">
        <v>72.599999999999994</v>
      </c>
      <c r="P36" s="3230" t="s">
        <v>3486</v>
      </c>
      <c r="Q36" s="3235">
        <v>3200000</v>
      </c>
      <c r="R36" s="3230">
        <v>36134</v>
      </c>
      <c r="S36" s="3236">
        <v>498.84</v>
      </c>
      <c r="T36" s="3237">
        <v>4988400</v>
      </c>
      <c r="U36" s="3230">
        <v>56328</v>
      </c>
      <c r="V36" s="3238">
        <v>0.2</v>
      </c>
      <c r="W36" s="3239">
        <v>399.07</v>
      </c>
      <c r="X36" s="3240">
        <v>3990700</v>
      </c>
      <c r="Y36" s="3230">
        <v>2015</v>
      </c>
      <c r="Z36" s="3230">
        <v>11</v>
      </c>
      <c r="AA36" s="3230">
        <v>12</v>
      </c>
      <c r="AB36" s="3241">
        <v>1500</v>
      </c>
      <c r="AC36" s="3230" t="s">
        <v>3563</v>
      </c>
      <c r="AD36" s="3310"/>
      <c r="AE36" s="3230" t="s">
        <v>3564</v>
      </c>
      <c r="AF36" s="3230" t="s">
        <v>3489</v>
      </c>
      <c r="AG36" s="3230" t="s">
        <v>3007</v>
      </c>
      <c r="AH36" s="3230">
        <v>68654</v>
      </c>
      <c r="AI36" s="3255">
        <v>42320</v>
      </c>
      <c r="AJ36" s="3230"/>
      <c r="AK36" s="3256" t="s">
        <v>3565</v>
      </c>
      <c r="AL36" s="3230">
        <v>48</v>
      </c>
      <c r="AM36" s="3230"/>
      <c r="AN36" s="3230"/>
      <c r="AO36" s="3230"/>
      <c r="AP36" s="3230" t="s">
        <v>3566</v>
      </c>
      <c r="AQ36" s="3230" t="s">
        <v>3567</v>
      </c>
      <c r="AR36" s="3230"/>
      <c r="AS36" s="3230"/>
      <c r="AT36" s="3230"/>
      <c r="AU36" s="3230"/>
      <c r="AV36" s="3230"/>
      <c r="AW36" s="3230" t="s">
        <v>3194</v>
      </c>
      <c r="AX36" s="3230" t="s">
        <v>3195</v>
      </c>
      <c r="AY36" s="3231" t="s">
        <v>3568</v>
      </c>
      <c r="AZ36" s="3230" t="s">
        <v>3561</v>
      </c>
      <c r="BA36" s="3230"/>
      <c r="BB36" s="3231"/>
      <c r="BC36" s="3230"/>
      <c r="BD36" s="3245"/>
      <c r="BE36" s="3230"/>
      <c r="BF36" s="3246"/>
      <c r="BG36" s="3255">
        <v>42314</v>
      </c>
      <c r="BH36" s="3230"/>
      <c r="BI36" s="3248" t="s">
        <v>3566</v>
      </c>
      <c r="BJ36" s="3247"/>
      <c r="BK36" s="3247"/>
      <c r="BL36" s="3230" t="s">
        <v>3489</v>
      </c>
      <c r="BM36" s="3230"/>
      <c r="BN36" s="3230" t="s">
        <v>3569</v>
      </c>
      <c r="BO36" s="3230" t="s">
        <v>3570</v>
      </c>
      <c r="BP36" s="3230"/>
      <c r="BQ36" s="3248"/>
      <c r="BR36" s="3248"/>
      <c r="BS36" s="3249" t="s">
        <v>3466</v>
      </c>
      <c r="BT36" s="3249" t="s">
        <v>3034</v>
      </c>
    </row>
    <row r="37" spans="1:256" s="3250" customFormat="1" ht="12" hidden="1" customHeight="1">
      <c r="A37" s="3271" t="s">
        <v>3571</v>
      </c>
      <c r="B37" s="3271" t="s">
        <v>3572</v>
      </c>
      <c r="C37" s="3369" t="s">
        <v>3573</v>
      </c>
      <c r="D37" s="3369" t="s">
        <v>3574</v>
      </c>
      <c r="E37" s="3271" t="s">
        <v>3536</v>
      </c>
      <c r="F37" s="3271" t="s">
        <v>3575</v>
      </c>
      <c r="G37" s="3271"/>
      <c r="H37" s="3271" t="s">
        <v>3576</v>
      </c>
      <c r="I37" s="3271" t="s">
        <v>3498</v>
      </c>
      <c r="J37" s="3369" t="s">
        <v>3577</v>
      </c>
      <c r="K37" s="3271" t="s">
        <v>3572</v>
      </c>
      <c r="L37" s="3257">
        <v>101.84</v>
      </c>
      <c r="M37" s="3369" t="s">
        <v>3578</v>
      </c>
      <c r="N37" s="3337" t="s">
        <v>3579</v>
      </c>
      <c r="O37" s="3337">
        <v>83.98</v>
      </c>
      <c r="P37" s="3271" t="s">
        <v>3486</v>
      </c>
      <c r="Q37" s="3260">
        <v>2820000</v>
      </c>
      <c r="R37" s="3271">
        <v>27690</v>
      </c>
      <c r="S37" s="3370">
        <v>496.4</v>
      </c>
      <c r="T37" s="3371">
        <v>4964000</v>
      </c>
      <c r="U37" s="3271">
        <v>48744</v>
      </c>
      <c r="V37" s="3372">
        <v>0.2</v>
      </c>
      <c r="W37" s="3373">
        <v>397.12</v>
      </c>
      <c r="X37" s="3371">
        <v>3971200</v>
      </c>
      <c r="Y37" s="3271">
        <v>2016</v>
      </c>
      <c r="Z37" s="3257">
        <v>3</v>
      </c>
      <c r="AA37" s="3257">
        <v>26</v>
      </c>
      <c r="AB37" s="3241">
        <v>1500</v>
      </c>
      <c r="AC37" s="3271" t="s">
        <v>3249</v>
      </c>
      <c r="AD37" s="3271"/>
      <c r="AE37" s="3271" t="s">
        <v>3553</v>
      </c>
      <c r="AF37" s="3271" t="s">
        <v>3489</v>
      </c>
      <c r="AG37" s="3271" t="s">
        <v>3007</v>
      </c>
      <c r="AH37" s="3271">
        <v>49097</v>
      </c>
      <c r="AI37" s="3374">
        <v>42439</v>
      </c>
      <c r="AJ37" s="3271"/>
      <c r="AK37" s="3271" t="s">
        <v>3503</v>
      </c>
      <c r="AL37" s="3271">
        <v>44</v>
      </c>
      <c r="AM37" s="3271"/>
      <c r="AN37" s="3271"/>
      <c r="AO37" s="3271"/>
      <c r="AP37" s="3338" t="s">
        <v>3580</v>
      </c>
      <c r="AQ37" s="3257" t="s">
        <v>3193</v>
      </c>
      <c r="AR37" s="3271"/>
      <c r="AS37" s="3271"/>
      <c r="AT37" s="3271"/>
      <c r="AU37" s="3271"/>
      <c r="AV37" s="3271"/>
      <c r="AW37" s="3271" t="s">
        <v>3194</v>
      </c>
      <c r="AX37" s="3335" t="s">
        <v>3195</v>
      </c>
      <c r="AY37" s="3369" t="s">
        <v>3581</v>
      </c>
      <c r="AZ37" s="3271" t="s">
        <v>3572</v>
      </c>
      <c r="BA37" s="3271"/>
      <c r="BB37" s="3271"/>
      <c r="BC37" s="3271"/>
      <c r="BD37" s="3271"/>
      <c r="BE37" s="3271"/>
      <c r="BF37" s="3271"/>
      <c r="BG37" s="3375">
        <v>42425</v>
      </c>
      <c r="BH37" s="3271"/>
      <c r="BI37" s="3271" t="s">
        <v>3506</v>
      </c>
      <c r="BJ37" s="3375">
        <v>42433</v>
      </c>
      <c r="BK37" s="3272"/>
      <c r="BL37" s="3267" t="s">
        <v>3133</v>
      </c>
      <c r="BM37" s="3267"/>
      <c r="BN37" s="3267"/>
      <c r="BO37" s="3257"/>
      <c r="BP37" s="3257"/>
      <c r="BQ37" s="3267"/>
      <c r="BR37" s="3267"/>
      <c r="BS37" s="3249" t="s">
        <v>3580</v>
      </c>
      <c r="BT37" s="3249" t="s">
        <v>3060</v>
      </c>
      <c r="BV37" s="3273"/>
      <c r="BW37" s="3273"/>
      <c r="BX37" s="3273"/>
      <c r="BY37" s="3273"/>
      <c r="BZ37" s="3273"/>
      <c r="CA37" s="3273"/>
      <c r="CB37" s="3273"/>
      <c r="CC37" s="3273"/>
      <c r="CD37" s="3273"/>
      <c r="CE37" s="3273"/>
      <c r="CF37" s="3273"/>
      <c r="CG37" s="3273"/>
      <c r="CH37" s="3273"/>
      <c r="CI37" s="3273"/>
      <c r="CJ37" s="3273"/>
      <c r="CK37" s="3273"/>
      <c r="CL37" s="3273"/>
      <c r="CM37" s="3273"/>
      <c r="CN37" s="3273"/>
      <c r="CO37" s="3273"/>
      <c r="CP37" s="3273"/>
      <c r="CQ37" s="3273"/>
      <c r="CR37" s="3273"/>
      <c r="CS37" s="3273"/>
      <c r="CT37" s="3273"/>
      <c r="CU37" s="3273"/>
      <c r="CV37" s="3273"/>
      <c r="CW37" s="3273"/>
      <c r="CX37" s="3273"/>
      <c r="CY37" s="3273"/>
      <c r="CZ37" s="3273"/>
      <c r="DA37" s="3273"/>
      <c r="DB37" s="3273"/>
      <c r="DC37" s="3273"/>
      <c r="DD37" s="3273"/>
      <c r="DE37" s="3273"/>
      <c r="DF37" s="3273"/>
      <c r="DG37" s="3273"/>
      <c r="DH37" s="3273"/>
      <c r="DI37" s="3273"/>
      <c r="DJ37" s="3273"/>
      <c r="DK37" s="3273"/>
      <c r="DL37" s="3273"/>
      <c r="DM37" s="3273"/>
      <c r="DN37" s="3273"/>
      <c r="DO37" s="3273"/>
      <c r="DP37" s="3273"/>
      <c r="DQ37" s="3273"/>
      <c r="DR37" s="3273"/>
      <c r="DS37" s="3273"/>
      <c r="DT37" s="3273"/>
      <c r="DU37" s="3273"/>
      <c r="DV37" s="3273"/>
      <c r="DW37" s="3273"/>
      <c r="DX37" s="3273"/>
      <c r="DY37" s="3273"/>
      <c r="DZ37" s="3273"/>
      <c r="EA37" s="3273"/>
      <c r="EB37" s="3273"/>
      <c r="EC37" s="3273"/>
      <c r="ED37" s="3273"/>
      <c r="EE37" s="3273"/>
      <c r="EF37" s="3273"/>
      <c r="EG37" s="3273"/>
      <c r="EH37" s="3273"/>
      <c r="EI37" s="3273"/>
      <c r="EJ37" s="3273"/>
      <c r="EK37" s="3273"/>
      <c r="EL37" s="3273"/>
      <c r="EM37" s="3273"/>
      <c r="EN37" s="3273"/>
      <c r="EO37" s="3273"/>
      <c r="EP37" s="3273"/>
      <c r="EQ37" s="3273"/>
      <c r="ER37" s="3273"/>
      <c r="ES37" s="3273"/>
      <c r="ET37" s="3273"/>
      <c r="EU37" s="3273"/>
      <c r="EV37" s="3273"/>
      <c r="EW37" s="3273"/>
      <c r="EX37" s="3273"/>
      <c r="EY37" s="3273"/>
      <c r="EZ37" s="3273"/>
      <c r="FA37" s="3273"/>
      <c r="FB37" s="3273"/>
      <c r="FC37" s="3273"/>
      <c r="FD37" s="3273"/>
      <c r="FE37" s="3273"/>
      <c r="FF37" s="3273"/>
      <c r="FG37" s="3273"/>
      <c r="FH37" s="3273"/>
      <c r="FI37" s="3273"/>
      <c r="FJ37" s="3273"/>
      <c r="FK37" s="3273"/>
      <c r="FL37" s="3273"/>
      <c r="FM37" s="3273"/>
      <c r="FN37" s="3273"/>
      <c r="FO37" s="3273"/>
      <c r="FP37" s="3273"/>
      <c r="FQ37" s="3273"/>
      <c r="FR37" s="3273"/>
      <c r="FS37" s="3273"/>
      <c r="FT37" s="3273"/>
      <c r="FU37" s="3273"/>
      <c r="FV37" s="3273"/>
      <c r="FW37" s="3273"/>
      <c r="FX37" s="3273"/>
      <c r="FY37" s="3273"/>
      <c r="FZ37" s="3273"/>
      <c r="GA37" s="3273"/>
      <c r="GB37" s="3273"/>
      <c r="GC37" s="3273"/>
      <c r="GD37" s="3273"/>
      <c r="GE37" s="3273"/>
      <c r="GF37" s="3273"/>
      <c r="GG37" s="3273"/>
      <c r="GH37" s="3273"/>
      <c r="GI37" s="3273"/>
      <c r="GJ37" s="3273"/>
      <c r="GK37" s="3273"/>
      <c r="GL37" s="3273"/>
      <c r="GM37" s="3273"/>
      <c r="GN37" s="3273"/>
      <c r="GO37" s="3273"/>
      <c r="GP37" s="3273"/>
      <c r="GQ37" s="3273"/>
      <c r="GR37" s="3273"/>
      <c r="GS37" s="3273"/>
      <c r="GT37" s="3273"/>
      <c r="GU37" s="3273"/>
      <c r="GV37" s="3273"/>
      <c r="GW37" s="3273"/>
      <c r="GX37" s="3273"/>
      <c r="GY37" s="3273"/>
      <c r="GZ37" s="3273"/>
      <c r="HA37" s="3273"/>
      <c r="HB37" s="3273"/>
      <c r="HC37" s="3273"/>
      <c r="HD37" s="3273"/>
      <c r="HE37" s="3273"/>
      <c r="HF37" s="3273"/>
      <c r="HG37" s="3273"/>
      <c r="HH37" s="3273"/>
      <c r="HI37" s="3273"/>
      <c r="HJ37" s="3273"/>
      <c r="HK37" s="3273"/>
      <c r="HL37" s="3273"/>
      <c r="HM37" s="3273"/>
      <c r="HN37" s="3273"/>
      <c r="HO37" s="3273"/>
      <c r="HP37" s="3273"/>
      <c r="HQ37" s="3273"/>
      <c r="HR37" s="3273"/>
      <c r="HS37" s="3273"/>
      <c r="HT37" s="3273"/>
      <c r="HU37" s="3273"/>
      <c r="HV37" s="3273"/>
      <c r="HW37" s="3273"/>
      <c r="HX37" s="3273"/>
      <c r="HY37" s="3273"/>
      <c r="HZ37" s="3273"/>
      <c r="IA37" s="3273"/>
      <c r="IB37" s="3273"/>
      <c r="IC37" s="3273"/>
      <c r="ID37" s="3273"/>
      <c r="IE37" s="3273"/>
      <c r="IF37" s="3273"/>
      <c r="IG37" s="3273"/>
      <c r="IH37" s="3273"/>
      <c r="II37" s="3273"/>
      <c r="IJ37" s="3273"/>
      <c r="IK37" s="3273"/>
      <c r="IL37" s="3273"/>
      <c r="IM37" s="3273"/>
      <c r="IN37" s="3273"/>
      <c r="IO37" s="3273"/>
      <c r="IP37" s="3273"/>
      <c r="IQ37" s="3273"/>
      <c r="IR37" s="3376"/>
      <c r="IS37" s="3376"/>
      <c r="IT37" s="3376"/>
      <c r="IU37" s="3376"/>
    </row>
    <row r="38" spans="1:256" s="3250" customFormat="1" ht="12" hidden="1" customHeight="1">
      <c r="A38" s="3230" t="s">
        <v>3582</v>
      </c>
      <c r="B38" s="3230" t="s">
        <v>3583</v>
      </c>
      <c r="C38" s="3242" t="s">
        <v>3584</v>
      </c>
      <c r="D38" s="3254" t="s">
        <v>3585</v>
      </c>
      <c r="E38" s="3230" t="s">
        <v>3412</v>
      </c>
      <c r="F38" s="3230" t="s">
        <v>3413</v>
      </c>
      <c r="G38" s="3230"/>
      <c r="H38" s="3230" t="s">
        <v>3586</v>
      </c>
      <c r="I38" s="3230"/>
      <c r="J38" s="3231" t="s">
        <v>3587</v>
      </c>
      <c r="K38" s="3230" t="s">
        <v>3588</v>
      </c>
      <c r="L38" s="3275">
        <v>57.82</v>
      </c>
      <c r="M38" s="3276">
        <v>3</v>
      </c>
      <c r="N38" s="3277" t="s">
        <v>3418</v>
      </c>
      <c r="O38" s="3230"/>
      <c r="P38" s="3230"/>
      <c r="Q38" s="3235">
        <v>1500000</v>
      </c>
      <c r="R38" s="3235">
        <v>25943</v>
      </c>
      <c r="S38" s="3236">
        <v>202.42</v>
      </c>
      <c r="T38" s="3240">
        <v>2024199.9999999998</v>
      </c>
      <c r="U38" s="3235">
        <v>35009</v>
      </c>
      <c r="V38" s="3278">
        <v>0.2</v>
      </c>
      <c r="W38" s="3239">
        <v>161.93</v>
      </c>
      <c r="X38" s="3240">
        <v>1619300</v>
      </c>
      <c r="Y38" s="3230">
        <v>2016</v>
      </c>
      <c r="Z38" s="3230">
        <v>4</v>
      </c>
      <c r="AA38" s="3230">
        <v>13</v>
      </c>
      <c r="AB38" s="3230">
        <v>1500</v>
      </c>
      <c r="AC38" s="3235" t="s">
        <v>3272</v>
      </c>
      <c r="AD38" s="3231" t="s">
        <v>3589</v>
      </c>
      <c r="AE38" s="3230" t="s">
        <v>3590</v>
      </c>
      <c r="AF38" s="3230"/>
      <c r="AG38" s="3230" t="s">
        <v>3275</v>
      </c>
      <c r="AH38" s="3230">
        <v>35454</v>
      </c>
      <c r="AI38" s="3255">
        <v>42418</v>
      </c>
      <c r="AJ38" s="3255"/>
      <c r="AK38" s="3256"/>
      <c r="AL38" s="3230">
        <v>20</v>
      </c>
      <c r="AM38" s="3230"/>
      <c r="AN38" s="3230"/>
      <c r="AO38" s="3230"/>
      <c r="AP38" s="3254" t="s">
        <v>3163</v>
      </c>
      <c r="AQ38" s="3230" t="s">
        <v>3424</v>
      </c>
      <c r="AR38" s="3230"/>
      <c r="AS38" s="3230"/>
      <c r="AT38" s="3230"/>
      <c r="AU38" s="3230"/>
      <c r="AV38" s="3230"/>
      <c r="AW38" s="3230" t="s">
        <v>3425</v>
      </c>
      <c r="AX38" s="3230" t="s">
        <v>3426</v>
      </c>
      <c r="AY38" s="3231">
        <v>1186428</v>
      </c>
      <c r="AZ38" s="3230" t="s">
        <v>3591</v>
      </c>
      <c r="BA38" s="3230"/>
      <c r="BB38" s="3231"/>
      <c r="BC38" s="3230"/>
      <c r="BD38" s="3245"/>
      <c r="BE38" s="3230"/>
      <c r="BF38" s="3246"/>
      <c r="BG38" s="3255">
        <v>42402</v>
      </c>
      <c r="BH38" s="3230"/>
      <c r="BI38" s="3230"/>
      <c r="BJ38" s="3255">
        <v>42424</v>
      </c>
      <c r="BK38" s="3247"/>
      <c r="BL38" s="3230"/>
      <c r="BM38" s="3230"/>
      <c r="BN38" s="3230"/>
      <c r="BO38" s="3230"/>
      <c r="BP38" s="3230"/>
      <c r="BQ38" s="3248"/>
      <c r="BR38" s="3248"/>
      <c r="BS38" s="3279" t="s">
        <v>3163</v>
      </c>
      <c r="BT38" s="3279" t="s">
        <v>3060</v>
      </c>
    </row>
    <row r="39" spans="1:256" s="3296" customFormat="1" ht="12" hidden="1" customHeight="1">
      <c r="A39" s="3230" t="s">
        <v>3592</v>
      </c>
      <c r="B39" s="3230" t="s">
        <v>3593</v>
      </c>
      <c r="C39" s="3231" t="s">
        <v>3594</v>
      </c>
      <c r="D39" s="3254">
        <v>13521202527</v>
      </c>
      <c r="E39" s="3230" t="s">
        <v>3412</v>
      </c>
      <c r="F39" s="3230" t="s">
        <v>3413</v>
      </c>
      <c r="G39" s="3230"/>
      <c r="H39" s="3230" t="s">
        <v>3595</v>
      </c>
      <c r="I39" s="3230"/>
      <c r="J39" s="3230" t="s">
        <v>3596</v>
      </c>
      <c r="K39" s="3230" t="s">
        <v>3593</v>
      </c>
      <c r="L39" s="3235">
        <v>44.29</v>
      </c>
      <c r="M39" s="3276" t="s">
        <v>3597</v>
      </c>
      <c r="N39" s="3230" t="s">
        <v>3598</v>
      </c>
      <c r="O39" s="3230"/>
      <c r="P39" s="3230"/>
      <c r="Q39" s="3235">
        <v>1500000</v>
      </c>
      <c r="R39" s="3235">
        <v>33868</v>
      </c>
      <c r="S39" s="3236">
        <v>164.43</v>
      </c>
      <c r="T39" s="3240">
        <v>1644300</v>
      </c>
      <c r="U39" s="3235">
        <v>37127</v>
      </c>
      <c r="V39" s="3278">
        <v>0.2</v>
      </c>
      <c r="W39" s="3239">
        <v>131.54</v>
      </c>
      <c r="X39" s="3240">
        <v>1315400</v>
      </c>
      <c r="Y39" s="3230" t="s">
        <v>3207</v>
      </c>
      <c r="Z39" s="3248">
        <v>4</v>
      </c>
      <c r="AA39" s="3248">
        <v>7</v>
      </c>
      <c r="AB39" s="3230">
        <v>1500</v>
      </c>
      <c r="AC39" s="3235" t="s">
        <v>3060</v>
      </c>
      <c r="AD39" s="3231" t="s">
        <v>3599</v>
      </c>
      <c r="AE39" s="3230" t="s">
        <v>3600</v>
      </c>
      <c r="AF39" s="3230"/>
      <c r="AG39" s="3230" t="s">
        <v>3007</v>
      </c>
      <c r="AH39" s="3230">
        <v>43576</v>
      </c>
      <c r="AI39" s="3255">
        <v>42434</v>
      </c>
      <c r="AJ39" s="3230"/>
      <c r="AK39" s="3230"/>
      <c r="AL39" s="3230">
        <v>36</v>
      </c>
      <c r="AM39" s="3230"/>
      <c r="AN39" s="3230"/>
      <c r="AO39" s="3230"/>
      <c r="AP39" s="3254" t="s">
        <v>3163</v>
      </c>
      <c r="AQ39" s="3230" t="s">
        <v>3424</v>
      </c>
      <c r="AR39" s="3230"/>
      <c r="AS39" s="3230"/>
      <c r="AT39" s="3230"/>
      <c r="AU39" s="3230"/>
      <c r="AV39" s="3230"/>
      <c r="AW39" s="3230" t="s">
        <v>3053</v>
      </c>
      <c r="AX39" s="3230" t="s">
        <v>955</v>
      </c>
      <c r="AY39" s="3231" t="s">
        <v>3601</v>
      </c>
      <c r="AZ39" s="3230" t="s">
        <v>3602</v>
      </c>
      <c r="BA39" s="3230"/>
      <c r="BB39" s="3230"/>
      <c r="BC39" s="3230"/>
      <c r="BD39" s="3230"/>
      <c r="BE39" s="3230"/>
      <c r="BF39" s="3230"/>
      <c r="BG39" s="3255">
        <v>42420</v>
      </c>
      <c r="BH39" s="3230"/>
      <c r="BI39" s="3230"/>
      <c r="BJ39" s="3247">
        <v>42438</v>
      </c>
      <c r="BK39" s="3247"/>
      <c r="BL39" s="3230"/>
      <c r="BM39" s="3230"/>
      <c r="BN39" s="3230"/>
      <c r="BO39" s="3230"/>
      <c r="BP39" s="3230"/>
      <c r="BQ39" s="3230"/>
      <c r="BR39" s="3230"/>
      <c r="BS39" s="3279" t="s">
        <v>3163</v>
      </c>
      <c r="BT39" s="3279" t="s">
        <v>3060</v>
      </c>
      <c r="BU39" s="3250"/>
      <c r="BV39" s="3250"/>
      <c r="BW39" s="3250"/>
      <c r="BX39" s="3250"/>
      <c r="BY39" s="3250"/>
      <c r="BZ39" s="3250"/>
      <c r="CA39" s="3250"/>
      <c r="CB39" s="3250"/>
      <c r="CC39" s="3250"/>
      <c r="CD39" s="3250"/>
      <c r="CE39" s="3250"/>
      <c r="CF39" s="3250"/>
      <c r="CG39" s="3250"/>
      <c r="CH39" s="3250"/>
      <c r="CI39" s="3250"/>
      <c r="CJ39" s="3250"/>
      <c r="CK39" s="3250"/>
      <c r="CL39" s="3250"/>
      <c r="CM39" s="3250"/>
      <c r="CN39" s="3250"/>
      <c r="CO39" s="3250"/>
      <c r="CP39" s="3250"/>
      <c r="CQ39" s="3250"/>
      <c r="CR39" s="3250"/>
      <c r="CS39" s="3250"/>
      <c r="CT39" s="3250"/>
      <c r="CU39" s="3250"/>
      <c r="CV39" s="3250"/>
      <c r="CW39" s="3250"/>
      <c r="CX39" s="3250"/>
      <c r="CY39" s="3250"/>
      <c r="CZ39" s="3250"/>
      <c r="DA39" s="3250"/>
      <c r="DB39" s="3250"/>
      <c r="DC39" s="3250"/>
      <c r="DD39" s="3250"/>
      <c r="DE39" s="3250"/>
      <c r="DF39" s="3250"/>
      <c r="DG39" s="3250"/>
      <c r="DH39" s="3250"/>
      <c r="DI39" s="3250"/>
      <c r="DJ39" s="3250"/>
      <c r="DK39" s="3250"/>
      <c r="DL39" s="3250"/>
      <c r="DM39" s="3250"/>
      <c r="DN39" s="3250"/>
      <c r="DO39" s="3250"/>
      <c r="DP39" s="3250"/>
      <c r="DQ39" s="3250"/>
      <c r="DR39" s="3250"/>
      <c r="DS39" s="3250"/>
      <c r="DT39" s="3250"/>
      <c r="DU39" s="3250"/>
      <c r="DV39" s="3250"/>
      <c r="DW39" s="3250"/>
      <c r="DX39" s="3250"/>
      <c r="DY39" s="3250"/>
      <c r="DZ39" s="3250"/>
      <c r="EA39" s="3250"/>
      <c r="EB39" s="3250"/>
      <c r="EC39" s="3250"/>
      <c r="ED39" s="3250"/>
      <c r="EE39" s="3250"/>
      <c r="EF39" s="3250"/>
      <c r="EG39" s="3250"/>
      <c r="EH39" s="3250"/>
      <c r="EI39" s="3250"/>
      <c r="EJ39" s="3250"/>
      <c r="EK39" s="3250"/>
      <c r="EL39" s="3250"/>
      <c r="EM39" s="3250"/>
      <c r="EN39" s="3250"/>
      <c r="EO39" s="3250"/>
      <c r="EP39" s="3250"/>
      <c r="EQ39" s="3250"/>
      <c r="ER39" s="3250"/>
      <c r="ES39" s="3250"/>
      <c r="ET39" s="3250"/>
      <c r="EU39" s="3250"/>
      <c r="EV39" s="3250"/>
      <c r="EW39" s="3250"/>
      <c r="EX39" s="3250"/>
      <c r="EY39" s="3250"/>
      <c r="EZ39" s="3250"/>
      <c r="FA39" s="3250"/>
      <c r="FB39" s="3250"/>
      <c r="FC39" s="3250"/>
      <c r="FD39" s="3250"/>
      <c r="FE39" s="3250"/>
      <c r="FF39" s="3250"/>
      <c r="FG39" s="3250"/>
      <c r="FH39" s="3250"/>
      <c r="FI39" s="3250"/>
      <c r="FJ39" s="3250"/>
      <c r="FK39" s="3250"/>
      <c r="FL39" s="3250"/>
      <c r="FM39" s="3250"/>
      <c r="FN39" s="3250"/>
      <c r="FO39" s="3250"/>
      <c r="FP39" s="3250"/>
      <c r="FQ39" s="3250"/>
      <c r="FR39" s="3250"/>
      <c r="FS39" s="3250"/>
      <c r="FT39" s="3250"/>
      <c r="FU39" s="3250"/>
      <c r="FV39" s="3250"/>
      <c r="FW39" s="3250"/>
      <c r="FX39" s="3250"/>
      <c r="FY39" s="3250"/>
      <c r="FZ39" s="3250"/>
      <c r="GA39" s="3250"/>
      <c r="GB39" s="3250"/>
      <c r="GC39" s="3250"/>
      <c r="GD39" s="3250"/>
      <c r="GE39" s="3250"/>
      <c r="GF39" s="3250"/>
      <c r="GG39" s="3250"/>
      <c r="GH39" s="3250"/>
      <c r="GI39" s="3250"/>
      <c r="GJ39" s="3250"/>
      <c r="GK39" s="3250"/>
      <c r="GL39" s="3250"/>
      <c r="GM39" s="3250"/>
      <c r="GN39" s="3250"/>
      <c r="GO39" s="3250"/>
      <c r="GP39" s="3250"/>
      <c r="GQ39" s="3250"/>
      <c r="GR39" s="3250"/>
      <c r="GS39" s="3250"/>
      <c r="GT39" s="3250"/>
      <c r="GU39" s="3250"/>
      <c r="GV39" s="3250"/>
      <c r="GW39" s="3250"/>
      <c r="GX39" s="3250"/>
      <c r="GY39" s="3250"/>
      <c r="GZ39" s="3250"/>
      <c r="HA39" s="3250"/>
      <c r="HB39" s="3250"/>
      <c r="HC39" s="3250"/>
      <c r="HD39" s="3250"/>
      <c r="HE39" s="3250"/>
      <c r="HF39" s="3250"/>
      <c r="HG39" s="3250"/>
      <c r="HH39" s="3250"/>
      <c r="HI39" s="3250"/>
      <c r="HJ39" s="3250"/>
      <c r="HK39" s="3250"/>
      <c r="HL39" s="3250"/>
      <c r="HM39" s="3250"/>
      <c r="HN39" s="3250"/>
      <c r="HO39" s="3250"/>
      <c r="HP39" s="3250"/>
      <c r="HQ39" s="3250"/>
      <c r="HR39" s="3250"/>
      <c r="HS39" s="3250"/>
      <c r="HT39" s="3250"/>
      <c r="HU39" s="3250"/>
      <c r="HV39" s="3250"/>
      <c r="HW39" s="3250"/>
      <c r="HX39" s="3250"/>
      <c r="HY39" s="3250"/>
      <c r="HZ39" s="3250"/>
      <c r="IA39" s="3250"/>
      <c r="IB39" s="3250"/>
      <c r="IC39" s="3250"/>
      <c r="ID39" s="3250"/>
      <c r="IE39" s="3250"/>
      <c r="IF39" s="3250"/>
      <c r="IG39" s="3250"/>
      <c r="IH39" s="3250"/>
      <c r="II39" s="3250"/>
      <c r="IJ39" s="3250"/>
      <c r="IK39" s="3250"/>
      <c r="IL39" s="3250"/>
      <c r="IM39" s="3250"/>
      <c r="IN39" s="3250"/>
      <c r="IO39" s="3250"/>
      <c r="IP39" s="3250"/>
      <c r="IQ39" s="3250"/>
    </row>
    <row r="40" spans="1:256" s="3250" customFormat="1" ht="12" hidden="1" customHeight="1">
      <c r="A40" s="3254" t="s">
        <v>3603</v>
      </c>
      <c r="B40" s="3254" t="s">
        <v>3604</v>
      </c>
      <c r="C40" s="3310" t="s">
        <v>3605</v>
      </c>
      <c r="D40" s="3254">
        <v>17896003536</v>
      </c>
      <c r="E40" s="3254" t="s">
        <v>3412</v>
      </c>
      <c r="F40" s="3254" t="s">
        <v>3606</v>
      </c>
      <c r="G40" s="3254"/>
      <c r="H40" s="3254" t="s">
        <v>3607</v>
      </c>
      <c r="I40" s="3254" t="s">
        <v>3608</v>
      </c>
      <c r="J40" s="3254" t="s">
        <v>3609</v>
      </c>
      <c r="K40" s="3254" t="s">
        <v>3604</v>
      </c>
      <c r="L40" s="3235">
        <v>183.13</v>
      </c>
      <c r="M40" s="3254">
        <v>21</v>
      </c>
      <c r="N40" s="3254" t="s">
        <v>3610</v>
      </c>
      <c r="O40" s="3254"/>
      <c r="P40" s="3254" t="s">
        <v>3419</v>
      </c>
      <c r="Q40" s="3235">
        <v>5790000</v>
      </c>
      <c r="R40" s="3235">
        <v>31617</v>
      </c>
      <c r="S40" s="3236">
        <v>856.92</v>
      </c>
      <c r="T40" s="3240">
        <v>8569200</v>
      </c>
      <c r="U40" s="3235">
        <v>46793</v>
      </c>
      <c r="V40" s="3278">
        <v>0.2</v>
      </c>
      <c r="W40" s="3239">
        <v>685.53</v>
      </c>
      <c r="X40" s="3240">
        <v>6855300</v>
      </c>
      <c r="Y40" s="3230">
        <v>2016</v>
      </c>
      <c r="Z40" s="3233" t="s">
        <v>3611</v>
      </c>
      <c r="AA40" s="3233" t="s">
        <v>3332</v>
      </c>
      <c r="AB40" s="3230">
        <v>1500</v>
      </c>
      <c r="AC40" s="3235" t="s">
        <v>3272</v>
      </c>
      <c r="AD40" s="3254">
        <v>91302016020046</v>
      </c>
      <c r="AE40" s="3254" t="s">
        <v>3590</v>
      </c>
      <c r="AF40" s="3254" t="s">
        <v>3009</v>
      </c>
      <c r="AG40" s="3254" t="s">
        <v>3007</v>
      </c>
      <c r="AH40" s="3254">
        <v>49418</v>
      </c>
      <c r="AI40" s="3317">
        <v>42417</v>
      </c>
      <c r="AJ40" s="3254"/>
      <c r="AK40" s="3254" t="s">
        <v>3612</v>
      </c>
      <c r="AL40" s="3254">
        <v>46</v>
      </c>
      <c r="AM40" s="3254"/>
      <c r="AN40" s="3254"/>
      <c r="AO40" s="3254"/>
      <c r="AP40" s="3233" t="s">
        <v>3613</v>
      </c>
      <c r="AQ40" s="3230"/>
      <c r="AR40" s="3254"/>
      <c r="AS40" s="3254"/>
      <c r="AT40" s="3254"/>
      <c r="AU40" s="3254"/>
      <c r="AV40" s="3254"/>
      <c r="AW40" s="3254" t="s">
        <v>3425</v>
      </c>
      <c r="AX40" s="3254" t="s">
        <v>3426</v>
      </c>
      <c r="AY40" s="3254">
        <v>1182323</v>
      </c>
      <c r="AZ40" s="3254" t="s">
        <v>3614</v>
      </c>
      <c r="BA40" s="3254"/>
      <c r="BB40" s="3254"/>
      <c r="BC40" s="3254"/>
      <c r="BD40" s="3254"/>
      <c r="BE40" s="3254"/>
      <c r="BF40" s="3254"/>
      <c r="BG40" s="3318">
        <v>42398</v>
      </c>
      <c r="BH40" s="3254"/>
      <c r="BI40" s="3254" t="s">
        <v>3615</v>
      </c>
      <c r="BJ40" s="3318">
        <v>42403</v>
      </c>
      <c r="BK40" s="3318"/>
      <c r="BL40" s="3254" t="s">
        <v>3421</v>
      </c>
      <c r="BM40" s="3254"/>
      <c r="BN40" s="3254"/>
      <c r="BO40" s="3254"/>
      <c r="BP40" s="3254"/>
      <c r="BQ40" s="3316"/>
      <c r="BR40" s="3316"/>
      <c r="BS40" s="3279" t="s">
        <v>3613</v>
      </c>
      <c r="BT40" s="3279" t="s">
        <v>3060</v>
      </c>
      <c r="BV40" s="3296"/>
      <c r="BW40" s="3296"/>
      <c r="BX40" s="3296"/>
      <c r="BY40" s="3296"/>
      <c r="BZ40" s="3296"/>
      <c r="CA40" s="3296"/>
      <c r="CB40" s="3296"/>
      <c r="CC40" s="3296"/>
      <c r="CD40" s="3296"/>
      <c r="CE40" s="3296"/>
      <c r="CF40" s="3296"/>
      <c r="CG40" s="3296"/>
      <c r="CH40" s="3296"/>
      <c r="CI40" s="3296"/>
      <c r="CJ40" s="3296"/>
      <c r="CK40" s="3296"/>
      <c r="CL40" s="3296"/>
      <c r="CM40" s="3296"/>
      <c r="CN40" s="3296"/>
      <c r="CO40" s="3296"/>
      <c r="CP40" s="3296"/>
      <c r="CQ40" s="3296"/>
      <c r="CR40" s="3296"/>
      <c r="CS40" s="3296"/>
      <c r="CT40" s="3296"/>
      <c r="CU40" s="3296"/>
      <c r="CV40" s="3296"/>
      <c r="CW40" s="3296"/>
      <c r="CX40" s="3296"/>
      <c r="CY40" s="3296"/>
      <c r="CZ40" s="3296"/>
      <c r="DA40" s="3296"/>
      <c r="DB40" s="3296"/>
      <c r="DC40" s="3296"/>
      <c r="DD40" s="3296"/>
      <c r="DE40" s="3296"/>
      <c r="DF40" s="3296"/>
      <c r="DG40" s="3296"/>
      <c r="DH40" s="3296"/>
      <c r="DI40" s="3296"/>
      <c r="DJ40" s="3296"/>
      <c r="DK40" s="3296"/>
      <c r="DL40" s="3296"/>
      <c r="DM40" s="3296"/>
      <c r="DN40" s="3296"/>
      <c r="DO40" s="3296"/>
      <c r="DP40" s="3296"/>
      <c r="DQ40" s="3296"/>
      <c r="DR40" s="3296"/>
      <c r="DS40" s="3296"/>
      <c r="DT40" s="3296"/>
      <c r="DU40" s="3296"/>
      <c r="DV40" s="3296"/>
      <c r="DW40" s="3296"/>
      <c r="DX40" s="3296"/>
      <c r="DY40" s="3296"/>
      <c r="DZ40" s="3296"/>
      <c r="EA40" s="3296"/>
      <c r="EB40" s="3296"/>
      <c r="EC40" s="3296"/>
      <c r="ED40" s="3296"/>
      <c r="EE40" s="3296"/>
      <c r="EF40" s="3296"/>
      <c r="EG40" s="3296"/>
      <c r="EH40" s="3296"/>
      <c r="EI40" s="3296"/>
      <c r="EJ40" s="3296"/>
      <c r="EK40" s="3296"/>
      <c r="EL40" s="3296"/>
      <c r="EM40" s="3296"/>
      <c r="EN40" s="3296"/>
      <c r="EO40" s="3296"/>
      <c r="EP40" s="3296"/>
      <c r="EQ40" s="3296"/>
      <c r="ER40" s="3296"/>
      <c r="ES40" s="3296"/>
      <c r="ET40" s="3296"/>
      <c r="EU40" s="3296"/>
      <c r="EV40" s="3296"/>
      <c r="EW40" s="3296"/>
      <c r="EX40" s="3296"/>
      <c r="EY40" s="3296"/>
      <c r="EZ40" s="3296"/>
      <c r="FA40" s="3296"/>
      <c r="FB40" s="3296"/>
      <c r="FC40" s="3296"/>
      <c r="FD40" s="3296"/>
      <c r="FE40" s="3296"/>
      <c r="FF40" s="3296"/>
      <c r="FG40" s="3296"/>
      <c r="FH40" s="3296"/>
      <c r="FI40" s="3296"/>
      <c r="FJ40" s="3296"/>
      <c r="FK40" s="3296"/>
      <c r="FL40" s="3296"/>
      <c r="FM40" s="3296"/>
      <c r="FN40" s="3296"/>
      <c r="FO40" s="3296"/>
      <c r="FP40" s="3296"/>
      <c r="FQ40" s="3296"/>
      <c r="FR40" s="3296"/>
      <c r="FS40" s="3296"/>
      <c r="FT40" s="3296"/>
      <c r="FU40" s="3296"/>
      <c r="FV40" s="3296"/>
      <c r="FW40" s="3296"/>
      <c r="FX40" s="3296"/>
      <c r="FY40" s="3296"/>
      <c r="FZ40" s="3296"/>
      <c r="GA40" s="3296"/>
      <c r="GB40" s="3296"/>
      <c r="GC40" s="3296"/>
      <c r="GD40" s="3296"/>
      <c r="GE40" s="3296"/>
      <c r="GF40" s="3296"/>
      <c r="GG40" s="3296"/>
      <c r="GH40" s="3296"/>
      <c r="GI40" s="3296"/>
      <c r="GJ40" s="3296"/>
      <c r="GK40" s="3296"/>
      <c r="GL40" s="3296"/>
      <c r="GM40" s="3296"/>
      <c r="GN40" s="3296"/>
      <c r="GO40" s="3296"/>
      <c r="GP40" s="3296"/>
      <c r="GQ40" s="3296"/>
      <c r="GR40" s="3296"/>
      <c r="GS40" s="3296"/>
      <c r="GT40" s="3296"/>
      <c r="GU40" s="3296"/>
      <c r="GV40" s="3296"/>
      <c r="GW40" s="3296"/>
      <c r="GX40" s="3296"/>
      <c r="GY40" s="3296"/>
      <c r="GZ40" s="3296"/>
      <c r="HA40" s="3296"/>
      <c r="HB40" s="3296"/>
      <c r="HC40" s="3296"/>
      <c r="HD40" s="3296"/>
      <c r="HE40" s="3296"/>
      <c r="HF40" s="3296"/>
      <c r="HG40" s="3296"/>
      <c r="HH40" s="3296"/>
      <c r="HI40" s="3296"/>
      <c r="HJ40" s="3296"/>
      <c r="HK40" s="3296"/>
      <c r="HL40" s="3296"/>
      <c r="HM40" s="3296"/>
      <c r="HN40" s="3296"/>
      <c r="HO40" s="3296"/>
      <c r="HP40" s="3296"/>
      <c r="HQ40" s="3296"/>
      <c r="HR40" s="3296"/>
      <c r="HS40" s="3296"/>
      <c r="HT40" s="3296"/>
      <c r="HU40" s="3296"/>
      <c r="HV40" s="3296"/>
      <c r="HW40" s="3296"/>
      <c r="HX40" s="3296"/>
      <c r="HY40" s="3296"/>
      <c r="HZ40" s="3296"/>
      <c r="IA40" s="3296"/>
      <c r="IB40" s="3296"/>
      <c r="IC40" s="3296"/>
      <c r="ID40" s="3296"/>
      <c r="IE40" s="3296"/>
      <c r="IF40" s="3296"/>
      <c r="IG40" s="3296"/>
      <c r="IH40" s="3296"/>
      <c r="II40" s="3296"/>
      <c r="IJ40" s="3296"/>
      <c r="IK40" s="3296"/>
      <c r="IL40" s="3296"/>
      <c r="IM40" s="3296"/>
      <c r="IN40" s="3296"/>
      <c r="IO40" s="3296"/>
      <c r="IP40" s="3296"/>
      <c r="IQ40" s="3296"/>
    </row>
    <row r="41" spans="1:256" s="3250" customFormat="1" ht="12" hidden="1" customHeight="1">
      <c r="A41" s="3254" t="s">
        <v>3616</v>
      </c>
      <c r="B41" s="3254" t="s">
        <v>3617</v>
      </c>
      <c r="C41" s="3310" t="s">
        <v>3618</v>
      </c>
      <c r="D41" s="3310" t="s">
        <v>3619</v>
      </c>
      <c r="E41" s="3233" t="s">
        <v>3081</v>
      </c>
      <c r="F41" s="3254" t="s">
        <v>3620</v>
      </c>
      <c r="G41" s="3254"/>
      <c r="H41" s="3230"/>
      <c r="I41" s="3254"/>
      <c r="J41" s="3230"/>
      <c r="K41" s="3254" t="s">
        <v>3617</v>
      </c>
      <c r="L41" s="3277">
        <v>57.3</v>
      </c>
      <c r="M41" s="3310" t="s">
        <v>3290</v>
      </c>
      <c r="N41" s="3232" t="s">
        <v>3227</v>
      </c>
      <c r="O41" s="3232" t="s">
        <v>1203</v>
      </c>
      <c r="P41" s="3254" t="s">
        <v>3204</v>
      </c>
      <c r="Q41" s="3277">
        <v>2350000</v>
      </c>
      <c r="R41" s="3235">
        <v>41012</v>
      </c>
      <c r="S41" s="3236" t="s">
        <v>3621</v>
      </c>
      <c r="T41" s="3240">
        <v>2182700</v>
      </c>
      <c r="U41" s="3235" t="s">
        <v>3622</v>
      </c>
      <c r="V41" s="3278">
        <v>0.2</v>
      </c>
      <c r="W41" s="3239">
        <v>174.61</v>
      </c>
      <c r="X41" s="3240">
        <v>1746100.0000000002</v>
      </c>
      <c r="Y41" s="3235" t="s">
        <v>3207</v>
      </c>
      <c r="Z41" s="3323" t="s">
        <v>3208</v>
      </c>
      <c r="AA41" s="3323" t="s">
        <v>3209</v>
      </c>
      <c r="AB41" s="3235">
        <v>1500</v>
      </c>
      <c r="AC41" s="3230" t="s">
        <v>3060</v>
      </c>
      <c r="AD41" s="3377" t="s">
        <v>3623</v>
      </c>
      <c r="AE41" s="3254" t="s">
        <v>3211</v>
      </c>
      <c r="AF41" s="3254"/>
      <c r="AG41" s="3254" t="s">
        <v>3007</v>
      </c>
      <c r="AH41" s="3230" t="s">
        <v>3624</v>
      </c>
      <c r="AI41" s="3317" t="s">
        <v>3625</v>
      </c>
      <c r="AJ41" s="3254" t="s">
        <v>3626</v>
      </c>
      <c r="AK41" s="3254"/>
      <c r="AL41" s="3254" t="s">
        <v>3627</v>
      </c>
      <c r="AM41" s="3254"/>
      <c r="AN41" s="3254" t="s">
        <v>3216</v>
      </c>
      <c r="AO41" s="3254" t="s">
        <v>3216</v>
      </c>
      <c r="AP41" s="3254" t="s">
        <v>3628</v>
      </c>
      <c r="AQ41" s="3254"/>
      <c r="AR41" s="3254"/>
      <c r="AS41" s="3254"/>
      <c r="AT41" s="3254"/>
      <c r="AU41" s="3254"/>
      <c r="AV41" s="3254"/>
      <c r="AW41" s="3254"/>
      <c r="AX41" s="3316"/>
      <c r="AY41" s="3310" t="s">
        <v>3629</v>
      </c>
      <c r="AZ41" s="3254" t="s">
        <v>3630</v>
      </c>
      <c r="BA41" s="3254"/>
      <c r="BB41" s="3254"/>
      <c r="BC41" s="3254"/>
      <c r="BD41" s="3254"/>
      <c r="BE41" s="3254"/>
      <c r="BF41" s="3254"/>
      <c r="BG41" s="3318" t="s">
        <v>3626</v>
      </c>
      <c r="BH41" s="3254"/>
      <c r="BI41" s="3254" t="s">
        <v>3628</v>
      </c>
      <c r="BJ41" s="3318" t="s">
        <v>3631</v>
      </c>
      <c r="BK41" s="3247"/>
      <c r="BL41" s="3248"/>
      <c r="BM41" s="3248"/>
      <c r="BN41" s="3248"/>
      <c r="BO41" s="3230"/>
      <c r="BP41" s="3230"/>
      <c r="BQ41" s="3248"/>
      <c r="BR41" s="3248"/>
      <c r="BS41" s="3279" t="s">
        <v>3628</v>
      </c>
      <c r="BT41" s="3279" t="s">
        <v>3060</v>
      </c>
    </row>
    <row r="42" spans="1:256" s="3250" customFormat="1" ht="12" hidden="1" customHeight="1">
      <c r="A42" s="3233" t="s">
        <v>3632</v>
      </c>
      <c r="B42" s="3233" t="s">
        <v>3633</v>
      </c>
      <c r="C42" s="3233" t="s">
        <v>3634</v>
      </c>
      <c r="D42" s="3233" t="s">
        <v>3635</v>
      </c>
      <c r="E42" s="3233" t="s">
        <v>3081</v>
      </c>
      <c r="F42" s="3233" t="s">
        <v>3636</v>
      </c>
      <c r="G42" s="3230"/>
      <c r="H42" s="3233"/>
      <c r="I42" s="3230"/>
      <c r="J42" s="3230"/>
      <c r="K42" s="3233" t="s">
        <v>3637</v>
      </c>
      <c r="L42" s="3277">
        <v>64.75</v>
      </c>
      <c r="M42" s="3233" t="s">
        <v>3230</v>
      </c>
      <c r="N42" s="3233" t="s">
        <v>3227</v>
      </c>
      <c r="O42" s="3233" t="s">
        <v>1203</v>
      </c>
      <c r="P42" s="3233" t="s">
        <v>3204</v>
      </c>
      <c r="Q42" s="3277">
        <v>1600000</v>
      </c>
      <c r="R42" s="3235">
        <v>24710</v>
      </c>
      <c r="S42" s="3277" t="s">
        <v>3638</v>
      </c>
      <c r="T42" s="3240">
        <v>2580400</v>
      </c>
      <c r="U42" s="3277" t="s">
        <v>3639</v>
      </c>
      <c r="V42" s="3278">
        <v>0.2</v>
      </c>
      <c r="W42" s="3235">
        <v>206.43</v>
      </c>
      <c r="X42" s="3240">
        <v>2064300</v>
      </c>
      <c r="Y42" s="3277" t="s">
        <v>3207</v>
      </c>
      <c r="Z42" s="3277" t="s">
        <v>3208</v>
      </c>
      <c r="AA42" s="3277" t="s">
        <v>3381</v>
      </c>
      <c r="AB42" s="3235">
        <v>1500</v>
      </c>
      <c r="AC42" s="3233" t="s">
        <v>3060</v>
      </c>
      <c r="AD42" s="3233" t="s">
        <v>3640</v>
      </c>
      <c r="AE42" s="3233" t="s">
        <v>3211</v>
      </c>
      <c r="AF42" s="3230"/>
      <c r="AG42" s="3230" t="s">
        <v>3007</v>
      </c>
      <c r="AH42" s="3233" t="s">
        <v>3641</v>
      </c>
      <c r="AI42" s="3233" t="s">
        <v>3642</v>
      </c>
      <c r="AJ42" s="3233" t="s">
        <v>3643</v>
      </c>
      <c r="AK42" s="3230"/>
      <c r="AL42" s="3233" t="s">
        <v>3644</v>
      </c>
      <c r="AM42" s="3230"/>
      <c r="AN42" s="3233" t="s">
        <v>3216</v>
      </c>
      <c r="AO42" s="3233" t="s">
        <v>3216</v>
      </c>
      <c r="AP42" s="3233" t="s">
        <v>3298</v>
      </c>
      <c r="AQ42" s="3230"/>
      <c r="AR42" s="3230"/>
      <c r="AS42" s="3230"/>
      <c r="AT42" s="3230"/>
      <c r="AU42" s="3230"/>
      <c r="AV42" s="3230"/>
      <c r="AW42" s="3230"/>
      <c r="AX42" s="3230"/>
      <c r="AY42" s="3233" t="s">
        <v>3645</v>
      </c>
      <c r="AZ42" s="3233" t="s">
        <v>3637</v>
      </c>
      <c r="BA42" s="3230"/>
      <c r="BB42" s="3231"/>
      <c r="BC42" s="3230"/>
      <c r="BD42" s="3245"/>
      <c r="BE42" s="3230"/>
      <c r="BF42" s="3246"/>
      <c r="BG42" s="3233" t="s">
        <v>3643</v>
      </c>
      <c r="BH42" s="3230"/>
      <c r="BI42" s="3233" t="s">
        <v>3298</v>
      </c>
      <c r="BJ42" s="3233" t="s">
        <v>3237</v>
      </c>
      <c r="BK42" s="3247"/>
      <c r="BL42" s="3230"/>
      <c r="BM42" s="3230"/>
      <c r="BN42" s="3230"/>
      <c r="BO42" s="3230"/>
      <c r="BP42" s="3230"/>
      <c r="BQ42" s="3230"/>
      <c r="BR42" s="3230"/>
      <c r="BS42" s="3279" t="s">
        <v>3298</v>
      </c>
      <c r="BT42" s="3279" t="s">
        <v>3060</v>
      </c>
    </row>
    <row r="43" spans="1:256" s="3250" customFormat="1" ht="12" hidden="1" customHeight="1">
      <c r="A43" s="3233" t="s">
        <v>3646</v>
      </c>
      <c r="B43" s="3233" t="s">
        <v>3647</v>
      </c>
      <c r="C43" s="3233" t="s">
        <v>3648</v>
      </c>
      <c r="D43" s="3233" t="s">
        <v>3649</v>
      </c>
      <c r="E43" s="3233" t="s">
        <v>3081</v>
      </c>
      <c r="F43" s="3233" t="s">
        <v>3650</v>
      </c>
      <c r="G43" s="3230"/>
      <c r="H43" s="3233"/>
      <c r="I43" s="3230"/>
      <c r="J43" s="3230"/>
      <c r="K43" s="3233" t="s">
        <v>3651</v>
      </c>
      <c r="L43" s="3277">
        <v>56.85</v>
      </c>
      <c r="M43" s="3233" t="s">
        <v>3290</v>
      </c>
      <c r="N43" s="3233" t="s">
        <v>3227</v>
      </c>
      <c r="O43" s="3233" t="s">
        <v>1203</v>
      </c>
      <c r="P43" s="3233" t="s">
        <v>3204</v>
      </c>
      <c r="Q43" s="3277">
        <v>1300000</v>
      </c>
      <c r="R43" s="3235">
        <v>22867</v>
      </c>
      <c r="S43" s="3277" t="s">
        <v>3652</v>
      </c>
      <c r="T43" s="3240">
        <v>2189500</v>
      </c>
      <c r="U43" s="3277" t="s">
        <v>3653</v>
      </c>
      <c r="V43" s="3278">
        <v>0.2</v>
      </c>
      <c r="W43" s="3235">
        <v>175.16</v>
      </c>
      <c r="X43" s="3240">
        <v>1751600</v>
      </c>
      <c r="Y43" s="3277" t="s">
        <v>3207</v>
      </c>
      <c r="Z43" s="3277" t="s">
        <v>3208</v>
      </c>
      <c r="AA43" s="3277" t="s">
        <v>3654</v>
      </c>
      <c r="AB43" s="3235">
        <v>1500</v>
      </c>
      <c r="AC43" s="3233" t="s">
        <v>3060</v>
      </c>
      <c r="AD43" s="3233" t="s">
        <v>3655</v>
      </c>
      <c r="AE43" s="3233" t="s">
        <v>3211</v>
      </c>
      <c r="AF43" s="3230"/>
      <c r="AG43" s="3230" t="s">
        <v>3007</v>
      </c>
      <c r="AH43" s="3233" t="s">
        <v>3656</v>
      </c>
      <c r="AI43" s="3233" t="s">
        <v>3232</v>
      </c>
      <c r="AJ43" s="3233" t="s">
        <v>3233</v>
      </c>
      <c r="AK43" s="3230"/>
      <c r="AL43" s="3233" t="s">
        <v>3654</v>
      </c>
      <c r="AM43" s="3230"/>
      <c r="AN43" s="3233" t="s">
        <v>3216</v>
      </c>
      <c r="AO43" s="3233" t="s">
        <v>3216</v>
      </c>
      <c r="AP43" s="3233" t="s">
        <v>3352</v>
      </c>
      <c r="AQ43" s="3230"/>
      <c r="AR43" s="3230"/>
      <c r="AS43" s="3230"/>
      <c r="AT43" s="3230"/>
      <c r="AU43" s="3230"/>
      <c r="AV43" s="3230"/>
      <c r="AW43" s="3230"/>
      <c r="AX43" s="3230"/>
      <c r="AY43" s="3233" t="s">
        <v>3657</v>
      </c>
      <c r="AZ43" s="3233" t="s">
        <v>3651</v>
      </c>
      <c r="BA43" s="3230"/>
      <c r="BB43" s="3231"/>
      <c r="BC43" s="3230"/>
      <c r="BD43" s="3245"/>
      <c r="BE43" s="3230"/>
      <c r="BF43" s="3246"/>
      <c r="BG43" s="3233" t="s">
        <v>3233</v>
      </c>
      <c r="BH43" s="3230"/>
      <c r="BI43" s="3233" t="s">
        <v>3352</v>
      </c>
      <c r="BJ43" s="3233" t="s">
        <v>3658</v>
      </c>
      <c r="BK43" s="3247"/>
      <c r="BL43" s="3230"/>
      <c r="BM43" s="3230"/>
      <c r="BN43" s="3230"/>
      <c r="BO43" s="3230"/>
      <c r="BP43" s="3230"/>
      <c r="BQ43" s="3230"/>
      <c r="BR43" s="3230"/>
      <c r="BS43" s="3279" t="s">
        <v>3352</v>
      </c>
      <c r="BT43" s="3279" t="s">
        <v>3060</v>
      </c>
    </row>
    <row r="44" spans="1:256" s="3250" customFormat="1" ht="12" hidden="1" customHeight="1">
      <c r="A44" s="3254" t="s">
        <v>3659</v>
      </c>
      <c r="B44" s="3378" t="s">
        <v>3660</v>
      </c>
      <c r="C44" s="3310" t="s">
        <v>3661</v>
      </c>
      <c r="D44" s="3252" t="s">
        <v>3662</v>
      </c>
      <c r="E44" s="3254" t="s">
        <v>3412</v>
      </c>
      <c r="F44" s="3254" t="s">
        <v>3413</v>
      </c>
      <c r="G44" s="3235"/>
      <c r="H44" s="3254" t="s">
        <v>3663</v>
      </c>
      <c r="I44" s="3235" t="s">
        <v>3415</v>
      </c>
      <c r="J44" s="3310" t="s">
        <v>3664</v>
      </c>
      <c r="K44" s="3378" t="s">
        <v>3660</v>
      </c>
      <c r="L44" s="3235">
        <v>57.21</v>
      </c>
      <c r="M44" s="3252" t="s">
        <v>3665</v>
      </c>
      <c r="N44" s="3277" t="s">
        <v>3418</v>
      </c>
      <c r="O44" s="3277"/>
      <c r="P44" s="3235" t="s">
        <v>3419</v>
      </c>
      <c r="Q44" s="3235">
        <v>1400000</v>
      </c>
      <c r="R44" s="3235">
        <v>24471</v>
      </c>
      <c r="S44" s="3236">
        <v>217.41</v>
      </c>
      <c r="T44" s="3240">
        <v>2174100</v>
      </c>
      <c r="U44" s="3235">
        <v>38003</v>
      </c>
      <c r="V44" s="3278">
        <v>0.2</v>
      </c>
      <c r="W44" s="3239">
        <v>173.92</v>
      </c>
      <c r="X44" s="3240">
        <v>1739199.9999999998</v>
      </c>
      <c r="Y44" s="3235">
        <v>2016</v>
      </c>
      <c r="Z44" s="3323">
        <v>5</v>
      </c>
      <c r="AA44" s="3323">
        <v>6</v>
      </c>
      <c r="AB44" s="3235">
        <v>1500</v>
      </c>
      <c r="AC44" s="3230" t="s">
        <v>3272</v>
      </c>
      <c r="AD44" s="3379">
        <v>91322016030669</v>
      </c>
      <c r="AE44" s="3254" t="s">
        <v>3666</v>
      </c>
      <c r="AF44" s="3235" t="s">
        <v>3421</v>
      </c>
      <c r="AG44" s="3254" t="s">
        <v>3007</v>
      </c>
      <c r="AH44" s="3235">
        <v>41950</v>
      </c>
      <c r="AI44" s="3244">
        <v>42437</v>
      </c>
      <c r="AJ44" s="3235"/>
      <c r="AK44" s="3235" t="s">
        <v>3422</v>
      </c>
      <c r="AL44" s="3254">
        <v>27</v>
      </c>
      <c r="AM44" s="3235"/>
      <c r="AN44" s="3254"/>
      <c r="AO44" s="3235"/>
      <c r="AP44" s="3254" t="s">
        <v>3163</v>
      </c>
      <c r="AQ44" s="3254" t="s">
        <v>3424</v>
      </c>
      <c r="AR44" s="3235"/>
      <c r="AS44" s="3235"/>
      <c r="AT44" s="3235"/>
      <c r="AU44" s="3235"/>
      <c r="AV44" s="3235"/>
      <c r="AW44" s="3254" t="s">
        <v>3425</v>
      </c>
      <c r="AX44" s="3316" t="s">
        <v>3426</v>
      </c>
      <c r="AY44" s="3310" t="s">
        <v>3667</v>
      </c>
      <c r="AZ44" s="3254" t="s">
        <v>3660</v>
      </c>
      <c r="BA44" s="3235"/>
      <c r="BB44" s="3235"/>
      <c r="BC44" s="3235"/>
      <c r="BD44" s="3235"/>
      <c r="BE44" s="3235"/>
      <c r="BF44" s="3235"/>
      <c r="BG44" s="3318">
        <v>42398</v>
      </c>
      <c r="BH44" s="3235"/>
      <c r="BI44" s="3235" t="s">
        <v>3429</v>
      </c>
      <c r="BJ44" s="3318">
        <v>42439</v>
      </c>
      <c r="BK44" s="3243"/>
      <c r="BL44" s="3323" t="s">
        <v>3133</v>
      </c>
      <c r="BM44" s="3323"/>
      <c r="BN44" s="3323"/>
      <c r="BO44" s="3235"/>
      <c r="BP44" s="3235"/>
      <c r="BQ44" s="3323"/>
      <c r="BR44" s="3323"/>
      <c r="BS44" s="3279" t="s">
        <v>3163</v>
      </c>
      <c r="BT44" s="3279" t="s">
        <v>3060</v>
      </c>
      <c r="BV44" s="3325"/>
      <c r="BW44" s="3325"/>
      <c r="BX44" s="3325"/>
      <c r="BY44" s="3325"/>
      <c r="BZ44" s="3325"/>
      <c r="CA44" s="3325"/>
      <c r="CB44" s="3325"/>
      <c r="CC44" s="3325"/>
      <c r="CD44" s="3325"/>
      <c r="CE44" s="3325"/>
      <c r="CF44" s="3325"/>
      <c r="CG44" s="3325"/>
      <c r="CH44" s="3325"/>
      <c r="CI44" s="3325"/>
      <c r="CJ44" s="3325"/>
      <c r="CK44" s="3325"/>
      <c r="CL44" s="3325"/>
      <c r="CM44" s="3325"/>
      <c r="CN44" s="3325"/>
      <c r="CO44" s="3325"/>
      <c r="CP44" s="3325"/>
      <c r="CQ44" s="3325"/>
      <c r="CR44" s="3325"/>
      <c r="CS44" s="3325"/>
      <c r="CT44" s="3325"/>
      <c r="CU44" s="3325"/>
      <c r="CV44" s="3325"/>
      <c r="CW44" s="3325"/>
      <c r="CX44" s="3325"/>
      <c r="CY44" s="3325"/>
      <c r="CZ44" s="3325"/>
      <c r="DA44" s="3325"/>
      <c r="DB44" s="3325"/>
      <c r="DC44" s="3325"/>
      <c r="DD44" s="3325"/>
      <c r="DE44" s="3325"/>
      <c r="DF44" s="3325"/>
      <c r="DG44" s="3325"/>
      <c r="DH44" s="3325"/>
      <c r="DI44" s="3325"/>
      <c r="DJ44" s="3325"/>
      <c r="DK44" s="3325"/>
      <c r="DL44" s="3325"/>
      <c r="DM44" s="3325"/>
      <c r="DN44" s="3325"/>
      <c r="DO44" s="3325"/>
      <c r="DP44" s="3325"/>
      <c r="DQ44" s="3325"/>
      <c r="DR44" s="3325"/>
      <c r="DS44" s="3325"/>
      <c r="DT44" s="3325"/>
      <c r="DU44" s="3325"/>
      <c r="DV44" s="3325"/>
      <c r="DW44" s="3325"/>
      <c r="DX44" s="3325"/>
      <c r="DY44" s="3325"/>
      <c r="DZ44" s="3325"/>
      <c r="EA44" s="3325"/>
      <c r="EB44" s="3325"/>
      <c r="EC44" s="3325"/>
      <c r="ED44" s="3325"/>
      <c r="EE44" s="3325"/>
      <c r="EF44" s="3325"/>
      <c r="EG44" s="3325"/>
      <c r="EH44" s="3325"/>
      <c r="EI44" s="3325"/>
      <c r="EJ44" s="3325"/>
      <c r="EK44" s="3325"/>
      <c r="EL44" s="3325"/>
      <c r="EM44" s="3325"/>
      <c r="EN44" s="3325"/>
      <c r="EO44" s="3325"/>
      <c r="EP44" s="3325"/>
      <c r="EQ44" s="3325"/>
      <c r="ER44" s="3325"/>
      <c r="ES44" s="3325"/>
      <c r="ET44" s="3325"/>
      <c r="EU44" s="3325"/>
      <c r="EV44" s="3325"/>
      <c r="EW44" s="3325"/>
      <c r="EX44" s="3325"/>
      <c r="EY44" s="3325"/>
      <c r="EZ44" s="3325"/>
      <c r="FA44" s="3325"/>
      <c r="FB44" s="3325"/>
      <c r="FC44" s="3325"/>
      <c r="FD44" s="3325"/>
      <c r="FE44" s="3325"/>
      <c r="FF44" s="3325"/>
      <c r="FG44" s="3325"/>
      <c r="FH44" s="3325"/>
      <c r="FI44" s="3325"/>
      <c r="FJ44" s="3325"/>
      <c r="FK44" s="3325"/>
      <c r="FL44" s="3325"/>
      <c r="FM44" s="3325"/>
      <c r="FN44" s="3325"/>
      <c r="FO44" s="3325"/>
      <c r="FP44" s="3325"/>
      <c r="FQ44" s="3325"/>
      <c r="FR44" s="3325"/>
      <c r="FS44" s="3325"/>
      <c r="FT44" s="3325"/>
      <c r="FU44" s="3325"/>
      <c r="FV44" s="3325"/>
      <c r="FW44" s="3325"/>
      <c r="FX44" s="3325"/>
      <c r="FY44" s="3325"/>
      <c r="FZ44" s="3325"/>
      <c r="GA44" s="3325"/>
      <c r="GB44" s="3325"/>
      <c r="GC44" s="3325"/>
      <c r="GD44" s="3325"/>
      <c r="GE44" s="3325"/>
      <c r="GF44" s="3325"/>
      <c r="GG44" s="3325"/>
      <c r="GH44" s="3325"/>
      <c r="GI44" s="3325"/>
      <c r="GJ44" s="3325"/>
      <c r="GK44" s="3325"/>
      <c r="GL44" s="3325"/>
      <c r="GM44" s="3325"/>
      <c r="GN44" s="3325"/>
      <c r="GO44" s="3325"/>
      <c r="GP44" s="3325"/>
      <c r="GQ44" s="3325"/>
      <c r="GR44" s="3325"/>
      <c r="GS44" s="3325"/>
      <c r="GT44" s="3325"/>
      <c r="GU44" s="3325"/>
      <c r="GV44" s="3325"/>
      <c r="GW44" s="3325"/>
      <c r="GX44" s="3325"/>
      <c r="GY44" s="3325"/>
      <c r="GZ44" s="3325"/>
      <c r="HA44" s="3325"/>
      <c r="HB44" s="3325"/>
      <c r="HC44" s="3325"/>
      <c r="HD44" s="3325"/>
      <c r="HE44" s="3325"/>
      <c r="HF44" s="3325"/>
      <c r="HG44" s="3325"/>
      <c r="HH44" s="3325"/>
      <c r="HI44" s="3325"/>
      <c r="HJ44" s="3325"/>
      <c r="HK44" s="3325"/>
      <c r="HL44" s="3325"/>
      <c r="HM44" s="3325"/>
      <c r="HN44" s="3325"/>
      <c r="HO44" s="3325"/>
      <c r="HP44" s="3325"/>
      <c r="HQ44" s="3325"/>
      <c r="HR44" s="3325"/>
      <c r="HS44" s="3325"/>
      <c r="HT44" s="3325"/>
      <c r="HU44" s="3325"/>
      <c r="HV44" s="3325"/>
      <c r="HW44" s="3325"/>
      <c r="HX44" s="3325"/>
      <c r="HY44" s="3325"/>
      <c r="HZ44" s="3325"/>
      <c r="IA44" s="3325"/>
      <c r="IB44" s="3325"/>
      <c r="IC44" s="3325"/>
      <c r="ID44" s="3325"/>
      <c r="IE44" s="3325"/>
      <c r="IF44" s="3325"/>
      <c r="IG44" s="3325"/>
      <c r="IH44" s="3325"/>
      <c r="II44" s="3325"/>
      <c r="IJ44" s="3325"/>
      <c r="IK44" s="3325"/>
      <c r="IL44" s="3325"/>
      <c r="IM44" s="3325"/>
      <c r="IN44" s="3325"/>
      <c r="IO44" s="3325"/>
      <c r="IP44" s="3325"/>
      <c r="IQ44" s="3325"/>
    </row>
    <row r="45" spans="1:256" s="3250" customFormat="1" ht="12" hidden="1" customHeight="1">
      <c r="A45" s="3230" t="s">
        <v>3668</v>
      </c>
      <c r="B45" s="3230" t="s">
        <v>3669</v>
      </c>
      <c r="C45" s="3231" t="s">
        <v>3670</v>
      </c>
      <c r="D45" s="3230">
        <v>18744317666</v>
      </c>
      <c r="E45" s="3230" t="s">
        <v>3412</v>
      </c>
      <c r="F45" s="3230" t="s">
        <v>3413</v>
      </c>
      <c r="G45" s="3230"/>
      <c r="H45" s="3230" t="s">
        <v>3671</v>
      </c>
      <c r="I45" s="3230"/>
      <c r="J45" s="3230" t="s">
        <v>3672</v>
      </c>
      <c r="K45" s="3230" t="s">
        <v>3673</v>
      </c>
      <c r="L45" s="3235">
        <v>43.96</v>
      </c>
      <c r="M45" s="3230">
        <v>3</v>
      </c>
      <c r="N45" s="3230" t="s">
        <v>3485</v>
      </c>
      <c r="O45" s="3230"/>
      <c r="P45" s="3230"/>
      <c r="Q45" s="3235">
        <v>1500000</v>
      </c>
      <c r="R45" s="3235">
        <v>34122</v>
      </c>
      <c r="S45" s="3236">
        <v>169.32</v>
      </c>
      <c r="T45" s="3240">
        <v>1693200</v>
      </c>
      <c r="U45" s="3235">
        <v>38517</v>
      </c>
      <c r="V45" s="3278">
        <v>0.2</v>
      </c>
      <c r="W45" s="3239">
        <v>135.44999999999999</v>
      </c>
      <c r="X45" s="3240">
        <v>1354500</v>
      </c>
      <c r="Y45" s="3277" t="s">
        <v>3207</v>
      </c>
      <c r="Z45" s="3277" t="s">
        <v>3208</v>
      </c>
      <c r="AA45" s="3277" t="s">
        <v>3400</v>
      </c>
      <c r="AB45" s="3235">
        <v>1500</v>
      </c>
      <c r="AC45" s="3230" t="s">
        <v>3249</v>
      </c>
      <c r="AD45" s="3231" t="s">
        <v>3674</v>
      </c>
      <c r="AE45" s="3230" t="s">
        <v>3192</v>
      </c>
      <c r="AF45" s="3230"/>
      <c r="AG45" s="3254" t="s">
        <v>3007</v>
      </c>
      <c r="AH45" s="3230">
        <v>42993</v>
      </c>
      <c r="AI45" s="3244">
        <v>42439</v>
      </c>
      <c r="AJ45" s="3230"/>
      <c r="AK45" s="3230"/>
      <c r="AL45" s="3230">
        <v>35</v>
      </c>
      <c r="AM45" s="3230"/>
      <c r="AN45" s="3230"/>
      <c r="AO45" s="3230"/>
      <c r="AP45" s="3233" t="s">
        <v>3217</v>
      </c>
      <c r="AQ45" s="3230"/>
      <c r="AR45" s="3230"/>
      <c r="AS45" s="3230"/>
      <c r="AT45" s="3230"/>
      <c r="AU45" s="3230"/>
      <c r="AV45" s="3230"/>
      <c r="AW45" s="3254" t="s">
        <v>3194</v>
      </c>
      <c r="AX45" s="3316" t="s">
        <v>3195</v>
      </c>
      <c r="AY45" s="3230">
        <v>1197417</v>
      </c>
      <c r="AZ45" s="3230"/>
      <c r="BA45" s="3230"/>
      <c r="BB45" s="3230"/>
      <c r="BC45" s="3230"/>
      <c r="BD45" s="3230"/>
      <c r="BE45" s="3230"/>
      <c r="BF45" s="3230"/>
      <c r="BG45" s="3247">
        <v>42424</v>
      </c>
      <c r="BH45" s="3230"/>
      <c r="BI45" s="3230"/>
      <c r="BJ45" s="3247">
        <v>42445</v>
      </c>
      <c r="BK45" s="3247"/>
      <c r="BL45" s="3230"/>
      <c r="BM45" s="3230"/>
      <c r="BN45" s="3230"/>
      <c r="BO45" s="3230"/>
      <c r="BP45" s="3230"/>
      <c r="BQ45" s="3230"/>
      <c r="BR45" s="3230"/>
      <c r="BS45" s="3279" t="s">
        <v>3217</v>
      </c>
      <c r="BT45" s="3279" t="s">
        <v>3060</v>
      </c>
    </row>
    <row r="46" spans="1:256" s="3250" customFormat="1" ht="12" hidden="1" customHeight="1">
      <c r="A46" s="3230" t="s">
        <v>3675</v>
      </c>
      <c r="B46" s="3230" t="s">
        <v>3676</v>
      </c>
      <c r="C46" s="3231" t="s">
        <v>3677</v>
      </c>
      <c r="D46" s="3231" t="s">
        <v>3678</v>
      </c>
      <c r="E46" s="3230" t="s">
        <v>3481</v>
      </c>
      <c r="F46" s="3230" t="s">
        <v>3496</v>
      </c>
      <c r="G46" s="3230"/>
      <c r="H46" s="3230" t="s">
        <v>3679</v>
      </c>
      <c r="I46" s="3230"/>
      <c r="J46" s="3230" t="s">
        <v>3680</v>
      </c>
      <c r="K46" s="3230" t="s">
        <v>3676</v>
      </c>
      <c r="L46" s="3235">
        <v>103.35</v>
      </c>
      <c r="M46" s="3252" t="s">
        <v>3513</v>
      </c>
      <c r="N46" s="3230" t="s">
        <v>3681</v>
      </c>
      <c r="O46" s="3233"/>
      <c r="P46" s="3230"/>
      <c r="Q46" s="3235">
        <v>3150000</v>
      </c>
      <c r="R46" s="3253">
        <v>30479</v>
      </c>
      <c r="S46" s="3236">
        <v>379.2</v>
      </c>
      <c r="T46" s="3240">
        <v>3792000</v>
      </c>
      <c r="U46" s="3235">
        <v>36691</v>
      </c>
      <c r="V46" s="3278">
        <v>0.2</v>
      </c>
      <c r="W46" s="3239">
        <v>303.36</v>
      </c>
      <c r="X46" s="3240">
        <v>3033600</v>
      </c>
      <c r="Y46" s="3235">
        <v>2016</v>
      </c>
      <c r="Z46" s="3323" t="s">
        <v>3208</v>
      </c>
      <c r="AA46" s="3323" t="s">
        <v>3209</v>
      </c>
      <c r="AB46" s="3235">
        <v>1500</v>
      </c>
      <c r="AC46" s="3230" t="s">
        <v>3249</v>
      </c>
      <c r="AD46" s="3242" t="s">
        <v>3682</v>
      </c>
      <c r="AE46" s="3230" t="s">
        <v>3383</v>
      </c>
      <c r="AF46" s="3230"/>
      <c r="AG46" s="3230" t="s">
        <v>3252</v>
      </c>
      <c r="AH46" s="3230">
        <v>39671</v>
      </c>
      <c r="AI46" s="3255">
        <v>42425</v>
      </c>
      <c r="AJ46" s="3230"/>
      <c r="AK46" s="3256"/>
      <c r="AL46" s="3254">
        <v>44</v>
      </c>
      <c r="AM46" s="3230"/>
      <c r="AN46" s="3230"/>
      <c r="AO46" s="3230"/>
      <c r="AP46" s="3230" t="s">
        <v>3388</v>
      </c>
      <c r="AQ46" s="3230" t="s">
        <v>3193</v>
      </c>
      <c r="AR46" s="3230"/>
      <c r="AS46" s="3230"/>
      <c r="AT46" s="3230"/>
      <c r="AU46" s="3254"/>
      <c r="AV46" s="3230"/>
      <c r="AW46" s="3230" t="s">
        <v>3194</v>
      </c>
      <c r="AX46" s="3248" t="s">
        <v>3195</v>
      </c>
      <c r="AY46" s="3230">
        <v>1177824</v>
      </c>
      <c r="AZ46" s="3230"/>
      <c r="BA46" s="3230"/>
      <c r="BB46" s="3230"/>
      <c r="BC46" s="3230"/>
      <c r="BD46" s="3230"/>
      <c r="BE46" s="3230"/>
      <c r="BF46" s="3230"/>
      <c r="BG46" s="3247">
        <v>42392</v>
      </c>
      <c r="BH46" s="3230"/>
      <c r="BI46" s="3230"/>
      <c r="BJ46" s="3247">
        <v>42419</v>
      </c>
      <c r="BK46" s="3247"/>
      <c r="BL46" s="3230"/>
      <c r="BM46" s="3230"/>
      <c r="BN46" s="3230"/>
      <c r="BO46" s="3230"/>
      <c r="BP46" s="3230"/>
      <c r="BQ46" s="3248"/>
      <c r="BR46" s="3248"/>
      <c r="BS46" s="3279" t="s">
        <v>3120</v>
      </c>
      <c r="BT46" s="3279" t="s">
        <v>3060</v>
      </c>
    </row>
    <row r="47" spans="1:256" s="3250" customFormat="1" ht="12" hidden="1" customHeight="1">
      <c r="A47" s="3230" t="s">
        <v>3555</v>
      </c>
      <c r="B47" s="3230" t="s">
        <v>3556</v>
      </c>
      <c r="C47" s="3231" t="s">
        <v>3557</v>
      </c>
      <c r="D47" s="3230">
        <v>13718927679</v>
      </c>
      <c r="E47" s="3230" t="s">
        <v>3536</v>
      </c>
      <c r="F47" s="3230" t="s">
        <v>3547</v>
      </c>
      <c r="G47" s="3230"/>
      <c r="H47" s="3230" t="s">
        <v>3558</v>
      </c>
      <c r="I47" s="3230" t="s">
        <v>3559</v>
      </c>
      <c r="J47" s="3230" t="s">
        <v>3560</v>
      </c>
      <c r="K47" s="3230" t="s">
        <v>3561</v>
      </c>
      <c r="L47" s="3235">
        <v>88.56</v>
      </c>
      <c r="M47" s="3230" t="s">
        <v>3562</v>
      </c>
      <c r="N47" s="3230" t="s">
        <v>3501</v>
      </c>
      <c r="O47" s="3230">
        <v>72.599999999999994</v>
      </c>
      <c r="P47" s="3230" t="s">
        <v>3486</v>
      </c>
      <c r="Q47" s="3235">
        <v>3200000</v>
      </c>
      <c r="R47" s="3235">
        <v>36134</v>
      </c>
      <c r="S47" s="3236">
        <v>498.84</v>
      </c>
      <c r="T47" s="3240">
        <v>4988400</v>
      </c>
      <c r="U47" s="3235">
        <v>56328</v>
      </c>
      <c r="V47" s="3278">
        <v>0.2</v>
      </c>
      <c r="W47" s="3239">
        <v>399.07</v>
      </c>
      <c r="X47" s="3240">
        <v>3990700</v>
      </c>
      <c r="Y47" s="3235">
        <v>2015</v>
      </c>
      <c r="Z47" s="3235">
        <v>11</v>
      </c>
      <c r="AA47" s="3235">
        <v>12</v>
      </c>
      <c r="AB47" s="3235">
        <v>1500</v>
      </c>
      <c r="AC47" s="3230" t="s">
        <v>3563</v>
      </c>
      <c r="AD47" s="3310"/>
      <c r="AE47" s="3230" t="s">
        <v>3564</v>
      </c>
      <c r="AF47" s="3230" t="s">
        <v>3489</v>
      </c>
      <c r="AG47" s="3230" t="s">
        <v>3007</v>
      </c>
      <c r="AH47" s="3230">
        <v>68654</v>
      </c>
      <c r="AI47" s="3255">
        <v>42320</v>
      </c>
      <c r="AJ47" s="3230"/>
      <c r="AK47" s="3256" t="s">
        <v>3565</v>
      </c>
      <c r="AL47" s="3230">
        <v>48</v>
      </c>
      <c r="AM47" s="3230"/>
      <c r="AN47" s="3230"/>
      <c r="AO47" s="3230"/>
      <c r="AP47" s="3230" t="s">
        <v>3566</v>
      </c>
      <c r="AQ47" s="3230" t="s">
        <v>3567</v>
      </c>
      <c r="AR47" s="3230"/>
      <c r="AS47" s="3230"/>
      <c r="AT47" s="3230"/>
      <c r="AU47" s="3230"/>
      <c r="AV47" s="3230"/>
      <c r="AW47" s="3230" t="s">
        <v>3194</v>
      </c>
      <c r="AX47" s="3230" t="s">
        <v>3195</v>
      </c>
      <c r="AY47" s="3231" t="s">
        <v>3568</v>
      </c>
      <c r="AZ47" s="3230" t="s">
        <v>3561</v>
      </c>
      <c r="BA47" s="3230"/>
      <c r="BB47" s="3231"/>
      <c r="BC47" s="3230"/>
      <c r="BD47" s="3245"/>
      <c r="BE47" s="3230"/>
      <c r="BF47" s="3246"/>
      <c r="BG47" s="3255">
        <v>42314</v>
      </c>
      <c r="BH47" s="3230"/>
      <c r="BI47" s="3248" t="s">
        <v>3566</v>
      </c>
      <c r="BJ47" s="3247"/>
      <c r="BK47" s="3247"/>
      <c r="BL47" s="3230" t="s">
        <v>3489</v>
      </c>
      <c r="BM47" s="3230"/>
      <c r="BN47" s="3230" t="s">
        <v>3569</v>
      </c>
      <c r="BO47" s="3230" t="s">
        <v>3570</v>
      </c>
      <c r="BP47" s="3230"/>
      <c r="BQ47" s="3248"/>
      <c r="BR47" s="3248"/>
      <c r="BS47" s="3279" t="s">
        <v>3466</v>
      </c>
      <c r="BT47" s="3279" t="s">
        <v>3034</v>
      </c>
    </row>
    <row r="48" spans="1:256" s="3295" customFormat="1" ht="12" hidden="1" customHeight="1">
      <c r="A48" s="3233" t="s">
        <v>3683</v>
      </c>
      <c r="B48" s="3233" t="s">
        <v>3684</v>
      </c>
      <c r="C48" s="3233" t="s">
        <v>3685</v>
      </c>
      <c r="D48" s="3233" t="s">
        <v>3686</v>
      </c>
      <c r="E48" s="3233" t="s">
        <v>3081</v>
      </c>
      <c r="F48" s="3233" t="s">
        <v>3687</v>
      </c>
      <c r="G48" s="3230"/>
      <c r="H48" s="3233"/>
      <c r="I48" s="3230"/>
      <c r="J48" s="3230"/>
      <c r="K48" s="3233" t="s">
        <v>3688</v>
      </c>
      <c r="L48" s="3277">
        <v>40.159999999999997</v>
      </c>
      <c r="M48" s="3277" t="s">
        <v>3342</v>
      </c>
      <c r="N48" s="3277" t="s">
        <v>3203</v>
      </c>
      <c r="O48" s="3277" t="s">
        <v>1203</v>
      </c>
      <c r="P48" s="3277" t="s">
        <v>3204</v>
      </c>
      <c r="Q48" s="3277">
        <v>1500000</v>
      </c>
      <c r="R48" s="3235">
        <v>37351</v>
      </c>
      <c r="S48" s="3277">
        <v>158.94</v>
      </c>
      <c r="T48" s="3240">
        <v>1589400</v>
      </c>
      <c r="U48" s="3277" t="s">
        <v>3689</v>
      </c>
      <c r="V48" s="3278">
        <v>0.2</v>
      </c>
      <c r="W48" s="3235">
        <v>127.15</v>
      </c>
      <c r="X48" s="3240">
        <v>1271500</v>
      </c>
      <c r="Y48" s="3277" t="s">
        <v>3207</v>
      </c>
      <c r="Z48" s="3277" t="s">
        <v>3247</v>
      </c>
      <c r="AA48" s="3277" t="s">
        <v>3690</v>
      </c>
      <c r="AB48" s="3285">
        <v>1500</v>
      </c>
      <c r="AC48" s="3277" t="s">
        <v>3060</v>
      </c>
      <c r="AD48" s="3233" t="s">
        <v>3691</v>
      </c>
      <c r="AE48" s="3233" t="s">
        <v>3211</v>
      </c>
      <c r="AF48" s="3230"/>
      <c r="AG48" s="3230" t="s">
        <v>3007</v>
      </c>
      <c r="AH48" s="3233" t="s">
        <v>3692</v>
      </c>
      <c r="AI48" s="3233" t="s">
        <v>3693</v>
      </c>
      <c r="AJ48" s="3233" t="s">
        <v>3694</v>
      </c>
      <c r="AK48" s="3230"/>
      <c r="AL48" s="3233" t="s">
        <v>3627</v>
      </c>
      <c r="AM48" s="3230"/>
      <c r="AN48" s="3233" t="s">
        <v>3216</v>
      </c>
      <c r="AO48" s="3233" t="s">
        <v>3216</v>
      </c>
      <c r="AP48" s="3233" t="s">
        <v>3352</v>
      </c>
      <c r="AQ48" s="3230"/>
      <c r="AR48" s="3230"/>
      <c r="AS48" s="3230"/>
      <c r="AT48" s="3230"/>
      <c r="AU48" s="3230"/>
      <c r="AV48" s="3230"/>
      <c r="AW48" s="3230"/>
      <c r="AX48" s="3230"/>
      <c r="AY48" s="3233" t="s">
        <v>3695</v>
      </c>
      <c r="AZ48" s="3233" t="s">
        <v>3688</v>
      </c>
      <c r="BA48" s="3230"/>
      <c r="BB48" s="3231"/>
      <c r="BC48" s="3230"/>
      <c r="BD48" s="3245"/>
      <c r="BE48" s="3230"/>
      <c r="BF48" s="3246"/>
      <c r="BG48" s="3233" t="s">
        <v>3694</v>
      </c>
      <c r="BH48" s="3230"/>
      <c r="BI48" s="3233" t="s">
        <v>3352</v>
      </c>
      <c r="BJ48" s="3233" t="s">
        <v>3696</v>
      </c>
      <c r="BK48" s="3247"/>
      <c r="BL48" s="3230"/>
      <c r="BM48" s="3230"/>
      <c r="BN48" s="3230"/>
      <c r="BO48" s="3230"/>
      <c r="BP48" s="3230"/>
      <c r="BQ48" s="3230"/>
      <c r="BR48" s="3230"/>
      <c r="BS48" s="3279" t="s">
        <v>3352</v>
      </c>
      <c r="BT48" s="3279" t="s">
        <v>3060</v>
      </c>
      <c r="BV48" s="3250"/>
      <c r="BW48" s="3250"/>
      <c r="BX48" s="3250"/>
      <c r="BY48" s="3250"/>
      <c r="BZ48" s="3250"/>
      <c r="CA48" s="3250"/>
      <c r="CB48" s="3250"/>
      <c r="CC48" s="3250"/>
      <c r="CD48" s="3250"/>
      <c r="CE48" s="3250"/>
      <c r="CF48" s="3250"/>
      <c r="CG48" s="3250"/>
      <c r="CH48" s="3250"/>
      <c r="CI48" s="3250"/>
      <c r="CJ48" s="3250"/>
      <c r="CK48" s="3250"/>
      <c r="CL48" s="3250"/>
      <c r="CM48" s="3250"/>
      <c r="CN48" s="3250"/>
      <c r="CO48" s="3250"/>
      <c r="CP48" s="3250"/>
      <c r="CQ48" s="3250"/>
      <c r="CR48" s="3250"/>
      <c r="CS48" s="3250"/>
      <c r="CT48" s="3250"/>
      <c r="CU48" s="3250"/>
      <c r="CV48" s="3250"/>
      <c r="CW48" s="3250"/>
      <c r="CX48" s="3250"/>
      <c r="CY48" s="3250"/>
      <c r="CZ48" s="3250"/>
      <c r="DA48" s="3250"/>
      <c r="DB48" s="3250"/>
      <c r="DC48" s="3250"/>
      <c r="DD48" s="3250"/>
      <c r="DE48" s="3250"/>
      <c r="DF48" s="3250"/>
      <c r="DG48" s="3250"/>
      <c r="DH48" s="3250"/>
      <c r="DI48" s="3250"/>
      <c r="DJ48" s="3250"/>
      <c r="DK48" s="3250"/>
      <c r="DL48" s="3250"/>
      <c r="DM48" s="3250"/>
      <c r="DN48" s="3250"/>
      <c r="DO48" s="3250"/>
      <c r="DP48" s="3250"/>
      <c r="DQ48" s="3250"/>
      <c r="DR48" s="3250"/>
      <c r="DS48" s="3250"/>
      <c r="DT48" s="3250"/>
      <c r="DU48" s="3250"/>
      <c r="DV48" s="3250"/>
      <c r="DW48" s="3250"/>
      <c r="DX48" s="3250"/>
      <c r="DY48" s="3250"/>
      <c r="DZ48" s="3250"/>
      <c r="EA48" s="3250"/>
      <c r="EB48" s="3250"/>
      <c r="EC48" s="3250"/>
      <c r="ED48" s="3250"/>
      <c r="EE48" s="3250"/>
      <c r="EF48" s="3250"/>
      <c r="EG48" s="3250"/>
      <c r="EH48" s="3250"/>
      <c r="EI48" s="3250"/>
      <c r="EJ48" s="3250"/>
      <c r="EK48" s="3250"/>
      <c r="EL48" s="3250"/>
      <c r="EM48" s="3250"/>
      <c r="EN48" s="3250"/>
      <c r="EO48" s="3250"/>
      <c r="EP48" s="3250"/>
      <c r="EQ48" s="3250"/>
      <c r="ER48" s="3250"/>
      <c r="ES48" s="3250"/>
      <c r="ET48" s="3250"/>
      <c r="EU48" s="3250"/>
      <c r="EV48" s="3250"/>
      <c r="EW48" s="3250"/>
      <c r="EX48" s="3250"/>
      <c r="EY48" s="3250"/>
      <c r="EZ48" s="3250"/>
      <c r="FA48" s="3250"/>
      <c r="FB48" s="3250"/>
      <c r="FC48" s="3250"/>
      <c r="FD48" s="3250"/>
      <c r="FE48" s="3250"/>
      <c r="FF48" s="3250"/>
      <c r="FG48" s="3250"/>
      <c r="FH48" s="3250"/>
      <c r="FI48" s="3250"/>
      <c r="FJ48" s="3250"/>
      <c r="FK48" s="3250"/>
      <c r="FL48" s="3250"/>
      <c r="FM48" s="3250"/>
      <c r="FN48" s="3250"/>
      <c r="FO48" s="3250"/>
      <c r="FP48" s="3250"/>
      <c r="FQ48" s="3250"/>
      <c r="FR48" s="3250"/>
      <c r="FS48" s="3250"/>
      <c r="FT48" s="3250"/>
      <c r="FU48" s="3250"/>
      <c r="FV48" s="3250"/>
      <c r="FW48" s="3250"/>
      <c r="FX48" s="3250"/>
      <c r="FY48" s="3250"/>
      <c r="FZ48" s="3250"/>
      <c r="GA48" s="3250"/>
      <c r="GB48" s="3250"/>
      <c r="GC48" s="3250"/>
      <c r="GD48" s="3250"/>
      <c r="GE48" s="3250"/>
      <c r="GF48" s="3250"/>
      <c r="GG48" s="3250"/>
      <c r="GH48" s="3250"/>
      <c r="GI48" s="3250"/>
      <c r="GJ48" s="3250"/>
      <c r="GK48" s="3250"/>
      <c r="GL48" s="3250"/>
      <c r="GM48" s="3250"/>
      <c r="GN48" s="3250"/>
      <c r="GO48" s="3250"/>
      <c r="GP48" s="3250"/>
      <c r="GQ48" s="3250"/>
      <c r="GR48" s="3250"/>
      <c r="GS48" s="3250"/>
      <c r="GT48" s="3250"/>
      <c r="GU48" s="3250"/>
      <c r="GV48" s="3250"/>
      <c r="GW48" s="3250"/>
      <c r="GX48" s="3250"/>
      <c r="GY48" s="3250"/>
      <c r="GZ48" s="3250"/>
      <c r="HA48" s="3250"/>
      <c r="HB48" s="3250"/>
      <c r="HC48" s="3250"/>
      <c r="HD48" s="3250"/>
      <c r="HE48" s="3250"/>
      <c r="HF48" s="3250"/>
      <c r="HG48" s="3250"/>
      <c r="HH48" s="3250"/>
      <c r="HI48" s="3250"/>
      <c r="HJ48" s="3250"/>
      <c r="HK48" s="3250"/>
      <c r="HL48" s="3250"/>
      <c r="HM48" s="3250"/>
      <c r="HN48" s="3250"/>
      <c r="HO48" s="3250"/>
      <c r="HP48" s="3250"/>
      <c r="HQ48" s="3250"/>
      <c r="HR48" s="3250"/>
      <c r="HS48" s="3250"/>
      <c r="HT48" s="3250"/>
      <c r="HU48" s="3250"/>
      <c r="HV48" s="3250"/>
      <c r="HW48" s="3250"/>
      <c r="HX48" s="3250"/>
      <c r="HY48" s="3250"/>
      <c r="HZ48" s="3250"/>
      <c r="IA48" s="3250"/>
      <c r="IB48" s="3250"/>
      <c r="IC48" s="3250"/>
      <c r="ID48" s="3250"/>
      <c r="IE48" s="3250"/>
      <c r="IF48" s="3250"/>
      <c r="IG48" s="3250"/>
      <c r="IH48" s="3250"/>
      <c r="II48" s="3250"/>
      <c r="IJ48" s="3250"/>
      <c r="IK48" s="3250"/>
      <c r="IL48" s="3250"/>
      <c r="IM48" s="3250"/>
      <c r="IN48" s="3250"/>
      <c r="IO48" s="3250"/>
      <c r="IP48" s="3250"/>
      <c r="IQ48" s="3250"/>
      <c r="IR48" s="3250"/>
      <c r="IS48" s="3250"/>
      <c r="IT48" s="3250"/>
      <c r="IU48" s="3250"/>
      <c r="IV48" s="3250"/>
    </row>
    <row r="49" spans="1:256" s="3250" customFormat="1" ht="12" hidden="1" customHeight="1">
      <c r="A49" s="3230" t="s">
        <v>3697</v>
      </c>
      <c r="B49" s="3230" t="s">
        <v>3698</v>
      </c>
      <c r="C49" s="3231" t="s">
        <v>3699</v>
      </c>
      <c r="D49" s="3231" t="s">
        <v>3700</v>
      </c>
      <c r="E49" s="3233" t="s">
        <v>3081</v>
      </c>
      <c r="F49" s="3230" t="s">
        <v>3701</v>
      </c>
      <c r="G49" s="3230"/>
      <c r="H49" s="3230"/>
      <c r="I49" s="3230"/>
      <c r="J49" s="3254"/>
      <c r="K49" s="3230" t="s">
        <v>3698</v>
      </c>
      <c r="L49" s="3277">
        <v>57.21</v>
      </c>
      <c r="M49" s="3252" t="s">
        <v>3540</v>
      </c>
      <c r="N49" s="3230" t="s">
        <v>3376</v>
      </c>
      <c r="O49" s="3233" t="s">
        <v>1203</v>
      </c>
      <c r="P49" s="3230" t="s">
        <v>3204</v>
      </c>
      <c r="Q49" s="3277">
        <v>1500000</v>
      </c>
      <c r="R49" s="3253">
        <v>26219</v>
      </c>
      <c r="S49" s="3277">
        <v>229.45</v>
      </c>
      <c r="T49" s="3237">
        <v>2294500</v>
      </c>
      <c r="U49" s="3230" t="s">
        <v>3702</v>
      </c>
      <c r="V49" s="3238">
        <v>0.2</v>
      </c>
      <c r="W49" s="3239">
        <v>183.56</v>
      </c>
      <c r="X49" s="3240">
        <v>1835600</v>
      </c>
      <c r="Y49" s="3230" t="s">
        <v>3207</v>
      </c>
      <c r="Z49" s="3230" t="s">
        <v>3690</v>
      </c>
      <c r="AA49" s="3248" t="s">
        <v>3611</v>
      </c>
      <c r="AB49" s="3256">
        <v>1500</v>
      </c>
      <c r="AC49" s="3254" t="s">
        <v>3272</v>
      </c>
      <c r="AD49" s="3242" t="s">
        <v>3703</v>
      </c>
      <c r="AE49" s="3230" t="s">
        <v>3590</v>
      </c>
      <c r="AF49" s="3230"/>
      <c r="AG49" s="3230" t="s">
        <v>3275</v>
      </c>
      <c r="AH49" s="3230" t="s">
        <v>3704</v>
      </c>
      <c r="AI49" s="3255" t="s">
        <v>3705</v>
      </c>
      <c r="AJ49" s="3230" t="s">
        <v>3658</v>
      </c>
      <c r="AK49" s="3256"/>
      <c r="AL49" s="3254" t="s">
        <v>3215</v>
      </c>
      <c r="AM49" s="3230"/>
      <c r="AN49" s="3230" t="s">
        <v>3216</v>
      </c>
      <c r="AO49" s="3230" t="s">
        <v>3216</v>
      </c>
      <c r="AP49" s="3230" t="s">
        <v>3280</v>
      </c>
      <c r="AQ49" s="3254"/>
      <c r="AR49" s="3230"/>
      <c r="AS49" s="3230"/>
      <c r="AT49" s="3230"/>
      <c r="AU49" s="3254"/>
      <c r="AV49" s="3230"/>
      <c r="AW49" s="3230"/>
      <c r="AX49" s="3248"/>
      <c r="AY49" s="3230" t="s">
        <v>3706</v>
      </c>
      <c r="AZ49" s="3230" t="s">
        <v>3707</v>
      </c>
      <c r="BA49" s="3230"/>
      <c r="BB49" s="3230"/>
      <c r="BC49" s="3230"/>
      <c r="BD49" s="3230"/>
      <c r="BE49" s="3230"/>
      <c r="BF49" s="3230"/>
      <c r="BG49" s="3247" t="s">
        <v>3658</v>
      </c>
      <c r="BH49" s="3230"/>
      <c r="BI49" s="3230" t="s">
        <v>3120</v>
      </c>
      <c r="BJ49" s="3247" t="s">
        <v>3708</v>
      </c>
      <c r="BK49" s="3247"/>
      <c r="BL49" s="3230"/>
      <c r="BM49" s="3230"/>
      <c r="BN49" s="3230"/>
      <c r="BO49" s="3230"/>
      <c r="BP49" s="3230"/>
      <c r="BQ49" s="3248"/>
      <c r="BR49" s="3248"/>
      <c r="BS49" s="3279" t="s">
        <v>3120</v>
      </c>
      <c r="BT49" s="3279" t="s">
        <v>3060</v>
      </c>
      <c r="IR49" s="3296"/>
      <c r="IS49" s="3296"/>
      <c r="IT49" s="3296"/>
      <c r="IU49" s="3296"/>
      <c r="IV49" s="3296"/>
    </row>
    <row r="50" spans="1:256" s="3250" customFormat="1" ht="12" hidden="1" customHeight="1">
      <c r="A50" s="3233" t="s">
        <v>3709</v>
      </c>
      <c r="B50" s="3233" t="s">
        <v>3710</v>
      </c>
      <c r="C50" s="3233" t="s">
        <v>3711</v>
      </c>
      <c r="D50" s="3233" t="s">
        <v>3712</v>
      </c>
      <c r="E50" s="3233" t="s">
        <v>3713</v>
      </c>
      <c r="F50" s="3233" t="s">
        <v>3714</v>
      </c>
      <c r="G50" s="3230"/>
      <c r="H50" s="3233"/>
      <c r="I50" s="3230"/>
      <c r="J50" s="3230"/>
      <c r="K50" s="3233" t="s">
        <v>3715</v>
      </c>
      <c r="L50" s="3277">
        <v>180.23</v>
      </c>
      <c r="M50" s="3233" t="s">
        <v>3230</v>
      </c>
      <c r="N50" s="3233" t="s">
        <v>3716</v>
      </c>
      <c r="O50" s="3233" t="s">
        <v>3717</v>
      </c>
      <c r="P50" s="3233" t="s">
        <v>3204</v>
      </c>
      <c r="Q50" s="3277">
        <v>5680000</v>
      </c>
      <c r="R50" s="3230">
        <v>31515</v>
      </c>
      <c r="S50" s="3277">
        <v>843.15</v>
      </c>
      <c r="T50" s="3237">
        <v>8431500</v>
      </c>
      <c r="U50" s="3233" t="s">
        <v>3718</v>
      </c>
      <c r="V50" s="3238">
        <v>0.2</v>
      </c>
      <c r="W50" s="3230">
        <v>674.52</v>
      </c>
      <c r="X50" s="3237">
        <v>6745200</v>
      </c>
      <c r="Y50" s="3233" t="s">
        <v>3207</v>
      </c>
      <c r="Z50" s="3233" t="s">
        <v>3690</v>
      </c>
      <c r="AA50" s="3233" t="s">
        <v>3719</v>
      </c>
      <c r="AB50" s="3256">
        <v>1500</v>
      </c>
      <c r="AC50" s="3233" t="s">
        <v>3060</v>
      </c>
      <c r="AD50" s="3233" t="s">
        <v>3720</v>
      </c>
      <c r="AE50" s="3233" t="s">
        <v>3721</v>
      </c>
      <c r="AF50" s="3230"/>
      <c r="AG50" s="3230" t="s">
        <v>3007</v>
      </c>
      <c r="AH50" s="3233" t="s">
        <v>3722</v>
      </c>
      <c r="AI50" s="3233" t="s">
        <v>3723</v>
      </c>
      <c r="AJ50" s="3233" t="s">
        <v>3724</v>
      </c>
      <c r="AK50" s="3230"/>
      <c r="AL50" s="3233" t="s">
        <v>3725</v>
      </c>
      <c r="AM50" s="3230"/>
      <c r="AN50" s="3233" t="s">
        <v>3216</v>
      </c>
      <c r="AO50" s="3233" t="s">
        <v>3216</v>
      </c>
      <c r="AP50" s="3233" t="s">
        <v>3726</v>
      </c>
      <c r="AQ50" s="3230"/>
      <c r="AR50" s="3230"/>
      <c r="AS50" s="3230"/>
      <c r="AT50" s="3230"/>
      <c r="AU50" s="3230"/>
      <c r="AV50" s="3230"/>
      <c r="AW50" s="3230"/>
      <c r="AX50" s="3230"/>
      <c r="AY50" s="3233" t="s">
        <v>3727</v>
      </c>
      <c r="AZ50" s="3233" t="s">
        <v>3715</v>
      </c>
      <c r="BA50" s="3230"/>
      <c r="BB50" s="3231"/>
      <c r="BC50" s="3230"/>
      <c r="BD50" s="3245"/>
      <c r="BE50" s="3230"/>
      <c r="BF50" s="3246"/>
      <c r="BG50" s="3233" t="s">
        <v>3724</v>
      </c>
      <c r="BH50" s="3230"/>
      <c r="BI50" s="3233" t="s">
        <v>3726</v>
      </c>
      <c r="BJ50" s="3233" t="s">
        <v>3728</v>
      </c>
      <c r="BK50" s="3247"/>
      <c r="BL50" s="3230"/>
      <c r="BM50" s="3230"/>
      <c r="BN50" s="3230"/>
      <c r="BO50" s="3230"/>
      <c r="BP50" s="3230"/>
      <c r="BQ50" s="3230"/>
      <c r="BR50" s="3230"/>
      <c r="BS50" s="3279" t="s">
        <v>3726</v>
      </c>
      <c r="BT50" s="3279" t="s">
        <v>3060</v>
      </c>
    </row>
    <row r="51" spans="1:256" s="3250" customFormat="1" ht="12" hidden="1" customHeight="1">
      <c r="A51" s="3233" t="s">
        <v>3729</v>
      </c>
      <c r="B51" s="3233" t="s">
        <v>3730</v>
      </c>
      <c r="C51" s="3233" t="s">
        <v>3731</v>
      </c>
      <c r="D51" s="3233" t="s">
        <v>3732</v>
      </c>
      <c r="E51" s="3233" t="s">
        <v>3081</v>
      </c>
      <c r="F51" s="3233" t="s">
        <v>3733</v>
      </c>
      <c r="G51" s="3230"/>
      <c r="H51" s="3233"/>
      <c r="I51" s="3230"/>
      <c r="J51" s="3230"/>
      <c r="K51" s="3233" t="s">
        <v>3734</v>
      </c>
      <c r="L51" s="3277">
        <v>45.1</v>
      </c>
      <c r="M51" s="3233" t="s">
        <v>3735</v>
      </c>
      <c r="N51" s="3233" t="s">
        <v>3227</v>
      </c>
      <c r="O51" s="3233" t="s">
        <v>1203</v>
      </c>
      <c r="P51" s="3233" t="s">
        <v>3204</v>
      </c>
      <c r="Q51" s="3277">
        <v>1500000</v>
      </c>
      <c r="R51" s="3230">
        <v>33259</v>
      </c>
      <c r="S51" s="3277">
        <v>183.38</v>
      </c>
      <c r="T51" s="3237">
        <v>1833800</v>
      </c>
      <c r="U51" s="3233" t="s">
        <v>3736</v>
      </c>
      <c r="V51" s="3238">
        <v>0.2</v>
      </c>
      <c r="W51" s="3230">
        <v>146.69999999999999</v>
      </c>
      <c r="X51" s="3237">
        <v>1467000</v>
      </c>
      <c r="Y51" s="3233" t="s">
        <v>3207</v>
      </c>
      <c r="Z51" s="3233" t="s">
        <v>3690</v>
      </c>
      <c r="AA51" s="3233" t="s">
        <v>3247</v>
      </c>
      <c r="AB51" s="3256">
        <v>1500</v>
      </c>
      <c r="AC51" s="3233" t="s">
        <v>3060</v>
      </c>
      <c r="AD51" s="3233" t="s">
        <v>3737</v>
      </c>
      <c r="AE51" s="3233" t="s">
        <v>3211</v>
      </c>
      <c r="AF51" s="3230"/>
      <c r="AG51" s="3230" t="s">
        <v>3007</v>
      </c>
      <c r="AH51" s="3233" t="s">
        <v>3738</v>
      </c>
      <c r="AI51" s="3233" t="s">
        <v>3705</v>
      </c>
      <c r="AJ51" s="3233" t="s">
        <v>3237</v>
      </c>
      <c r="AK51" s="3230"/>
      <c r="AL51" s="3233" t="s">
        <v>3654</v>
      </c>
      <c r="AM51" s="3230"/>
      <c r="AN51" s="3233" t="s">
        <v>3216</v>
      </c>
      <c r="AO51" s="3233" t="s">
        <v>3216</v>
      </c>
      <c r="AP51" s="3233" t="s">
        <v>3352</v>
      </c>
      <c r="AQ51" s="3230"/>
      <c r="AR51" s="3230"/>
      <c r="AS51" s="3230"/>
      <c r="AT51" s="3230"/>
      <c r="AU51" s="3230"/>
      <c r="AV51" s="3230"/>
      <c r="AW51" s="3230"/>
      <c r="AX51" s="3230"/>
      <c r="AY51" s="3233" t="s">
        <v>3739</v>
      </c>
      <c r="AZ51" s="3233" t="s">
        <v>3734</v>
      </c>
      <c r="BA51" s="3230"/>
      <c r="BB51" s="3231"/>
      <c r="BC51" s="3230"/>
      <c r="BD51" s="3245"/>
      <c r="BE51" s="3230"/>
      <c r="BF51" s="3246"/>
      <c r="BG51" s="3233" t="s">
        <v>3237</v>
      </c>
      <c r="BH51" s="3230"/>
      <c r="BI51" s="3233" t="s">
        <v>3352</v>
      </c>
      <c r="BJ51" s="3233" t="s">
        <v>3740</v>
      </c>
      <c r="BK51" s="3247"/>
      <c r="BL51" s="3230"/>
      <c r="BM51" s="3230"/>
      <c r="BN51" s="3230"/>
      <c r="BO51" s="3230"/>
      <c r="BP51" s="3230"/>
      <c r="BQ51" s="3230"/>
      <c r="BR51" s="3230"/>
      <c r="BS51" s="3279" t="s">
        <v>3352</v>
      </c>
      <c r="BT51" s="3279" t="s">
        <v>3060</v>
      </c>
    </row>
    <row r="52" spans="1:256" s="3250" customFormat="1" ht="12" hidden="1" customHeight="1">
      <c r="A52" s="3233" t="s">
        <v>3741</v>
      </c>
      <c r="B52" s="3233" t="s">
        <v>3742</v>
      </c>
      <c r="C52" s="3233" t="s">
        <v>3743</v>
      </c>
      <c r="D52" s="3233" t="s">
        <v>3744</v>
      </c>
      <c r="E52" s="3233" t="s">
        <v>3081</v>
      </c>
      <c r="F52" s="3233" t="s">
        <v>3745</v>
      </c>
      <c r="G52" s="3230"/>
      <c r="H52" s="3233"/>
      <c r="I52" s="3230"/>
      <c r="J52" s="3230"/>
      <c r="K52" s="3233" t="s">
        <v>3746</v>
      </c>
      <c r="L52" s="3277">
        <v>40.86</v>
      </c>
      <c r="M52" s="3233" t="s">
        <v>3202</v>
      </c>
      <c r="N52" s="3233" t="s">
        <v>3203</v>
      </c>
      <c r="O52" s="3233" t="s">
        <v>1203</v>
      </c>
      <c r="P52" s="3233" t="s">
        <v>3204</v>
      </c>
      <c r="Q52" s="3277">
        <v>1500000</v>
      </c>
      <c r="R52" s="3230">
        <v>36711</v>
      </c>
      <c r="S52" s="3277">
        <v>175.9</v>
      </c>
      <c r="T52" s="3237">
        <v>1759000</v>
      </c>
      <c r="U52" s="3233" t="s">
        <v>3747</v>
      </c>
      <c r="V52" s="3238">
        <v>0.2</v>
      </c>
      <c r="W52" s="3230">
        <v>140.72</v>
      </c>
      <c r="X52" s="3237">
        <v>1407200</v>
      </c>
      <c r="Y52" s="3233" t="s">
        <v>3207</v>
      </c>
      <c r="Z52" s="3233" t="s">
        <v>3690</v>
      </c>
      <c r="AA52" s="3233" t="s">
        <v>3271</v>
      </c>
      <c r="AB52" s="3256">
        <v>1500</v>
      </c>
      <c r="AC52" s="3233" t="s">
        <v>3060</v>
      </c>
      <c r="AD52" s="3233" t="s">
        <v>3748</v>
      </c>
      <c r="AE52" s="3233" t="s">
        <v>3312</v>
      </c>
      <c r="AF52" s="3230"/>
      <c r="AG52" s="3230" t="s">
        <v>3007</v>
      </c>
      <c r="AH52" s="3233" t="s">
        <v>3749</v>
      </c>
      <c r="AI52" s="3233" t="s">
        <v>3278</v>
      </c>
      <c r="AJ52" s="3233" t="s">
        <v>3750</v>
      </c>
      <c r="AK52" s="3230"/>
      <c r="AL52" s="3233" t="s">
        <v>3751</v>
      </c>
      <c r="AM52" s="3230"/>
      <c r="AN52" s="3233" t="s">
        <v>3216</v>
      </c>
      <c r="AO52" s="3233" t="s">
        <v>3216</v>
      </c>
      <c r="AP52" s="3233" t="s">
        <v>3352</v>
      </c>
      <c r="AQ52" s="3230"/>
      <c r="AR52" s="3230"/>
      <c r="AS52" s="3230"/>
      <c r="AT52" s="3230"/>
      <c r="AU52" s="3230"/>
      <c r="AV52" s="3230"/>
      <c r="AW52" s="3230"/>
      <c r="AX52" s="3230"/>
      <c r="AY52" s="3233" t="s">
        <v>3752</v>
      </c>
      <c r="AZ52" s="3233" t="s">
        <v>3746</v>
      </c>
      <c r="BA52" s="3230"/>
      <c r="BB52" s="3231"/>
      <c r="BC52" s="3230"/>
      <c r="BD52" s="3245"/>
      <c r="BE52" s="3230"/>
      <c r="BF52" s="3246"/>
      <c r="BG52" s="3233" t="s">
        <v>3750</v>
      </c>
      <c r="BH52" s="3230"/>
      <c r="BI52" s="3233" t="s">
        <v>3352</v>
      </c>
      <c r="BJ52" s="3233" t="s">
        <v>3753</v>
      </c>
      <c r="BK52" s="3247"/>
      <c r="BL52" s="3230"/>
      <c r="BM52" s="3230"/>
      <c r="BN52" s="3230"/>
      <c r="BO52" s="3230"/>
      <c r="BP52" s="3230"/>
      <c r="BQ52" s="3230"/>
      <c r="BR52" s="3230"/>
      <c r="BS52" s="3279" t="s">
        <v>3352</v>
      </c>
      <c r="BT52" s="3279" t="s">
        <v>3060</v>
      </c>
    </row>
    <row r="53" spans="1:256" s="3250" customFormat="1" ht="12" hidden="1" customHeight="1">
      <c r="A53" s="3233" t="s">
        <v>3754</v>
      </c>
      <c r="B53" s="3233" t="s">
        <v>3755</v>
      </c>
      <c r="C53" s="3233" t="s">
        <v>3756</v>
      </c>
      <c r="D53" s="3233">
        <v>15120098143</v>
      </c>
      <c r="E53" s="3230" t="s">
        <v>3713</v>
      </c>
      <c r="F53" s="3233" t="s">
        <v>3757</v>
      </c>
      <c r="G53" s="3230"/>
      <c r="H53" s="3233"/>
      <c r="I53" s="3230"/>
      <c r="J53" s="3230"/>
      <c r="K53" s="3233" t="s">
        <v>3758</v>
      </c>
      <c r="L53" s="3277">
        <v>82.03</v>
      </c>
      <c r="M53" s="3233" t="s">
        <v>3759</v>
      </c>
      <c r="N53" s="3233" t="s">
        <v>3227</v>
      </c>
      <c r="O53" s="3233" t="s">
        <v>3760</v>
      </c>
      <c r="P53" s="3233" t="s">
        <v>3204</v>
      </c>
      <c r="Q53" s="3277">
        <v>2300000</v>
      </c>
      <c r="R53" s="3230">
        <v>28039</v>
      </c>
      <c r="S53" s="3277">
        <v>428.16</v>
      </c>
      <c r="T53" s="3237">
        <v>4281600</v>
      </c>
      <c r="U53" s="3233" t="s">
        <v>3761</v>
      </c>
      <c r="V53" s="3238">
        <v>0.2</v>
      </c>
      <c r="W53" s="3230">
        <v>342.52</v>
      </c>
      <c r="X53" s="3237">
        <v>3425200</v>
      </c>
      <c r="Y53" s="3233" t="s">
        <v>3207</v>
      </c>
      <c r="Z53" s="3233" t="s">
        <v>3270</v>
      </c>
      <c r="AA53" s="3233" t="s">
        <v>3143</v>
      </c>
      <c r="AB53" s="3235">
        <v>1500</v>
      </c>
      <c r="AC53" s="3233" t="s">
        <v>3060</v>
      </c>
      <c r="AD53" s="3233" t="s">
        <v>3762</v>
      </c>
      <c r="AE53" s="3233" t="s">
        <v>3763</v>
      </c>
      <c r="AF53" s="3230"/>
      <c r="AG53" s="3230" t="s">
        <v>3007</v>
      </c>
      <c r="AH53" s="3233" t="s">
        <v>3764</v>
      </c>
      <c r="AI53" s="3233" t="s">
        <v>3765</v>
      </c>
      <c r="AJ53" s="3233" t="s">
        <v>3766</v>
      </c>
      <c r="AK53" s="3230"/>
      <c r="AL53" s="3233" t="s">
        <v>3767</v>
      </c>
      <c r="AM53" s="3230"/>
      <c r="AN53" s="3233" t="s">
        <v>3216</v>
      </c>
      <c r="AO53" s="3233" t="s">
        <v>3216</v>
      </c>
      <c r="AP53" s="3233" t="s">
        <v>3217</v>
      </c>
      <c r="AQ53" s="3230"/>
      <c r="AR53" s="3230"/>
      <c r="AS53" s="3230"/>
      <c r="AT53" s="3230"/>
      <c r="AU53" s="3230"/>
      <c r="AV53" s="3230"/>
      <c r="AW53" s="3230"/>
      <c r="AX53" s="3230"/>
      <c r="AY53" s="3233" t="s">
        <v>3768</v>
      </c>
      <c r="AZ53" s="3233" t="s">
        <v>3758</v>
      </c>
      <c r="BA53" s="3230"/>
      <c r="BB53" s="3231"/>
      <c r="BC53" s="3230"/>
      <c r="BD53" s="3245"/>
      <c r="BE53" s="3230"/>
      <c r="BF53" s="3246"/>
      <c r="BG53" s="3233" t="s">
        <v>3766</v>
      </c>
      <c r="BH53" s="3230"/>
      <c r="BI53" s="3233" t="s">
        <v>3217</v>
      </c>
      <c r="BJ53" s="3233" t="s">
        <v>3769</v>
      </c>
      <c r="BK53" s="3247"/>
      <c r="BL53" s="3230"/>
      <c r="BM53" s="3230"/>
      <c r="BN53" s="3230"/>
      <c r="BO53" s="3230"/>
      <c r="BP53" s="3230"/>
      <c r="BQ53" s="3230"/>
      <c r="BR53" s="3230"/>
      <c r="BS53" s="3279" t="s">
        <v>3217</v>
      </c>
      <c r="BT53" s="3279" t="s">
        <v>3060</v>
      </c>
    </row>
    <row r="54" spans="1:256" s="3250" customFormat="1" ht="12" hidden="1" customHeight="1">
      <c r="A54" s="3233" t="s">
        <v>3770</v>
      </c>
      <c r="B54" s="3233" t="s">
        <v>3771</v>
      </c>
      <c r="C54" s="3233" t="s">
        <v>3772</v>
      </c>
      <c r="D54" s="3233" t="s">
        <v>3773</v>
      </c>
      <c r="E54" s="3230" t="s">
        <v>3081</v>
      </c>
      <c r="F54" s="3233" t="s">
        <v>3774</v>
      </c>
      <c r="G54" s="3230"/>
      <c r="H54" s="3233"/>
      <c r="I54" s="3230"/>
      <c r="J54" s="3230"/>
      <c r="K54" s="3233" t="s">
        <v>3775</v>
      </c>
      <c r="L54" s="3277">
        <v>52.67</v>
      </c>
      <c r="M54" s="3233" t="s">
        <v>3290</v>
      </c>
      <c r="N54" s="3233" t="s">
        <v>3227</v>
      </c>
      <c r="O54" s="3233" t="s">
        <v>1203</v>
      </c>
      <c r="P54" s="3233" t="s">
        <v>3204</v>
      </c>
      <c r="Q54" s="3277">
        <v>1500000</v>
      </c>
      <c r="R54" s="3230">
        <v>28479</v>
      </c>
      <c r="S54" s="3277">
        <v>218.77</v>
      </c>
      <c r="T54" s="3237">
        <v>2187700</v>
      </c>
      <c r="U54" s="3233" t="s">
        <v>3776</v>
      </c>
      <c r="V54" s="3238">
        <v>0.2</v>
      </c>
      <c r="W54" s="3230">
        <v>175.01</v>
      </c>
      <c r="X54" s="3237">
        <v>1750100</v>
      </c>
      <c r="Y54" s="3233" t="s">
        <v>3207</v>
      </c>
      <c r="Z54" s="3233" t="s">
        <v>3270</v>
      </c>
      <c r="AA54" s="3233" t="s">
        <v>3208</v>
      </c>
      <c r="AB54" s="3235">
        <v>1500</v>
      </c>
      <c r="AC54" s="3233" t="s">
        <v>3060</v>
      </c>
      <c r="AD54" s="3233" t="s">
        <v>3777</v>
      </c>
      <c r="AE54" s="3233" t="s">
        <v>3211</v>
      </c>
      <c r="AF54" s="3230"/>
      <c r="AG54" s="3230" t="s">
        <v>3007</v>
      </c>
      <c r="AH54" s="3233" t="s">
        <v>3778</v>
      </c>
      <c r="AI54" s="3233" t="s">
        <v>3765</v>
      </c>
      <c r="AJ54" s="3233" t="s">
        <v>3779</v>
      </c>
      <c r="AK54" s="3230"/>
      <c r="AL54" s="3233" t="s">
        <v>3293</v>
      </c>
      <c r="AM54" s="3230"/>
      <c r="AN54" s="3233" t="s">
        <v>3216</v>
      </c>
      <c r="AO54" s="3233" t="s">
        <v>3216</v>
      </c>
      <c r="AP54" s="3233" t="s">
        <v>3217</v>
      </c>
      <c r="AQ54" s="3230"/>
      <c r="AR54" s="3230"/>
      <c r="AS54" s="3230"/>
      <c r="AT54" s="3230"/>
      <c r="AU54" s="3230"/>
      <c r="AV54" s="3230"/>
      <c r="AW54" s="3230"/>
      <c r="AX54" s="3230"/>
      <c r="AY54" s="3233" t="s">
        <v>3780</v>
      </c>
      <c r="AZ54" s="3233" t="s">
        <v>3775</v>
      </c>
      <c r="BA54" s="3230"/>
      <c r="BB54" s="3231"/>
      <c r="BC54" s="3230"/>
      <c r="BD54" s="3245"/>
      <c r="BE54" s="3230"/>
      <c r="BF54" s="3246"/>
      <c r="BG54" s="3233" t="s">
        <v>3779</v>
      </c>
      <c r="BH54" s="3230"/>
      <c r="BI54" s="3233" t="s">
        <v>3217</v>
      </c>
      <c r="BJ54" s="3233" t="s">
        <v>3781</v>
      </c>
      <c r="BK54" s="3247"/>
      <c r="BL54" s="3230"/>
      <c r="BM54" s="3230"/>
      <c r="BN54" s="3230"/>
      <c r="BO54" s="3230"/>
      <c r="BP54" s="3230"/>
      <c r="BQ54" s="3230"/>
      <c r="BR54" s="3230"/>
      <c r="BS54" s="3279" t="s">
        <v>3217</v>
      </c>
      <c r="BT54" s="3279" t="s">
        <v>3060</v>
      </c>
    </row>
    <row r="55" spans="1:256" s="3250" customFormat="1" ht="12" hidden="1" customHeight="1">
      <c r="A55" s="3233" t="s">
        <v>3782</v>
      </c>
      <c r="B55" s="3233" t="s">
        <v>3783</v>
      </c>
      <c r="C55" s="3233" t="s">
        <v>3784</v>
      </c>
      <c r="D55" s="3233" t="s">
        <v>3785</v>
      </c>
      <c r="E55" s="3230" t="s">
        <v>3081</v>
      </c>
      <c r="F55" s="3233" t="s">
        <v>3786</v>
      </c>
      <c r="G55" s="3230"/>
      <c r="H55" s="3233"/>
      <c r="I55" s="3230"/>
      <c r="J55" s="3230"/>
      <c r="K55" s="3233" t="s">
        <v>3787</v>
      </c>
      <c r="L55" s="3277">
        <v>65.36</v>
      </c>
      <c r="M55" s="3233" t="s">
        <v>3290</v>
      </c>
      <c r="N55" s="3233" t="s">
        <v>3227</v>
      </c>
      <c r="O55" s="3233" t="s">
        <v>1203</v>
      </c>
      <c r="P55" s="3233" t="s">
        <v>3204</v>
      </c>
      <c r="Q55" s="3277">
        <v>1520000</v>
      </c>
      <c r="R55" s="3230">
        <v>23256</v>
      </c>
      <c r="S55" s="3277">
        <v>287.48</v>
      </c>
      <c r="T55" s="3237">
        <v>2874800</v>
      </c>
      <c r="U55" s="3233" t="s">
        <v>3788</v>
      </c>
      <c r="V55" s="3238">
        <v>0.2</v>
      </c>
      <c r="W55" s="3230">
        <v>229.98</v>
      </c>
      <c r="X55" s="3237">
        <v>2299800</v>
      </c>
      <c r="Y55" s="3233" t="s">
        <v>3207</v>
      </c>
      <c r="Z55" s="3233" t="s">
        <v>3270</v>
      </c>
      <c r="AA55" s="3233" t="s">
        <v>3279</v>
      </c>
      <c r="AB55" s="3235">
        <v>1500</v>
      </c>
      <c r="AC55" s="3233" t="s">
        <v>3060</v>
      </c>
      <c r="AD55" s="3233" t="s">
        <v>3789</v>
      </c>
      <c r="AE55" s="3233" t="s">
        <v>3312</v>
      </c>
      <c r="AF55" s="3230"/>
      <c r="AG55" s="3230" t="s">
        <v>3007</v>
      </c>
      <c r="AH55" s="3233" t="s">
        <v>3790</v>
      </c>
      <c r="AI55" s="3233" t="s">
        <v>3283</v>
      </c>
      <c r="AJ55" s="3233" t="s">
        <v>3753</v>
      </c>
      <c r="AK55" s="3230"/>
      <c r="AL55" s="3233" t="s">
        <v>3306</v>
      </c>
      <c r="AM55" s="3230"/>
      <c r="AN55" s="3233" t="s">
        <v>3216</v>
      </c>
      <c r="AO55" s="3233" t="s">
        <v>3216</v>
      </c>
      <c r="AP55" s="3233" t="s">
        <v>3235</v>
      </c>
      <c r="AQ55" s="3230"/>
      <c r="AR55" s="3230"/>
      <c r="AS55" s="3230"/>
      <c r="AT55" s="3230"/>
      <c r="AU55" s="3230"/>
      <c r="AV55" s="3230"/>
      <c r="AW55" s="3230"/>
      <c r="AX55" s="3230"/>
      <c r="AY55" s="3233" t="s">
        <v>3791</v>
      </c>
      <c r="AZ55" s="3233" t="s">
        <v>3787</v>
      </c>
      <c r="BA55" s="3230"/>
      <c r="BB55" s="3231"/>
      <c r="BC55" s="3230"/>
      <c r="BD55" s="3245"/>
      <c r="BE55" s="3230"/>
      <c r="BF55" s="3246"/>
      <c r="BG55" s="3233" t="s">
        <v>3753</v>
      </c>
      <c r="BH55" s="3230"/>
      <c r="BI55" s="3233" t="s">
        <v>3235</v>
      </c>
      <c r="BJ55" s="3233" t="s">
        <v>3792</v>
      </c>
      <c r="BK55" s="3247"/>
      <c r="BL55" s="3230"/>
      <c r="BM55" s="3230"/>
      <c r="BN55" s="3230"/>
      <c r="BO55" s="3230"/>
      <c r="BP55" s="3230"/>
      <c r="BQ55" s="3230"/>
      <c r="BR55" s="3230"/>
      <c r="BS55" s="3279" t="s">
        <v>3235</v>
      </c>
      <c r="BT55" s="3279" t="s">
        <v>3060</v>
      </c>
    </row>
    <row r="56" spans="1:256" s="3250" customFormat="1" ht="12" hidden="1" customHeight="1">
      <c r="A56" s="3233" t="s">
        <v>3793</v>
      </c>
      <c r="B56" s="3233" t="s">
        <v>3794</v>
      </c>
      <c r="C56" s="3233" t="s">
        <v>3795</v>
      </c>
      <c r="D56" s="3233" t="s">
        <v>3796</v>
      </c>
      <c r="E56" s="3233" t="s">
        <v>3081</v>
      </c>
      <c r="F56" s="3233" t="s">
        <v>3797</v>
      </c>
      <c r="G56" s="3230"/>
      <c r="H56" s="3233"/>
      <c r="I56" s="3230"/>
      <c r="J56" s="3230"/>
      <c r="K56" s="3233" t="s">
        <v>3798</v>
      </c>
      <c r="L56" s="3277">
        <v>52.89</v>
      </c>
      <c r="M56" s="3233" t="s">
        <v>3202</v>
      </c>
      <c r="N56" s="3233" t="s">
        <v>3227</v>
      </c>
      <c r="O56" s="3233" t="s">
        <v>1203</v>
      </c>
      <c r="P56" s="3233" t="s">
        <v>3204</v>
      </c>
      <c r="Q56" s="3277">
        <v>1400000</v>
      </c>
      <c r="R56" s="3230">
        <v>26470</v>
      </c>
      <c r="S56" s="3277">
        <v>222.64</v>
      </c>
      <c r="T56" s="3237">
        <v>2226400</v>
      </c>
      <c r="U56" s="3233" t="s">
        <v>3799</v>
      </c>
      <c r="V56" s="3238">
        <v>0.2</v>
      </c>
      <c r="W56" s="3230">
        <v>178.11</v>
      </c>
      <c r="X56" s="3237">
        <v>1781100.0000000002</v>
      </c>
      <c r="Y56" s="3233" t="s">
        <v>3207</v>
      </c>
      <c r="Z56" s="3233" t="s">
        <v>3270</v>
      </c>
      <c r="AA56" s="3233" t="s">
        <v>3800</v>
      </c>
      <c r="AB56" s="3235">
        <v>1500</v>
      </c>
      <c r="AC56" s="3233" t="s">
        <v>3060</v>
      </c>
      <c r="AD56" s="3233" t="s">
        <v>3801</v>
      </c>
      <c r="AE56" s="3233" t="s">
        <v>3312</v>
      </c>
      <c r="AF56" s="3230"/>
      <c r="AG56" s="3230" t="s">
        <v>3007</v>
      </c>
      <c r="AH56" s="3233" t="s">
        <v>3802</v>
      </c>
      <c r="AI56" s="3233" t="s">
        <v>3803</v>
      </c>
      <c r="AJ56" s="3233" t="s">
        <v>3804</v>
      </c>
      <c r="AK56" s="3230"/>
      <c r="AL56" s="3233" t="s">
        <v>3805</v>
      </c>
      <c r="AM56" s="3230"/>
      <c r="AN56" s="3233" t="s">
        <v>3216</v>
      </c>
      <c r="AO56" s="3233" t="s">
        <v>3216</v>
      </c>
      <c r="AP56" s="3233" t="s">
        <v>3298</v>
      </c>
      <c r="AQ56" s="3230"/>
      <c r="AR56" s="3230"/>
      <c r="AS56" s="3230"/>
      <c r="AT56" s="3230"/>
      <c r="AU56" s="3230"/>
      <c r="AV56" s="3230"/>
      <c r="AW56" s="3230"/>
      <c r="AX56" s="3230"/>
      <c r="AY56" s="3233" t="s">
        <v>3806</v>
      </c>
      <c r="AZ56" s="3233" t="s">
        <v>3798</v>
      </c>
      <c r="BA56" s="3230"/>
      <c r="BB56" s="3231"/>
      <c r="BC56" s="3230"/>
      <c r="BD56" s="3245"/>
      <c r="BE56" s="3230"/>
      <c r="BF56" s="3246"/>
      <c r="BG56" s="3233" t="s">
        <v>3804</v>
      </c>
      <c r="BH56" s="3230"/>
      <c r="BI56" s="3233" t="s">
        <v>3298</v>
      </c>
      <c r="BJ56" s="3233" t="s">
        <v>3807</v>
      </c>
      <c r="BK56" s="3247"/>
      <c r="BL56" s="3230"/>
      <c r="BM56" s="3230"/>
      <c r="BN56" s="3230"/>
      <c r="BO56" s="3230"/>
      <c r="BP56" s="3230"/>
      <c r="BQ56" s="3230"/>
      <c r="BR56" s="3230"/>
      <c r="BS56" s="3279" t="s">
        <v>3298</v>
      </c>
      <c r="BT56" s="3279" t="s">
        <v>3060</v>
      </c>
    </row>
    <row r="57" spans="1:256" s="3250" customFormat="1" ht="12" hidden="1" customHeight="1">
      <c r="A57" s="3233" t="s">
        <v>3808</v>
      </c>
      <c r="B57" s="3233" t="s">
        <v>3809</v>
      </c>
      <c r="C57" s="3233" t="s">
        <v>3810</v>
      </c>
      <c r="D57" s="3233">
        <v>13699291120</v>
      </c>
      <c r="E57" s="3230" t="s">
        <v>3081</v>
      </c>
      <c r="F57" s="3233" t="s">
        <v>3811</v>
      </c>
      <c r="G57" s="3230"/>
      <c r="H57" s="3233"/>
      <c r="I57" s="3230"/>
      <c r="J57" s="3230"/>
      <c r="K57" s="3233" t="s">
        <v>3812</v>
      </c>
      <c r="L57" s="3277">
        <v>44.91</v>
      </c>
      <c r="M57" s="3233" t="s">
        <v>3735</v>
      </c>
      <c r="N57" s="3233" t="s">
        <v>3203</v>
      </c>
      <c r="O57" s="3233" t="s">
        <v>1203</v>
      </c>
      <c r="P57" s="3233" t="s">
        <v>3204</v>
      </c>
      <c r="Q57" s="3277">
        <v>1500000</v>
      </c>
      <c r="R57" s="3230">
        <v>33400</v>
      </c>
      <c r="S57" s="3277">
        <v>184.36</v>
      </c>
      <c r="T57" s="3237">
        <v>1843600.0000000002</v>
      </c>
      <c r="U57" s="3233" t="s">
        <v>3813</v>
      </c>
      <c r="V57" s="3238">
        <v>0.2</v>
      </c>
      <c r="W57" s="3230">
        <v>147.47999999999999</v>
      </c>
      <c r="X57" s="3237">
        <v>1474800</v>
      </c>
      <c r="Y57" s="3233" t="s">
        <v>3207</v>
      </c>
      <c r="Z57" s="3233" t="s">
        <v>3270</v>
      </c>
      <c r="AA57" s="3233" t="s">
        <v>3271</v>
      </c>
      <c r="AB57" s="3235">
        <v>1500</v>
      </c>
      <c r="AC57" s="3233" t="s">
        <v>3060</v>
      </c>
      <c r="AD57" s="3233" t="s">
        <v>3814</v>
      </c>
      <c r="AE57" s="3233" t="s">
        <v>3312</v>
      </c>
      <c r="AF57" s="3230"/>
      <c r="AG57" s="3230" t="s">
        <v>3007</v>
      </c>
      <c r="AH57" s="3233" t="s">
        <v>3815</v>
      </c>
      <c r="AI57" s="3233" t="s">
        <v>3816</v>
      </c>
      <c r="AJ57" s="3233" t="s">
        <v>3817</v>
      </c>
      <c r="AK57" s="3230"/>
      <c r="AL57" s="3233" t="s">
        <v>3226</v>
      </c>
      <c r="AM57" s="3230"/>
      <c r="AN57" s="3233" t="s">
        <v>3216</v>
      </c>
      <c r="AO57" s="3233" t="s">
        <v>3216</v>
      </c>
      <c r="AP57" s="3233" t="s">
        <v>3217</v>
      </c>
      <c r="AQ57" s="3230"/>
      <c r="AR57" s="3230"/>
      <c r="AS57" s="3230"/>
      <c r="AT57" s="3230"/>
      <c r="AU57" s="3230"/>
      <c r="AV57" s="3230"/>
      <c r="AW57" s="3230"/>
      <c r="AX57" s="3230"/>
      <c r="AY57" s="3233" t="s">
        <v>3818</v>
      </c>
      <c r="AZ57" s="3233" t="s">
        <v>3812</v>
      </c>
      <c r="BA57" s="3230"/>
      <c r="BB57" s="3231"/>
      <c r="BC57" s="3230"/>
      <c r="BD57" s="3245"/>
      <c r="BE57" s="3230"/>
      <c r="BF57" s="3246"/>
      <c r="BG57" s="3233" t="s">
        <v>3817</v>
      </c>
      <c r="BH57" s="3230"/>
      <c r="BI57" s="3233" t="s">
        <v>3217</v>
      </c>
      <c r="BJ57" s="3233" t="s">
        <v>3819</v>
      </c>
      <c r="BK57" s="3247"/>
      <c r="BL57" s="3230"/>
      <c r="BM57" s="3230"/>
      <c r="BN57" s="3230"/>
      <c r="BO57" s="3230"/>
      <c r="BP57" s="3230"/>
      <c r="BQ57" s="3230"/>
      <c r="BR57" s="3230"/>
      <c r="BS57" s="3279" t="s">
        <v>3217</v>
      </c>
      <c r="BT57" s="3279" t="s">
        <v>3060</v>
      </c>
    </row>
    <row r="58" spans="1:256" s="3307" customFormat="1" ht="12" hidden="1" customHeight="1">
      <c r="A58" s="3297" t="s">
        <v>3820</v>
      </c>
      <c r="B58" s="3297" t="s">
        <v>3821</v>
      </c>
      <c r="C58" s="3297" t="s">
        <v>3822</v>
      </c>
      <c r="D58" s="3297" t="s">
        <v>3823</v>
      </c>
      <c r="E58" s="3297" t="s">
        <v>3081</v>
      </c>
      <c r="F58" s="3297" t="s">
        <v>3824</v>
      </c>
      <c r="G58" s="3298"/>
      <c r="H58" s="3297" t="s">
        <v>3627</v>
      </c>
      <c r="I58" s="3298"/>
      <c r="J58" s="3298"/>
      <c r="K58" s="3297" t="s">
        <v>3825</v>
      </c>
      <c r="L58" s="3297">
        <v>56.97</v>
      </c>
      <c r="M58" s="3297" t="s">
        <v>3342</v>
      </c>
      <c r="N58" s="3297" t="s">
        <v>3227</v>
      </c>
      <c r="O58" s="3297" t="s">
        <v>1203</v>
      </c>
      <c r="P58" s="3297" t="s">
        <v>3204</v>
      </c>
      <c r="Q58" s="3299">
        <v>2520000</v>
      </c>
      <c r="R58" s="3300">
        <v>44234</v>
      </c>
      <c r="S58" s="3299">
        <v>253.85</v>
      </c>
      <c r="T58" s="3301">
        <v>2538500</v>
      </c>
      <c r="U58" s="3299" t="s">
        <v>3826</v>
      </c>
      <c r="V58" s="3302">
        <v>0.2</v>
      </c>
      <c r="W58" s="3300">
        <v>203.08</v>
      </c>
      <c r="X58" s="3301">
        <v>2030800.0000000002</v>
      </c>
      <c r="Y58" s="3299" t="s">
        <v>3207</v>
      </c>
      <c r="Z58" s="3299" t="s">
        <v>3292</v>
      </c>
      <c r="AA58" s="3299" t="s">
        <v>3271</v>
      </c>
      <c r="AB58" s="3300">
        <v>1500</v>
      </c>
      <c r="AC58" s="3297" t="s">
        <v>3060</v>
      </c>
      <c r="AD58" s="3297" t="s">
        <v>3827</v>
      </c>
      <c r="AE58" s="3297" t="s">
        <v>3312</v>
      </c>
      <c r="AF58" s="3298"/>
      <c r="AG58" s="3298" t="s">
        <v>3007</v>
      </c>
      <c r="AH58" s="3297" t="s">
        <v>3828</v>
      </c>
      <c r="AI58" s="3297" t="s">
        <v>3829</v>
      </c>
      <c r="AJ58" s="3297" t="s">
        <v>3830</v>
      </c>
      <c r="AK58" s="3298"/>
      <c r="AL58" s="3297" t="s">
        <v>3627</v>
      </c>
      <c r="AM58" s="3298"/>
      <c r="AN58" s="3297" t="s">
        <v>3216</v>
      </c>
      <c r="AO58" s="3297" t="s">
        <v>3216</v>
      </c>
      <c r="AP58" s="3297" t="s">
        <v>3317</v>
      </c>
      <c r="AQ58" s="3298"/>
      <c r="AR58" s="3298"/>
      <c r="AS58" s="3298"/>
      <c r="AT58" s="3298"/>
      <c r="AU58" s="3298"/>
      <c r="AV58" s="3298"/>
      <c r="AW58" s="3298"/>
      <c r="AX58" s="3298"/>
      <c r="AY58" s="3297" t="s">
        <v>3831</v>
      </c>
      <c r="AZ58" s="3297" t="s">
        <v>3825</v>
      </c>
      <c r="BA58" s="3298"/>
      <c r="BB58" s="3303"/>
      <c r="BC58" s="3298"/>
      <c r="BD58" s="3304"/>
      <c r="BE58" s="3298"/>
      <c r="BF58" s="3305"/>
      <c r="BG58" s="3297" t="s">
        <v>3830</v>
      </c>
      <c r="BH58" s="3298"/>
      <c r="BI58" s="3297" t="s">
        <v>3317</v>
      </c>
      <c r="BJ58" s="3297" t="s">
        <v>3832</v>
      </c>
      <c r="BK58" s="3306"/>
      <c r="BL58" s="3298"/>
      <c r="BM58" s="3298"/>
      <c r="BN58" s="3298"/>
      <c r="BO58" s="3298"/>
      <c r="BP58" s="3298"/>
      <c r="BQ58" s="3298"/>
      <c r="BR58" s="3298"/>
      <c r="BS58" s="3279" t="s">
        <v>3317</v>
      </c>
      <c r="BT58" s="3279" t="s">
        <v>3060</v>
      </c>
    </row>
    <row r="59" spans="1:256" s="3307" customFormat="1" ht="12" hidden="1" customHeight="1">
      <c r="A59" s="3297" t="s">
        <v>3833</v>
      </c>
      <c r="B59" s="3297" t="s">
        <v>3834</v>
      </c>
      <c r="C59" s="3297" t="s">
        <v>3835</v>
      </c>
      <c r="D59" s="3297" t="s">
        <v>3836</v>
      </c>
      <c r="E59" s="3297" t="s">
        <v>3081</v>
      </c>
      <c r="F59" s="3297" t="s">
        <v>3837</v>
      </c>
      <c r="G59" s="3298"/>
      <c r="H59" s="3297" t="s">
        <v>3310</v>
      </c>
      <c r="I59" s="3298"/>
      <c r="J59" s="3298"/>
      <c r="K59" s="3297" t="s">
        <v>3838</v>
      </c>
      <c r="L59" s="3297">
        <v>57.3</v>
      </c>
      <c r="M59" s="3297" t="s">
        <v>3202</v>
      </c>
      <c r="N59" s="3297" t="s">
        <v>3227</v>
      </c>
      <c r="O59" s="3297" t="s">
        <v>1203</v>
      </c>
      <c r="P59" s="3297" t="s">
        <v>3204</v>
      </c>
      <c r="Q59" s="3299">
        <v>1300000</v>
      </c>
      <c r="R59" s="3300">
        <v>22688</v>
      </c>
      <c r="S59" s="3299">
        <v>240.72</v>
      </c>
      <c r="T59" s="3301">
        <v>2407200</v>
      </c>
      <c r="U59" s="3299" t="s">
        <v>3839</v>
      </c>
      <c r="V59" s="3302">
        <v>0.2</v>
      </c>
      <c r="W59" s="3300">
        <v>192.57</v>
      </c>
      <c r="X59" s="3301">
        <v>1925700</v>
      </c>
      <c r="Y59" s="3299" t="s">
        <v>3207</v>
      </c>
      <c r="Z59" s="3299" t="s">
        <v>3292</v>
      </c>
      <c r="AA59" s="3299" t="s">
        <v>3654</v>
      </c>
      <c r="AB59" s="3300">
        <v>1500</v>
      </c>
      <c r="AC59" s="3297" t="s">
        <v>3060</v>
      </c>
      <c r="AD59" s="3297" t="s">
        <v>3840</v>
      </c>
      <c r="AE59" s="3297" t="s">
        <v>3312</v>
      </c>
      <c r="AF59" s="3298"/>
      <c r="AG59" s="3298" t="s">
        <v>3007</v>
      </c>
      <c r="AH59" s="3297" t="s">
        <v>3841</v>
      </c>
      <c r="AI59" s="3297" t="s">
        <v>3842</v>
      </c>
      <c r="AJ59" s="3297" t="s">
        <v>3843</v>
      </c>
      <c r="AK59" s="3298"/>
      <c r="AL59" s="3297" t="s">
        <v>3627</v>
      </c>
      <c r="AM59" s="3298"/>
      <c r="AN59" s="3297" t="s">
        <v>3216</v>
      </c>
      <c r="AO59" s="3297" t="s">
        <v>3216</v>
      </c>
      <c r="AP59" s="3297" t="s">
        <v>3317</v>
      </c>
      <c r="AQ59" s="3298"/>
      <c r="AR59" s="3298"/>
      <c r="AS59" s="3298"/>
      <c r="AT59" s="3298"/>
      <c r="AU59" s="3298"/>
      <c r="AV59" s="3298"/>
      <c r="AW59" s="3298"/>
      <c r="AX59" s="3298"/>
      <c r="AY59" s="3297" t="s">
        <v>3844</v>
      </c>
      <c r="AZ59" s="3297" t="s">
        <v>3838</v>
      </c>
      <c r="BA59" s="3298"/>
      <c r="BB59" s="3303"/>
      <c r="BC59" s="3298"/>
      <c r="BD59" s="3304"/>
      <c r="BE59" s="3298"/>
      <c r="BF59" s="3305"/>
      <c r="BG59" s="3297" t="s">
        <v>3843</v>
      </c>
      <c r="BH59" s="3298"/>
      <c r="BI59" s="3297" t="s">
        <v>3317</v>
      </c>
      <c r="BJ59" s="3297" t="s">
        <v>3845</v>
      </c>
      <c r="BK59" s="3306"/>
      <c r="BL59" s="3298"/>
      <c r="BM59" s="3298"/>
      <c r="BN59" s="3298"/>
      <c r="BO59" s="3298"/>
      <c r="BP59" s="3298"/>
      <c r="BQ59" s="3298"/>
      <c r="BR59" s="3298"/>
      <c r="BS59" s="3279" t="s">
        <v>3317</v>
      </c>
      <c r="BT59" s="3279" t="s">
        <v>3060</v>
      </c>
    </row>
    <row r="60" spans="1:256" s="3307" customFormat="1" ht="12" hidden="1" customHeight="1">
      <c r="A60" s="3254" t="s">
        <v>3846</v>
      </c>
      <c r="B60" s="3254" t="s">
        <v>3847</v>
      </c>
      <c r="C60" s="3310" t="s">
        <v>3848</v>
      </c>
      <c r="D60" s="3310" t="s">
        <v>3849</v>
      </c>
      <c r="E60" s="3233" t="s">
        <v>3081</v>
      </c>
      <c r="F60" s="3254" t="s">
        <v>3850</v>
      </c>
      <c r="G60" s="3254"/>
      <c r="H60" s="3254"/>
      <c r="I60" s="3254"/>
      <c r="J60" s="3254"/>
      <c r="K60" s="3254" t="s">
        <v>3851</v>
      </c>
      <c r="L60" s="3254" t="s">
        <v>3852</v>
      </c>
      <c r="M60" s="3310" t="s">
        <v>3290</v>
      </c>
      <c r="N60" s="3254" t="s">
        <v>3268</v>
      </c>
      <c r="O60" s="3232" t="s">
        <v>1203</v>
      </c>
      <c r="P60" s="3254" t="s">
        <v>3853</v>
      </c>
      <c r="Q60" s="3254" t="s">
        <v>3362</v>
      </c>
      <c r="R60" s="3311">
        <v>26297</v>
      </c>
      <c r="S60" s="3312" t="s">
        <v>3854</v>
      </c>
      <c r="T60" s="3313">
        <v>2737600</v>
      </c>
      <c r="U60" s="3254" t="s">
        <v>3855</v>
      </c>
      <c r="V60" s="3314">
        <v>0.2</v>
      </c>
      <c r="W60" s="3315">
        <v>219</v>
      </c>
      <c r="X60" s="3313">
        <v>2190000</v>
      </c>
      <c r="Y60" s="3254" t="s">
        <v>3207</v>
      </c>
      <c r="Z60" s="3254" t="s">
        <v>3230</v>
      </c>
      <c r="AA60" s="3316" t="s">
        <v>3306</v>
      </c>
      <c r="AB60" s="3254" t="s">
        <v>3347</v>
      </c>
      <c r="AC60" s="3254" t="s">
        <v>3856</v>
      </c>
      <c r="AD60" s="3310" t="s">
        <v>3857</v>
      </c>
      <c r="AE60" s="3254" t="s">
        <v>3858</v>
      </c>
      <c r="AF60" s="3254"/>
      <c r="AG60" s="3254" t="s">
        <v>3859</v>
      </c>
      <c r="AH60" s="3254" t="s">
        <v>3860</v>
      </c>
      <c r="AI60" s="3317">
        <v>42631</v>
      </c>
      <c r="AJ60" s="3254" t="s">
        <v>3861</v>
      </c>
      <c r="AK60" s="3254"/>
      <c r="AL60" s="3254" t="s">
        <v>3256</v>
      </c>
      <c r="AM60" s="3254"/>
      <c r="AN60" s="3254" t="s">
        <v>3216</v>
      </c>
      <c r="AO60" s="3254" t="s">
        <v>3216</v>
      </c>
      <c r="AP60" s="3254" t="s">
        <v>3862</v>
      </c>
      <c r="AQ60" s="3254"/>
      <c r="AR60" s="3254"/>
      <c r="AS60" s="3254"/>
      <c r="AT60" s="3254"/>
      <c r="AU60" s="3254"/>
      <c r="AV60" s="3254"/>
      <c r="AW60" s="3254"/>
      <c r="AX60" s="3316"/>
      <c r="AY60" s="3254" t="s">
        <v>3863</v>
      </c>
      <c r="AZ60" s="3254" t="s">
        <v>3864</v>
      </c>
      <c r="BA60" s="3254"/>
      <c r="BB60" s="3254"/>
      <c r="BC60" s="3254"/>
      <c r="BD60" s="3254"/>
      <c r="BE60" s="3254"/>
      <c r="BF60" s="3254"/>
      <c r="BG60" s="3318" t="s">
        <v>3861</v>
      </c>
      <c r="BH60" s="3254"/>
      <c r="BI60" s="3254" t="s">
        <v>3862</v>
      </c>
      <c r="BJ60" s="3318" t="s">
        <v>3865</v>
      </c>
      <c r="BK60" s="3319"/>
      <c r="BL60" s="3320"/>
      <c r="BM60" s="3320"/>
      <c r="BN60" s="3320"/>
      <c r="BO60" s="3320"/>
      <c r="BP60" s="3320"/>
      <c r="BQ60" s="3321"/>
      <c r="BR60" s="3321"/>
      <c r="BS60" s="3279" t="s">
        <v>3120</v>
      </c>
      <c r="BT60" s="3279" t="s">
        <v>3060</v>
      </c>
      <c r="BV60" s="3322"/>
      <c r="BW60" s="3322"/>
      <c r="BX60" s="3322"/>
      <c r="BY60" s="3322"/>
      <c r="BZ60" s="3322"/>
      <c r="CA60" s="3322"/>
      <c r="CB60" s="3322"/>
      <c r="CC60" s="3322"/>
      <c r="CD60" s="3322"/>
      <c r="CE60" s="3322"/>
      <c r="CF60" s="3322"/>
      <c r="CG60" s="3322"/>
      <c r="CH60" s="3322"/>
      <c r="CI60" s="3322"/>
      <c r="CJ60" s="3322"/>
      <c r="CK60" s="3322"/>
      <c r="CL60" s="3322"/>
      <c r="CM60" s="3322"/>
      <c r="CN60" s="3322"/>
      <c r="CO60" s="3322"/>
      <c r="CP60" s="3322"/>
      <c r="CQ60" s="3322"/>
      <c r="CR60" s="3322"/>
      <c r="CS60" s="3322"/>
      <c r="CT60" s="3322"/>
      <c r="CU60" s="3322"/>
      <c r="CV60" s="3322"/>
      <c r="CW60" s="3322"/>
      <c r="CX60" s="3322"/>
      <c r="CY60" s="3322"/>
      <c r="CZ60" s="3322"/>
      <c r="DA60" s="3322"/>
      <c r="DB60" s="3322"/>
      <c r="DC60" s="3322"/>
      <c r="DD60" s="3322"/>
      <c r="DE60" s="3322"/>
      <c r="DF60" s="3322"/>
      <c r="DG60" s="3322"/>
      <c r="DH60" s="3322"/>
      <c r="DI60" s="3322"/>
      <c r="DJ60" s="3322"/>
      <c r="DK60" s="3322"/>
      <c r="DL60" s="3322"/>
      <c r="DM60" s="3322"/>
      <c r="DN60" s="3322"/>
      <c r="DO60" s="3322"/>
      <c r="DP60" s="3322"/>
      <c r="DQ60" s="3322"/>
      <c r="DR60" s="3322"/>
      <c r="DS60" s="3322"/>
      <c r="DT60" s="3322"/>
      <c r="DU60" s="3322"/>
      <c r="DV60" s="3322"/>
      <c r="DW60" s="3322"/>
      <c r="DX60" s="3322"/>
      <c r="DY60" s="3322"/>
      <c r="DZ60" s="3322"/>
      <c r="EA60" s="3322"/>
      <c r="EB60" s="3322"/>
      <c r="EC60" s="3322"/>
      <c r="ED60" s="3322"/>
      <c r="EE60" s="3322"/>
      <c r="EF60" s="3322"/>
      <c r="EG60" s="3322"/>
      <c r="EH60" s="3322"/>
      <c r="EI60" s="3322"/>
      <c r="EJ60" s="3322"/>
      <c r="EK60" s="3322"/>
      <c r="EL60" s="3322"/>
      <c r="EM60" s="3322"/>
      <c r="EN60" s="3322"/>
      <c r="EO60" s="3322"/>
      <c r="EP60" s="3322"/>
      <c r="EQ60" s="3322"/>
      <c r="ER60" s="3322"/>
      <c r="ES60" s="3322"/>
      <c r="ET60" s="3322"/>
      <c r="EU60" s="3322"/>
      <c r="EV60" s="3322"/>
      <c r="EW60" s="3322"/>
      <c r="EX60" s="3322"/>
      <c r="EY60" s="3322"/>
      <c r="EZ60" s="3322"/>
      <c r="FA60" s="3322"/>
      <c r="FB60" s="3322"/>
      <c r="FC60" s="3322"/>
      <c r="FD60" s="3322"/>
      <c r="FE60" s="3322"/>
      <c r="FF60" s="3322"/>
      <c r="FG60" s="3322"/>
      <c r="FH60" s="3322"/>
      <c r="FI60" s="3322"/>
      <c r="FJ60" s="3322"/>
      <c r="FK60" s="3322"/>
      <c r="FL60" s="3322"/>
      <c r="FM60" s="3322"/>
      <c r="FN60" s="3322"/>
      <c r="FO60" s="3322"/>
      <c r="FP60" s="3322"/>
      <c r="FQ60" s="3322"/>
      <c r="FR60" s="3322"/>
      <c r="FS60" s="3322"/>
      <c r="FT60" s="3322"/>
      <c r="FU60" s="3322"/>
      <c r="FV60" s="3322"/>
      <c r="FW60" s="3322"/>
      <c r="FX60" s="3322"/>
      <c r="FY60" s="3322"/>
      <c r="FZ60" s="3322"/>
      <c r="GA60" s="3322"/>
      <c r="GB60" s="3322"/>
      <c r="GC60" s="3322"/>
      <c r="GD60" s="3322"/>
      <c r="GE60" s="3322"/>
      <c r="GF60" s="3322"/>
      <c r="GG60" s="3322"/>
      <c r="GH60" s="3322"/>
      <c r="GI60" s="3322"/>
      <c r="GJ60" s="3322"/>
      <c r="GK60" s="3322"/>
      <c r="GL60" s="3322"/>
      <c r="GM60" s="3322"/>
      <c r="GN60" s="3322"/>
      <c r="GO60" s="3322"/>
      <c r="GP60" s="3322"/>
      <c r="GQ60" s="3322"/>
      <c r="GR60" s="3322"/>
      <c r="GS60" s="3322"/>
      <c r="GT60" s="3322"/>
      <c r="GU60" s="3322"/>
      <c r="GV60" s="3322"/>
      <c r="GW60" s="3322"/>
      <c r="GX60" s="3322"/>
      <c r="GY60" s="3322"/>
      <c r="GZ60" s="3322"/>
      <c r="HA60" s="3322"/>
      <c r="HB60" s="3322"/>
      <c r="HC60" s="3322"/>
      <c r="HD60" s="3322"/>
      <c r="HE60" s="3322"/>
      <c r="HF60" s="3322"/>
      <c r="HG60" s="3322"/>
      <c r="HH60" s="3322"/>
      <c r="HI60" s="3322"/>
      <c r="HJ60" s="3322"/>
      <c r="HK60" s="3322"/>
      <c r="HL60" s="3322"/>
      <c r="HM60" s="3322"/>
      <c r="HN60" s="3322"/>
      <c r="HO60" s="3322"/>
      <c r="HP60" s="3322"/>
      <c r="HQ60" s="3322"/>
      <c r="HR60" s="3322"/>
      <c r="HS60" s="3322"/>
      <c r="HT60" s="3322"/>
      <c r="HU60" s="3322"/>
      <c r="HV60" s="3322"/>
      <c r="HW60" s="3322"/>
      <c r="HX60" s="3322"/>
      <c r="HY60" s="3322"/>
      <c r="HZ60" s="3322"/>
      <c r="IA60" s="3322"/>
      <c r="IB60" s="3322"/>
      <c r="IC60" s="3322"/>
      <c r="ID60" s="3322"/>
      <c r="IE60" s="3322"/>
      <c r="IF60" s="3322"/>
      <c r="IG60" s="3322"/>
      <c r="IH60" s="3322"/>
      <c r="II60" s="3322"/>
      <c r="IJ60" s="3322"/>
      <c r="IK60" s="3322"/>
      <c r="IL60" s="3322"/>
      <c r="IM60" s="3322"/>
      <c r="IN60" s="3322"/>
      <c r="IO60" s="3322"/>
      <c r="IP60" s="3322"/>
      <c r="IQ60" s="3322"/>
      <c r="IR60" s="3296"/>
      <c r="IS60" s="3296"/>
      <c r="IT60" s="3296"/>
      <c r="IU60" s="3296"/>
      <c r="IV60" s="3296"/>
    </row>
    <row r="61" spans="1:256" s="3307" customFormat="1" ht="12" hidden="1" customHeight="1">
      <c r="A61" s="3230" t="s">
        <v>3866</v>
      </c>
      <c r="B61" s="3230" t="s">
        <v>3867</v>
      </c>
      <c r="C61" s="3231" t="s">
        <v>3868</v>
      </c>
      <c r="D61" s="3231" t="s">
        <v>3869</v>
      </c>
      <c r="E61" s="3233" t="s">
        <v>3081</v>
      </c>
      <c r="F61" s="3230" t="s">
        <v>3870</v>
      </c>
      <c r="G61" s="3230"/>
      <c r="H61" s="3254"/>
      <c r="I61" s="3230"/>
      <c r="J61" s="3254"/>
      <c r="K61" s="3230" t="s">
        <v>3867</v>
      </c>
      <c r="L61" s="3230" t="s">
        <v>3871</v>
      </c>
      <c r="M61" s="3252" t="s">
        <v>3872</v>
      </c>
      <c r="N61" s="3230" t="s">
        <v>3873</v>
      </c>
      <c r="O61" s="3233" t="s">
        <v>1203</v>
      </c>
      <c r="P61" s="3230" t="s">
        <v>3874</v>
      </c>
      <c r="Q61" s="3230" t="s">
        <v>3362</v>
      </c>
      <c r="R61" s="3253">
        <v>36711</v>
      </c>
      <c r="S61" s="3236" t="s">
        <v>3875</v>
      </c>
      <c r="T61" s="3237">
        <v>1957100</v>
      </c>
      <c r="U61" s="3230" t="s">
        <v>3876</v>
      </c>
      <c r="V61" s="3238">
        <v>0.2</v>
      </c>
      <c r="W61" s="3239">
        <v>156.56</v>
      </c>
      <c r="X61" s="3240">
        <v>1565600</v>
      </c>
      <c r="Y61" s="3230" t="s">
        <v>3207</v>
      </c>
      <c r="Z61" s="3230" t="s">
        <v>3230</v>
      </c>
      <c r="AA61" s="3248" t="s">
        <v>3719</v>
      </c>
      <c r="AB61" s="3256" t="s">
        <v>3347</v>
      </c>
      <c r="AC61" s="3254" t="s">
        <v>3856</v>
      </c>
      <c r="AD61" s="3242" t="s">
        <v>3877</v>
      </c>
      <c r="AE61" s="3230" t="s">
        <v>3858</v>
      </c>
      <c r="AF61" s="3230"/>
      <c r="AG61" s="3230" t="s">
        <v>3859</v>
      </c>
      <c r="AH61" s="3230" t="s">
        <v>3878</v>
      </c>
      <c r="AI61" s="3255" t="s">
        <v>3879</v>
      </c>
      <c r="AJ61" s="3230" t="s">
        <v>3880</v>
      </c>
      <c r="AK61" s="3256"/>
      <c r="AL61" s="3254" t="s">
        <v>3881</v>
      </c>
      <c r="AM61" s="3230"/>
      <c r="AN61" s="3230" t="s">
        <v>3216</v>
      </c>
      <c r="AO61" s="3230" t="s">
        <v>3216</v>
      </c>
      <c r="AP61" s="3230" t="s">
        <v>3862</v>
      </c>
      <c r="AQ61" s="3254"/>
      <c r="AR61" s="3230"/>
      <c r="AS61" s="3230"/>
      <c r="AT61" s="3230"/>
      <c r="AU61" s="3254"/>
      <c r="AV61" s="3230"/>
      <c r="AW61" s="3230"/>
      <c r="AX61" s="3248"/>
      <c r="AY61" s="3230" t="s">
        <v>3882</v>
      </c>
      <c r="AZ61" s="3230" t="s">
        <v>3883</v>
      </c>
      <c r="BA61" s="3230"/>
      <c r="BB61" s="3230"/>
      <c r="BC61" s="3230"/>
      <c r="BD61" s="3230"/>
      <c r="BE61" s="3230"/>
      <c r="BF61" s="3230"/>
      <c r="BG61" s="3247" t="s">
        <v>3880</v>
      </c>
      <c r="BH61" s="3230"/>
      <c r="BI61" s="3230" t="s">
        <v>3862</v>
      </c>
      <c r="BJ61" s="3247" t="s">
        <v>3884</v>
      </c>
      <c r="BK61" s="3306"/>
      <c r="BL61" s="3298"/>
      <c r="BM61" s="3298"/>
      <c r="BN61" s="3298"/>
      <c r="BO61" s="3298"/>
      <c r="BP61" s="3298"/>
      <c r="BQ61" s="3333"/>
      <c r="BR61" s="3333"/>
      <c r="BS61" s="3279" t="s">
        <v>3120</v>
      </c>
      <c r="BT61" s="3279" t="s">
        <v>3060</v>
      </c>
      <c r="IR61" s="3296"/>
      <c r="IS61" s="3296"/>
      <c r="IT61" s="3296"/>
      <c r="IU61" s="3296"/>
      <c r="IV61" s="3296"/>
    </row>
    <row r="62" spans="1:256" s="3307" customFormat="1" ht="12" hidden="1" customHeight="1">
      <c r="A62" s="3232" t="s">
        <v>3885</v>
      </c>
      <c r="B62" s="3232" t="s">
        <v>3886</v>
      </c>
      <c r="C62" s="3232" t="s">
        <v>3887</v>
      </c>
      <c r="D62" s="3232" t="s">
        <v>3888</v>
      </c>
      <c r="E62" s="3232" t="s">
        <v>3081</v>
      </c>
      <c r="F62" s="3232" t="s">
        <v>3889</v>
      </c>
      <c r="G62" s="3254"/>
      <c r="H62" s="3232"/>
      <c r="I62" s="3254"/>
      <c r="J62" s="3254"/>
      <c r="K62" s="3232" t="s">
        <v>3890</v>
      </c>
      <c r="L62" s="3232" t="s">
        <v>3891</v>
      </c>
      <c r="M62" s="3232" t="s">
        <v>3735</v>
      </c>
      <c r="N62" s="3232" t="s">
        <v>3203</v>
      </c>
      <c r="O62" s="3232" t="s">
        <v>1203</v>
      </c>
      <c r="P62" s="3232" t="s">
        <v>3204</v>
      </c>
      <c r="Q62" s="3232" t="s">
        <v>3892</v>
      </c>
      <c r="R62" s="3254">
        <v>49261</v>
      </c>
      <c r="S62" s="3232" t="s">
        <v>3893</v>
      </c>
      <c r="T62" s="3313">
        <v>2108100</v>
      </c>
      <c r="U62" s="3232" t="s">
        <v>3894</v>
      </c>
      <c r="V62" s="3314">
        <v>0.2</v>
      </c>
      <c r="W62" s="3254">
        <v>168.64</v>
      </c>
      <c r="X62" s="3313">
        <v>1686399.9999999998</v>
      </c>
      <c r="Y62" s="3232" t="s">
        <v>3207</v>
      </c>
      <c r="Z62" s="3232" t="s">
        <v>3230</v>
      </c>
      <c r="AA62" s="3232" t="s">
        <v>3805</v>
      </c>
      <c r="AB62" s="3232" t="s">
        <v>3347</v>
      </c>
      <c r="AC62" s="3232" t="s">
        <v>3060</v>
      </c>
      <c r="AD62" s="3232" t="s">
        <v>3895</v>
      </c>
      <c r="AE62" s="3232" t="s">
        <v>3312</v>
      </c>
      <c r="AF62" s="3254"/>
      <c r="AG62" s="3254" t="s">
        <v>3007</v>
      </c>
      <c r="AH62" s="3232" t="s">
        <v>3896</v>
      </c>
      <c r="AI62" s="3232" t="s">
        <v>3897</v>
      </c>
      <c r="AJ62" s="3232" t="s">
        <v>3898</v>
      </c>
      <c r="AK62" s="3254"/>
      <c r="AL62" s="3232" t="s">
        <v>3899</v>
      </c>
      <c r="AM62" s="3254"/>
      <c r="AN62" s="3232" t="s">
        <v>3216</v>
      </c>
      <c r="AO62" s="3232" t="s">
        <v>3216</v>
      </c>
      <c r="AP62" s="3232" t="s">
        <v>3298</v>
      </c>
      <c r="AQ62" s="3254"/>
      <c r="AR62" s="3254"/>
      <c r="AS62" s="3254"/>
      <c r="AT62" s="3254"/>
      <c r="AU62" s="3254"/>
      <c r="AV62" s="3254"/>
      <c r="AW62" s="3254"/>
      <c r="AX62" s="3254"/>
      <c r="AY62" s="3232" t="s">
        <v>3900</v>
      </c>
      <c r="AZ62" s="3232" t="s">
        <v>3890</v>
      </c>
      <c r="BA62" s="3254"/>
      <c r="BB62" s="3310"/>
      <c r="BC62" s="3254"/>
      <c r="BD62" s="3380"/>
      <c r="BE62" s="3254"/>
      <c r="BF62" s="3381"/>
      <c r="BG62" s="3232" t="s">
        <v>3898</v>
      </c>
      <c r="BH62" s="3254"/>
      <c r="BI62" s="3232" t="s">
        <v>3298</v>
      </c>
      <c r="BJ62" s="3232" t="s">
        <v>3901</v>
      </c>
      <c r="BK62" s="3319"/>
      <c r="BL62" s="3320"/>
      <c r="BM62" s="3320"/>
      <c r="BN62" s="3320"/>
      <c r="BO62" s="3320"/>
      <c r="BP62" s="3320"/>
      <c r="BQ62" s="3320"/>
      <c r="BR62" s="3320"/>
      <c r="BS62" s="3279" t="s">
        <v>3298</v>
      </c>
      <c r="BT62" s="3279" t="s">
        <v>3060</v>
      </c>
      <c r="BV62" s="3322"/>
      <c r="BW62" s="3322"/>
      <c r="BX62" s="3322"/>
      <c r="BY62" s="3322"/>
      <c r="BZ62" s="3322"/>
      <c r="CA62" s="3322"/>
      <c r="CB62" s="3322"/>
      <c r="CC62" s="3322"/>
      <c r="CD62" s="3322"/>
      <c r="CE62" s="3322"/>
      <c r="CF62" s="3322"/>
      <c r="CG62" s="3322"/>
      <c r="CH62" s="3322"/>
      <c r="CI62" s="3322"/>
      <c r="CJ62" s="3322"/>
      <c r="CK62" s="3322"/>
      <c r="CL62" s="3322"/>
      <c r="CM62" s="3322"/>
      <c r="CN62" s="3322"/>
      <c r="CO62" s="3322"/>
      <c r="CP62" s="3322"/>
      <c r="CQ62" s="3322"/>
      <c r="CR62" s="3322"/>
      <c r="CS62" s="3322"/>
      <c r="CT62" s="3322"/>
      <c r="CU62" s="3322"/>
      <c r="CV62" s="3322"/>
      <c r="CW62" s="3322"/>
      <c r="CX62" s="3322"/>
      <c r="CY62" s="3322"/>
      <c r="CZ62" s="3322"/>
      <c r="DA62" s="3322"/>
      <c r="DB62" s="3322"/>
      <c r="DC62" s="3322"/>
      <c r="DD62" s="3322"/>
      <c r="DE62" s="3322"/>
      <c r="DF62" s="3322"/>
      <c r="DG62" s="3322"/>
      <c r="DH62" s="3322"/>
      <c r="DI62" s="3322"/>
      <c r="DJ62" s="3322"/>
      <c r="DK62" s="3322"/>
      <c r="DL62" s="3322"/>
      <c r="DM62" s="3322"/>
      <c r="DN62" s="3322"/>
      <c r="DO62" s="3322"/>
      <c r="DP62" s="3322"/>
      <c r="DQ62" s="3322"/>
      <c r="DR62" s="3322"/>
      <c r="DS62" s="3322"/>
      <c r="DT62" s="3322"/>
      <c r="DU62" s="3322"/>
      <c r="DV62" s="3322"/>
      <c r="DW62" s="3322"/>
      <c r="DX62" s="3322"/>
      <c r="DY62" s="3322"/>
      <c r="DZ62" s="3322"/>
      <c r="EA62" s="3322"/>
      <c r="EB62" s="3322"/>
      <c r="EC62" s="3322"/>
      <c r="ED62" s="3322"/>
      <c r="EE62" s="3322"/>
      <c r="EF62" s="3322"/>
      <c r="EG62" s="3322"/>
      <c r="EH62" s="3322"/>
      <c r="EI62" s="3322"/>
      <c r="EJ62" s="3322"/>
      <c r="EK62" s="3322"/>
      <c r="EL62" s="3322"/>
      <c r="EM62" s="3322"/>
      <c r="EN62" s="3322"/>
      <c r="EO62" s="3322"/>
      <c r="EP62" s="3322"/>
      <c r="EQ62" s="3322"/>
      <c r="ER62" s="3322"/>
      <c r="ES62" s="3322"/>
      <c r="ET62" s="3322"/>
      <c r="EU62" s="3322"/>
      <c r="EV62" s="3322"/>
      <c r="EW62" s="3322"/>
      <c r="EX62" s="3322"/>
      <c r="EY62" s="3322"/>
      <c r="EZ62" s="3322"/>
      <c r="FA62" s="3322"/>
      <c r="FB62" s="3322"/>
      <c r="FC62" s="3322"/>
      <c r="FD62" s="3322"/>
      <c r="FE62" s="3322"/>
      <c r="FF62" s="3322"/>
      <c r="FG62" s="3322"/>
      <c r="FH62" s="3322"/>
      <c r="FI62" s="3322"/>
      <c r="FJ62" s="3322"/>
      <c r="FK62" s="3322"/>
      <c r="FL62" s="3322"/>
      <c r="FM62" s="3322"/>
      <c r="FN62" s="3322"/>
      <c r="FO62" s="3322"/>
      <c r="FP62" s="3322"/>
      <c r="FQ62" s="3322"/>
      <c r="FR62" s="3322"/>
      <c r="FS62" s="3322"/>
      <c r="FT62" s="3322"/>
      <c r="FU62" s="3322"/>
      <c r="FV62" s="3322"/>
      <c r="FW62" s="3322"/>
      <c r="FX62" s="3322"/>
      <c r="FY62" s="3322"/>
      <c r="FZ62" s="3322"/>
      <c r="GA62" s="3322"/>
      <c r="GB62" s="3322"/>
      <c r="GC62" s="3322"/>
      <c r="GD62" s="3322"/>
      <c r="GE62" s="3322"/>
      <c r="GF62" s="3322"/>
      <c r="GG62" s="3322"/>
      <c r="GH62" s="3322"/>
      <c r="GI62" s="3322"/>
      <c r="GJ62" s="3322"/>
      <c r="GK62" s="3322"/>
      <c r="GL62" s="3322"/>
      <c r="GM62" s="3322"/>
      <c r="GN62" s="3322"/>
      <c r="GO62" s="3322"/>
      <c r="GP62" s="3322"/>
      <c r="GQ62" s="3322"/>
      <c r="GR62" s="3322"/>
      <c r="GS62" s="3322"/>
      <c r="GT62" s="3322"/>
      <c r="GU62" s="3322"/>
      <c r="GV62" s="3322"/>
      <c r="GW62" s="3322"/>
      <c r="GX62" s="3322"/>
      <c r="GY62" s="3322"/>
      <c r="GZ62" s="3322"/>
      <c r="HA62" s="3322"/>
      <c r="HB62" s="3322"/>
      <c r="HC62" s="3322"/>
      <c r="HD62" s="3322"/>
      <c r="HE62" s="3322"/>
      <c r="HF62" s="3322"/>
      <c r="HG62" s="3322"/>
      <c r="HH62" s="3322"/>
      <c r="HI62" s="3322"/>
      <c r="HJ62" s="3322"/>
      <c r="HK62" s="3322"/>
      <c r="HL62" s="3322"/>
      <c r="HM62" s="3322"/>
      <c r="HN62" s="3322"/>
      <c r="HO62" s="3322"/>
      <c r="HP62" s="3322"/>
      <c r="HQ62" s="3322"/>
      <c r="HR62" s="3322"/>
      <c r="HS62" s="3322"/>
      <c r="HT62" s="3322"/>
      <c r="HU62" s="3322"/>
      <c r="HV62" s="3322"/>
      <c r="HW62" s="3322"/>
      <c r="HX62" s="3322"/>
      <c r="HY62" s="3322"/>
      <c r="HZ62" s="3322"/>
      <c r="IA62" s="3322"/>
      <c r="IB62" s="3322"/>
      <c r="IC62" s="3322"/>
      <c r="ID62" s="3322"/>
      <c r="IE62" s="3322"/>
      <c r="IF62" s="3322"/>
      <c r="IG62" s="3322"/>
      <c r="IH62" s="3322"/>
      <c r="II62" s="3322"/>
      <c r="IJ62" s="3322"/>
      <c r="IK62" s="3322"/>
      <c r="IL62" s="3322"/>
      <c r="IM62" s="3322"/>
      <c r="IN62" s="3322"/>
      <c r="IO62" s="3322"/>
      <c r="IP62" s="3322"/>
      <c r="IQ62" s="3322"/>
      <c r="IR62" s="3322"/>
      <c r="IS62" s="3322"/>
      <c r="IT62" s="3322"/>
      <c r="IU62" s="3322"/>
      <c r="IV62" s="3322"/>
    </row>
    <row r="63" spans="1:256" s="3307" customFormat="1" ht="12" hidden="1" customHeight="1">
      <c r="A63" s="3297" t="s">
        <v>3902</v>
      </c>
      <c r="B63" s="3297" t="s">
        <v>3903</v>
      </c>
      <c r="C63" s="3297" t="s">
        <v>3904</v>
      </c>
      <c r="D63" s="3297" t="s">
        <v>3905</v>
      </c>
      <c r="E63" s="3297" t="s">
        <v>3081</v>
      </c>
      <c r="F63" s="3297" t="s">
        <v>3906</v>
      </c>
      <c r="G63" s="3298"/>
      <c r="H63" s="3297"/>
      <c r="I63" s="3298"/>
      <c r="J63" s="3298"/>
      <c r="K63" s="3297" t="s">
        <v>3907</v>
      </c>
      <c r="L63" s="3297">
        <v>64.08</v>
      </c>
      <c r="M63" s="3297" t="s">
        <v>3908</v>
      </c>
      <c r="N63" s="3297" t="s">
        <v>3203</v>
      </c>
      <c r="O63" s="3297" t="s">
        <v>3909</v>
      </c>
      <c r="P63" s="3297" t="s">
        <v>3204</v>
      </c>
      <c r="Q63" s="3297" t="s">
        <v>3910</v>
      </c>
      <c r="R63" s="3298">
        <v>26217</v>
      </c>
      <c r="S63" s="3297">
        <v>319.75</v>
      </c>
      <c r="T63" s="3308">
        <v>3197500</v>
      </c>
      <c r="U63" s="3297" t="s">
        <v>3911</v>
      </c>
      <c r="V63" s="3309">
        <v>0.2</v>
      </c>
      <c r="W63" s="3298">
        <v>255.8</v>
      </c>
      <c r="X63" s="3308">
        <v>2558000</v>
      </c>
      <c r="Y63" s="3297" t="s">
        <v>3207</v>
      </c>
      <c r="Z63" s="3297" t="s">
        <v>3400</v>
      </c>
      <c r="AA63" s="3297" t="s">
        <v>3719</v>
      </c>
      <c r="AB63" s="3297">
        <v>600</v>
      </c>
      <c r="AC63" s="3297" t="s">
        <v>3060</v>
      </c>
      <c r="AD63" s="3297" t="s">
        <v>3912</v>
      </c>
      <c r="AE63" s="3297" t="s">
        <v>3312</v>
      </c>
      <c r="AF63" s="3298"/>
      <c r="AG63" s="3298" t="s">
        <v>3007</v>
      </c>
      <c r="AH63" s="3297" t="s">
        <v>3913</v>
      </c>
      <c r="AI63" s="3382">
        <v>42622</v>
      </c>
      <c r="AJ63" s="3297" t="s">
        <v>3914</v>
      </c>
      <c r="AK63" s="3298"/>
      <c r="AL63" s="3297" t="s">
        <v>3915</v>
      </c>
      <c r="AM63" s="3298"/>
      <c r="AN63" s="3297" t="s">
        <v>3216</v>
      </c>
      <c r="AO63" s="3297" t="s">
        <v>3216</v>
      </c>
      <c r="AP63" s="3297" t="s">
        <v>3298</v>
      </c>
      <c r="AQ63" s="3298"/>
      <c r="AR63" s="3298"/>
      <c r="AS63" s="3298"/>
      <c r="AT63" s="3298"/>
      <c r="AU63" s="3298"/>
      <c r="AV63" s="3298"/>
      <c r="AW63" s="3298"/>
      <c r="AX63" s="3298"/>
      <c r="AY63" s="3297" t="s">
        <v>3916</v>
      </c>
      <c r="AZ63" s="3297" t="s">
        <v>3907</v>
      </c>
      <c r="BA63" s="3298"/>
      <c r="BB63" s="3303"/>
      <c r="BC63" s="3298"/>
      <c r="BD63" s="3304"/>
      <c r="BE63" s="3298"/>
      <c r="BF63" s="3305"/>
      <c r="BG63" s="3297" t="s">
        <v>3914</v>
      </c>
      <c r="BH63" s="3298"/>
      <c r="BI63" s="3297" t="s">
        <v>3298</v>
      </c>
      <c r="BJ63" s="3297" t="s">
        <v>3917</v>
      </c>
      <c r="BK63" s="3306"/>
      <c r="BL63" s="3298"/>
      <c r="BM63" s="3298"/>
      <c r="BN63" s="3298"/>
      <c r="BO63" s="3298"/>
      <c r="BP63" s="3298"/>
      <c r="BQ63" s="3298"/>
      <c r="BR63" s="3298"/>
      <c r="BS63" s="3279" t="s">
        <v>3298</v>
      </c>
      <c r="BT63" s="3279" t="s">
        <v>3060</v>
      </c>
    </row>
    <row r="64" spans="1:256" s="3307" customFormat="1" ht="12" customHeight="1">
      <c r="A64" s="3297" t="s">
        <v>3918</v>
      </c>
      <c r="B64" s="3297" t="s">
        <v>3919</v>
      </c>
      <c r="C64" s="3297" t="s">
        <v>3920</v>
      </c>
      <c r="D64" s="3297" t="s">
        <v>3921</v>
      </c>
      <c r="E64" s="3297" t="s">
        <v>3081</v>
      </c>
      <c r="F64" s="3297" t="s">
        <v>3922</v>
      </c>
      <c r="G64" s="3298"/>
      <c r="H64" s="3297"/>
      <c r="I64" s="3298"/>
      <c r="J64" s="3298"/>
      <c r="K64" s="3297" t="s">
        <v>3923</v>
      </c>
      <c r="L64" s="3297">
        <v>53.33</v>
      </c>
      <c r="M64" s="3297" t="s">
        <v>3759</v>
      </c>
      <c r="N64" s="3297" t="s">
        <v>3227</v>
      </c>
      <c r="O64" s="3297" t="s">
        <v>1203</v>
      </c>
      <c r="P64" s="3297" t="s">
        <v>3204</v>
      </c>
      <c r="Q64" s="3297" t="s">
        <v>3362</v>
      </c>
      <c r="R64" s="3298">
        <v>28127</v>
      </c>
      <c r="S64" s="3297">
        <v>301.62</v>
      </c>
      <c r="T64" s="3308">
        <v>3016200</v>
      </c>
      <c r="U64" s="3297" t="s">
        <v>3924</v>
      </c>
      <c r="V64" s="3309">
        <v>0.2</v>
      </c>
      <c r="W64" s="3298">
        <v>241.29</v>
      </c>
      <c r="X64" s="3308">
        <v>2412900</v>
      </c>
      <c r="Y64" s="3297" t="s">
        <v>3207</v>
      </c>
      <c r="Z64" s="3297" t="s">
        <v>3400</v>
      </c>
      <c r="AA64" s="3297" t="s">
        <v>3654</v>
      </c>
      <c r="AB64" s="3297">
        <v>600</v>
      </c>
      <c r="AC64" s="3297" t="s">
        <v>3060</v>
      </c>
      <c r="AD64" s="3297" t="s">
        <v>3925</v>
      </c>
      <c r="AE64" s="3297" t="s">
        <v>3312</v>
      </c>
      <c r="AF64" s="3298"/>
      <c r="AG64" s="3298" t="s">
        <v>3007</v>
      </c>
      <c r="AH64" s="3297" t="s">
        <v>3926</v>
      </c>
      <c r="AI64" s="3297" t="s">
        <v>3927</v>
      </c>
      <c r="AJ64" s="3297" t="s">
        <v>3928</v>
      </c>
      <c r="AK64" s="3298"/>
      <c r="AL64" s="3297" t="s">
        <v>3226</v>
      </c>
      <c r="AM64" s="3298"/>
      <c r="AN64" s="3297" t="s">
        <v>3216</v>
      </c>
      <c r="AO64" s="3297" t="s">
        <v>3216</v>
      </c>
      <c r="AP64" s="3297" t="s">
        <v>3352</v>
      </c>
      <c r="AQ64" s="3298"/>
      <c r="AR64" s="3298"/>
      <c r="AS64" s="3298"/>
      <c r="AT64" s="3298"/>
      <c r="AU64" s="3298"/>
      <c r="AV64" s="3298"/>
      <c r="AW64" s="3298"/>
      <c r="AX64" s="3298"/>
      <c r="AY64" s="3297" t="s">
        <v>3929</v>
      </c>
      <c r="AZ64" s="3297" t="s">
        <v>3923</v>
      </c>
      <c r="BA64" s="3298"/>
      <c r="BB64" s="3303"/>
      <c r="BC64" s="3298"/>
      <c r="BD64" s="3304"/>
      <c r="BE64" s="3298"/>
      <c r="BF64" s="3305"/>
      <c r="BG64" s="3297" t="s">
        <v>3928</v>
      </c>
      <c r="BH64" s="3298"/>
      <c r="BI64" s="3297" t="s">
        <v>3352</v>
      </c>
      <c r="BJ64" s="3297" t="s">
        <v>3930</v>
      </c>
      <c r="BK64" s="3306"/>
      <c r="BL64" s="3298"/>
      <c r="BM64" s="3298"/>
      <c r="BN64" s="3298"/>
      <c r="BO64" s="3298"/>
      <c r="BP64" s="3298"/>
      <c r="BQ64" s="3298"/>
      <c r="BR64" s="3298"/>
      <c r="BS64" s="3279" t="s">
        <v>3352</v>
      </c>
      <c r="BT64" s="3279" t="s">
        <v>3060</v>
      </c>
    </row>
    <row r="65" spans="1:255" s="3307" customFormat="1" ht="12" hidden="1" customHeight="1">
      <c r="A65" s="3254" t="s">
        <v>3931</v>
      </c>
      <c r="B65" s="3230" t="s">
        <v>3932</v>
      </c>
      <c r="C65" s="3326" t="s">
        <v>3933</v>
      </c>
      <c r="D65" s="3326" t="s">
        <v>3934</v>
      </c>
      <c r="E65" s="3320" t="s">
        <v>3481</v>
      </c>
      <c r="F65" s="3320" t="s">
        <v>3935</v>
      </c>
      <c r="G65" s="3320"/>
      <c r="H65" s="3320" t="s">
        <v>3936</v>
      </c>
      <c r="I65" s="3320" t="s">
        <v>3937</v>
      </c>
      <c r="J65" s="3326" t="s">
        <v>3938</v>
      </c>
      <c r="K65" s="3320" t="s">
        <v>3939</v>
      </c>
      <c r="L65" s="3300">
        <v>54.25</v>
      </c>
      <c r="M65" s="3326" t="s">
        <v>3940</v>
      </c>
      <c r="N65" s="3327" t="s">
        <v>3501</v>
      </c>
      <c r="O65" s="3320"/>
      <c r="P65" s="3320" t="s">
        <v>3486</v>
      </c>
      <c r="Q65" s="3298">
        <v>1500000</v>
      </c>
      <c r="R65" s="3300">
        <v>27650</v>
      </c>
      <c r="S65" s="3328">
        <v>215.34</v>
      </c>
      <c r="T65" s="3301">
        <v>2153400</v>
      </c>
      <c r="U65" s="3300">
        <v>39695</v>
      </c>
      <c r="V65" s="3302">
        <v>0.2</v>
      </c>
      <c r="W65" s="3329">
        <v>172.27</v>
      </c>
      <c r="X65" s="3301">
        <v>1722700</v>
      </c>
      <c r="Y65" s="3300">
        <v>2016</v>
      </c>
      <c r="Z65" s="3300">
        <v>2</v>
      </c>
      <c r="AA65" s="3300">
        <v>17</v>
      </c>
      <c r="AB65" s="3235">
        <v>1500</v>
      </c>
      <c r="AC65" s="3320" t="s">
        <v>3563</v>
      </c>
      <c r="AD65" s="3326"/>
      <c r="AE65" s="3320" t="s">
        <v>3251</v>
      </c>
      <c r="AF65" s="3320" t="s">
        <v>3489</v>
      </c>
      <c r="AG65" s="3320" t="s">
        <v>3252</v>
      </c>
      <c r="AH65" s="3300">
        <v>46082</v>
      </c>
      <c r="AI65" s="3332">
        <v>42417</v>
      </c>
      <c r="AJ65" s="3332"/>
      <c r="AK65" s="3320" t="s">
        <v>3941</v>
      </c>
      <c r="AL65" s="3320">
        <v>20</v>
      </c>
      <c r="AM65" s="3320"/>
      <c r="AN65" s="3320" t="s">
        <v>3216</v>
      </c>
      <c r="AO65" s="3320" t="s">
        <v>3216</v>
      </c>
      <c r="AP65" s="3320" t="s">
        <v>3942</v>
      </c>
      <c r="AQ65" s="3320" t="s">
        <v>3567</v>
      </c>
      <c r="AR65" s="3320"/>
      <c r="AS65" s="3320"/>
      <c r="AT65" s="3320"/>
      <c r="AU65" s="3320"/>
      <c r="AV65" s="3320"/>
      <c r="AW65" s="3320" t="s">
        <v>3194</v>
      </c>
      <c r="AX65" s="3320" t="s">
        <v>3195</v>
      </c>
      <c r="AY65" s="3326" t="s">
        <v>3943</v>
      </c>
      <c r="AZ65" s="3320" t="s">
        <v>3939</v>
      </c>
      <c r="BA65" s="3320"/>
      <c r="BB65" s="3326"/>
      <c r="BC65" s="3320"/>
      <c r="BD65" s="3383"/>
      <c r="BE65" s="3320"/>
      <c r="BF65" s="3384"/>
      <c r="BG65" s="3332">
        <v>42399</v>
      </c>
      <c r="BH65" s="3320"/>
      <c r="BI65" s="3320" t="s">
        <v>3944</v>
      </c>
      <c r="BJ65" s="3319"/>
      <c r="BK65" s="3319"/>
      <c r="BL65" s="3320" t="s">
        <v>3489</v>
      </c>
      <c r="BM65" s="3320"/>
      <c r="BN65" s="3320"/>
      <c r="BO65" s="3320"/>
      <c r="BP65" s="3320"/>
      <c r="BQ65" s="3321"/>
      <c r="BR65" s="3321"/>
      <c r="BS65" s="3279" t="s">
        <v>3405</v>
      </c>
      <c r="BT65" s="3279" t="s">
        <v>3034</v>
      </c>
      <c r="BU65" s="3250"/>
      <c r="BV65" s="3322"/>
      <c r="BW65" s="3322"/>
      <c r="BX65" s="3322"/>
      <c r="BY65" s="3322"/>
      <c r="BZ65" s="3322"/>
      <c r="CA65" s="3322"/>
      <c r="CB65" s="3322"/>
      <c r="CC65" s="3322"/>
      <c r="CD65" s="3322"/>
      <c r="CE65" s="3322"/>
      <c r="CF65" s="3322"/>
      <c r="CG65" s="3322"/>
      <c r="CH65" s="3322"/>
      <c r="CI65" s="3322"/>
      <c r="CJ65" s="3322"/>
      <c r="CK65" s="3322"/>
      <c r="CL65" s="3322"/>
      <c r="CM65" s="3322"/>
      <c r="CN65" s="3322"/>
      <c r="CO65" s="3322"/>
      <c r="CP65" s="3322"/>
      <c r="CQ65" s="3322"/>
      <c r="CR65" s="3322"/>
      <c r="CS65" s="3322"/>
      <c r="CT65" s="3322"/>
      <c r="CU65" s="3322"/>
      <c r="CV65" s="3322"/>
      <c r="CW65" s="3322"/>
      <c r="CX65" s="3322"/>
      <c r="CY65" s="3322"/>
      <c r="CZ65" s="3322"/>
      <c r="DA65" s="3322"/>
      <c r="DB65" s="3322"/>
      <c r="DC65" s="3322"/>
      <c r="DD65" s="3322"/>
      <c r="DE65" s="3322"/>
      <c r="DF65" s="3322"/>
      <c r="DG65" s="3322"/>
      <c r="DH65" s="3322"/>
      <c r="DI65" s="3322"/>
      <c r="DJ65" s="3322"/>
      <c r="DK65" s="3322"/>
      <c r="DL65" s="3322"/>
      <c r="DM65" s="3322"/>
      <c r="DN65" s="3322"/>
      <c r="DO65" s="3322"/>
      <c r="DP65" s="3322"/>
      <c r="DQ65" s="3322"/>
      <c r="DR65" s="3322"/>
      <c r="DS65" s="3322"/>
      <c r="DT65" s="3322"/>
      <c r="DU65" s="3322"/>
      <c r="DV65" s="3322"/>
      <c r="DW65" s="3322"/>
      <c r="DX65" s="3322"/>
      <c r="DY65" s="3322"/>
      <c r="DZ65" s="3322"/>
      <c r="EA65" s="3322"/>
      <c r="EB65" s="3322"/>
      <c r="EC65" s="3322"/>
      <c r="ED65" s="3322"/>
      <c r="EE65" s="3322"/>
      <c r="EF65" s="3322"/>
      <c r="EG65" s="3322"/>
      <c r="EH65" s="3322"/>
      <c r="EI65" s="3322"/>
      <c r="EJ65" s="3322"/>
      <c r="EK65" s="3322"/>
      <c r="EL65" s="3322"/>
      <c r="EM65" s="3322"/>
      <c r="EN65" s="3322"/>
      <c r="EO65" s="3322"/>
      <c r="EP65" s="3322"/>
      <c r="EQ65" s="3322"/>
      <c r="ER65" s="3322"/>
      <c r="ES65" s="3322"/>
      <c r="ET65" s="3322"/>
      <c r="EU65" s="3322"/>
      <c r="EV65" s="3322"/>
      <c r="EW65" s="3322"/>
      <c r="EX65" s="3322"/>
      <c r="EY65" s="3322"/>
      <c r="EZ65" s="3322"/>
      <c r="FA65" s="3322"/>
      <c r="FB65" s="3322"/>
      <c r="FC65" s="3322"/>
      <c r="FD65" s="3322"/>
      <c r="FE65" s="3322"/>
      <c r="FF65" s="3322"/>
      <c r="FG65" s="3322"/>
      <c r="FH65" s="3322"/>
      <c r="FI65" s="3322"/>
      <c r="FJ65" s="3322"/>
      <c r="FK65" s="3322"/>
      <c r="FL65" s="3322"/>
      <c r="FM65" s="3322"/>
      <c r="FN65" s="3322"/>
      <c r="FO65" s="3322"/>
      <c r="FP65" s="3322"/>
      <c r="FQ65" s="3322"/>
      <c r="FR65" s="3322"/>
      <c r="FS65" s="3322"/>
      <c r="FT65" s="3322"/>
      <c r="FU65" s="3322"/>
      <c r="FV65" s="3322"/>
      <c r="FW65" s="3322"/>
      <c r="FX65" s="3322"/>
      <c r="FY65" s="3322"/>
      <c r="FZ65" s="3322"/>
      <c r="GA65" s="3322"/>
      <c r="GB65" s="3322"/>
      <c r="GC65" s="3322"/>
      <c r="GD65" s="3322"/>
      <c r="GE65" s="3322"/>
      <c r="GF65" s="3322"/>
      <c r="GG65" s="3322"/>
      <c r="GH65" s="3322"/>
      <c r="GI65" s="3322"/>
      <c r="GJ65" s="3322"/>
      <c r="GK65" s="3322"/>
      <c r="GL65" s="3322"/>
      <c r="GM65" s="3322"/>
      <c r="GN65" s="3322"/>
      <c r="GO65" s="3322"/>
      <c r="GP65" s="3322"/>
      <c r="GQ65" s="3322"/>
      <c r="GR65" s="3322"/>
      <c r="GS65" s="3322"/>
      <c r="GT65" s="3322"/>
      <c r="GU65" s="3322"/>
      <c r="GV65" s="3322"/>
      <c r="GW65" s="3322"/>
      <c r="GX65" s="3322"/>
      <c r="GY65" s="3322"/>
      <c r="GZ65" s="3322"/>
      <c r="HA65" s="3322"/>
      <c r="HB65" s="3322"/>
      <c r="HC65" s="3322"/>
      <c r="HD65" s="3322"/>
      <c r="HE65" s="3322"/>
      <c r="HF65" s="3322"/>
      <c r="HG65" s="3322"/>
      <c r="HH65" s="3322"/>
      <c r="HI65" s="3322"/>
      <c r="HJ65" s="3322"/>
      <c r="HK65" s="3322"/>
      <c r="HL65" s="3322"/>
      <c r="HM65" s="3322"/>
      <c r="HN65" s="3322"/>
      <c r="HO65" s="3322"/>
      <c r="HP65" s="3322"/>
      <c r="HQ65" s="3322"/>
      <c r="HR65" s="3322"/>
      <c r="HS65" s="3322"/>
      <c r="HT65" s="3322"/>
      <c r="HU65" s="3322"/>
      <c r="HV65" s="3322"/>
      <c r="HW65" s="3322"/>
      <c r="HX65" s="3322"/>
      <c r="HY65" s="3322"/>
      <c r="HZ65" s="3322"/>
      <c r="IA65" s="3322"/>
      <c r="IB65" s="3322"/>
      <c r="IC65" s="3322"/>
      <c r="ID65" s="3322"/>
      <c r="IE65" s="3322"/>
      <c r="IF65" s="3322"/>
      <c r="IG65" s="3322"/>
      <c r="IH65" s="3322"/>
      <c r="II65" s="3322"/>
      <c r="IJ65" s="3322"/>
      <c r="IK65" s="3322"/>
      <c r="IL65" s="3322"/>
      <c r="IM65" s="3322"/>
      <c r="IN65" s="3322"/>
      <c r="IO65" s="3322"/>
      <c r="IP65" s="3322"/>
      <c r="IQ65" s="3322"/>
      <c r="IR65" s="3322"/>
      <c r="IS65" s="3322"/>
      <c r="IT65" s="3322"/>
      <c r="IU65" s="3322"/>
    </row>
    <row r="66" spans="1:255" s="3307" customFormat="1" ht="12" hidden="1" customHeight="1">
      <c r="A66" s="3298" t="s">
        <v>3945</v>
      </c>
      <c r="B66" s="3320" t="s">
        <v>3946</v>
      </c>
      <c r="C66" s="3326" t="s">
        <v>3947</v>
      </c>
      <c r="D66" s="3320">
        <v>13801075363</v>
      </c>
      <c r="E66" s="3320" t="s">
        <v>3481</v>
      </c>
      <c r="F66" s="3320" t="s">
        <v>3935</v>
      </c>
      <c r="G66" s="3320"/>
      <c r="H66" s="3320" t="s">
        <v>3948</v>
      </c>
      <c r="I66" s="3320"/>
      <c r="J66" s="3320" t="s">
        <v>3949</v>
      </c>
      <c r="K66" s="3320" t="s">
        <v>3950</v>
      </c>
      <c r="L66" s="3300">
        <v>56.91</v>
      </c>
      <c r="M66" s="3326" t="s">
        <v>3951</v>
      </c>
      <c r="N66" s="3327" t="s">
        <v>3952</v>
      </c>
      <c r="O66" s="3320">
        <v>35.46</v>
      </c>
      <c r="P66" s="3320" t="s">
        <v>3419</v>
      </c>
      <c r="Q66" s="3298">
        <v>1550000</v>
      </c>
      <c r="R66" s="3300">
        <v>27236</v>
      </c>
      <c r="S66" s="3328">
        <v>172.36</v>
      </c>
      <c r="T66" s="3301">
        <v>1723600.0000000002</v>
      </c>
      <c r="U66" s="3300">
        <v>30287</v>
      </c>
      <c r="V66" s="3302">
        <v>0.2</v>
      </c>
      <c r="W66" s="3329">
        <v>137.88</v>
      </c>
      <c r="X66" s="3301">
        <v>1378800</v>
      </c>
      <c r="Y66" s="3299">
        <v>2016</v>
      </c>
      <c r="Z66" s="3299">
        <v>2</v>
      </c>
      <c r="AA66" s="3299">
        <v>26</v>
      </c>
      <c r="AB66" s="3235">
        <v>1500</v>
      </c>
      <c r="AC66" s="3327" t="s">
        <v>3953</v>
      </c>
      <c r="AD66" s="3385"/>
      <c r="AE66" s="3320" t="s">
        <v>3590</v>
      </c>
      <c r="AF66" s="3320" t="s">
        <v>3421</v>
      </c>
      <c r="AG66" s="3320" t="s">
        <v>3275</v>
      </c>
      <c r="AH66" s="3320">
        <v>35143</v>
      </c>
      <c r="AI66" s="3332">
        <v>42426</v>
      </c>
      <c r="AJ66" s="3332"/>
      <c r="AK66" s="3320" t="s">
        <v>3422</v>
      </c>
      <c r="AL66" s="3320">
        <v>52</v>
      </c>
      <c r="AM66" s="3320"/>
      <c r="AN66" s="3320"/>
      <c r="AO66" s="3320"/>
      <c r="AP66" s="3320" t="s">
        <v>3954</v>
      </c>
      <c r="AQ66" s="3320" t="s">
        <v>3955</v>
      </c>
      <c r="AR66" s="3320"/>
      <c r="AS66" s="3320"/>
      <c r="AT66" s="3320"/>
      <c r="AU66" s="3320"/>
      <c r="AV66" s="3320"/>
      <c r="AW66" s="3320" t="s">
        <v>3425</v>
      </c>
      <c r="AX66" s="3320" t="s">
        <v>3426</v>
      </c>
      <c r="AY66" s="3326" t="s">
        <v>3956</v>
      </c>
      <c r="AZ66" s="3320" t="s">
        <v>3957</v>
      </c>
      <c r="BA66" s="3320"/>
      <c r="BB66" s="3326"/>
      <c r="BC66" s="3320"/>
      <c r="BD66" s="3383"/>
      <c r="BE66" s="3320"/>
      <c r="BF66" s="3384"/>
      <c r="BG66" s="3332">
        <v>42418</v>
      </c>
      <c r="BH66" s="3320"/>
      <c r="BI66" s="3320"/>
      <c r="BJ66" s="3386"/>
      <c r="BK66" s="3319"/>
      <c r="BL66" s="3320" t="s">
        <v>3489</v>
      </c>
      <c r="BM66" s="3320"/>
      <c r="BN66" s="3320"/>
      <c r="BO66" s="3320"/>
      <c r="BP66" s="3320"/>
      <c r="BQ66" s="3321"/>
      <c r="BR66" s="3321"/>
      <c r="BS66" s="3279" t="s">
        <v>3613</v>
      </c>
      <c r="BT66" s="3279" t="s">
        <v>3034</v>
      </c>
      <c r="BU66" s="3250"/>
      <c r="BV66" s="3322"/>
      <c r="BW66" s="3322"/>
      <c r="BX66" s="3322"/>
      <c r="BY66" s="3322"/>
      <c r="BZ66" s="3322"/>
      <c r="CA66" s="3322"/>
      <c r="CB66" s="3322"/>
      <c r="CC66" s="3322"/>
      <c r="CD66" s="3322"/>
      <c r="CE66" s="3322"/>
      <c r="CF66" s="3322"/>
      <c r="CG66" s="3322"/>
      <c r="CH66" s="3322"/>
      <c r="CI66" s="3322"/>
      <c r="CJ66" s="3322"/>
      <c r="CK66" s="3322"/>
      <c r="CL66" s="3322"/>
      <c r="CM66" s="3322"/>
      <c r="CN66" s="3322"/>
      <c r="CO66" s="3322"/>
      <c r="CP66" s="3322"/>
      <c r="CQ66" s="3322"/>
      <c r="CR66" s="3322"/>
      <c r="CS66" s="3322"/>
      <c r="CT66" s="3322"/>
      <c r="CU66" s="3322"/>
      <c r="CV66" s="3322"/>
      <c r="CW66" s="3322"/>
      <c r="CX66" s="3322"/>
      <c r="CY66" s="3322"/>
      <c r="CZ66" s="3322"/>
      <c r="DA66" s="3322"/>
      <c r="DB66" s="3322"/>
      <c r="DC66" s="3322"/>
      <c r="DD66" s="3322"/>
      <c r="DE66" s="3322"/>
      <c r="DF66" s="3322"/>
      <c r="DG66" s="3322"/>
      <c r="DH66" s="3322"/>
      <c r="DI66" s="3322"/>
      <c r="DJ66" s="3322"/>
      <c r="DK66" s="3322"/>
      <c r="DL66" s="3322"/>
      <c r="DM66" s="3322"/>
      <c r="DN66" s="3322"/>
      <c r="DO66" s="3322"/>
      <c r="DP66" s="3322"/>
      <c r="DQ66" s="3322"/>
      <c r="DR66" s="3322"/>
      <c r="DS66" s="3322"/>
      <c r="DT66" s="3322"/>
      <c r="DU66" s="3322"/>
      <c r="DV66" s="3322"/>
      <c r="DW66" s="3322"/>
      <c r="DX66" s="3322"/>
      <c r="DY66" s="3322"/>
      <c r="DZ66" s="3322"/>
      <c r="EA66" s="3322"/>
      <c r="EB66" s="3322"/>
      <c r="EC66" s="3322"/>
      <c r="ED66" s="3322"/>
      <c r="EE66" s="3322"/>
      <c r="EF66" s="3322"/>
      <c r="EG66" s="3322"/>
      <c r="EH66" s="3322"/>
      <c r="EI66" s="3322"/>
      <c r="EJ66" s="3322"/>
      <c r="EK66" s="3322"/>
      <c r="EL66" s="3322"/>
      <c r="EM66" s="3322"/>
      <c r="EN66" s="3322"/>
      <c r="EO66" s="3322"/>
      <c r="EP66" s="3322"/>
      <c r="EQ66" s="3322"/>
      <c r="ER66" s="3322"/>
      <c r="ES66" s="3322"/>
      <c r="ET66" s="3322"/>
      <c r="EU66" s="3322"/>
      <c r="EV66" s="3322"/>
      <c r="EW66" s="3322"/>
      <c r="EX66" s="3322"/>
      <c r="EY66" s="3322"/>
      <c r="EZ66" s="3322"/>
      <c r="FA66" s="3322"/>
      <c r="FB66" s="3322"/>
      <c r="FC66" s="3322"/>
      <c r="FD66" s="3322"/>
      <c r="FE66" s="3322"/>
      <c r="FF66" s="3322"/>
      <c r="FG66" s="3322"/>
      <c r="FH66" s="3322"/>
      <c r="FI66" s="3322"/>
      <c r="FJ66" s="3322"/>
      <c r="FK66" s="3322"/>
      <c r="FL66" s="3322"/>
      <c r="FM66" s="3322"/>
      <c r="FN66" s="3322"/>
      <c r="FO66" s="3322"/>
      <c r="FP66" s="3322"/>
      <c r="FQ66" s="3322"/>
      <c r="FR66" s="3322"/>
      <c r="FS66" s="3322"/>
      <c r="FT66" s="3322"/>
      <c r="FU66" s="3322"/>
      <c r="FV66" s="3322"/>
      <c r="FW66" s="3322"/>
      <c r="FX66" s="3322"/>
      <c r="FY66" s="3322"/>
      <c r="FZ66" s="3322"/>
      <c r="GA66" s="3322"/>
      <c r="GB66" s="3322"/>
      <c r="GC66" s="3322"/>
      <c r="GD66" s="3322"/>
      <c r="GE66" s="3322"/>
      <c r="GF66" s="3322"/>
      <c r="GG66" s="3322"/>
      <c r="GH66" s="3322"/>
      <c r="GI66" s="3322"/>
      <c r="GJ66" s="3322"/>
      <c r="GK66" s="3322"/>
      <c r="GL66" s="3322"/>
      <c r="GM66" s="3322"/>
      <c r="GN66" s="3322"/>
      <c r="GO66" s="3322"/>
      <c r="GP66" s="3322"/>
      <c r="GQ66" s="3322"/>
      <c r="GR66" s="3322"/>
      <c r="GS66" s="3322"/>
      <c r="GT66" s="3322"/>
      <c r="GU66" s="3322"/>
      <c r="GV66" s="3322"/>
      <c r="GW66" s="3322"/>
      <c r="GX66" s="3322"/>
      <c r="GY66" s="3322"/>
      <c r="GZ66" s="3322"/>
      <c r="HA66" s="3322"/>
      <c r="HB66" s="3322"/>
      <c r="HC66" s="3322"/>
      <c r="HD66" s="3322"/>
      <c r="HE66" s="3322"/>
      <c r="HF66" s="3322"/>
      <c r="HG66" s="3322"/>
      <c r="HH66" s="3322"/>
      <c r="HI66" s="3322"/>
      <c r="HJ66" s="3322"/>
      <c r="HK66" s="3322"/>
      <c r="HL66" s="3322"/>
      <c r="HM66" s="3322"/>
      <c r="HN66" s="3322"/>
      <c r="HO66" s="3322"/>
      <c r="HP66" s="3322"/>
      <c r="HQ66" s="3322"/>
      <c r="HR66" s="3322"/>
      <c r="HS66" s="3322"/>
      <c r="HT66" s="3322"/>
      <c r="HU66" s="3322"/>
      <c r="HV66" s="3322"/>
      <c r="HW66" s="3322"/>
      <c r="HX66" s="3322"/>
      <c r="HY66" s="3322"/>
      <c r="HZ66" s="3322"/>
      <c r="IA66" s="3322"/>
      <c r="IB66" s="3322"/>
      <c r="IC66" s="3322"/>
      <c r="ID66" s="3322"/>
      <c r="IE66" s="3322"/>
      <c r="IF66" s="3322"/>
      <c r="IG66" s="3322"/>
      <c r="IH66" s="3322"/>
      <c r="II66" s="3322"/>
      <c r="IJ66" s="3322"/>
      <c r="IK66" s="3322"/>
      <c r="IL66" s="3322"/>
      <c r="IM66" s="3322"/>
      <c r="IN66" s="3322"/>
      <c r="IO66" s="3322"/>
      <c r="IP66" s="3322"/>
      <c r="IQ66" s="3322"/>
      <c r="IR66" s="3322"/>
      <c r="IS66" s="3322"/>
      <c r="IT66" s="3322"/>
      <c r="IU66" s="3322"/>
    </row>
    <row r="67" spans="1:255" s="3273" customFormat="1" ht="12" hidden="1" customHeight="1">
      <c r="A67" s="3338" t="s">
        <v>3958</v>
      </c>
      <c r="B67" s="3338" t="s">
        <v>3959</v>
      </c>
      <c r="C67" s="3338" t="s">
        <v>3960</v>
      </c>
      <c r="D67" s="3338" t="s">
        <v>3961</v>
      </c>
      <c r="E67" s="3338" t="s">
        <v>3081</v>
      </c>
      <c r="F67" s="3338" t="s">
        <v>3962</v>
      </c>
      <c r="G67" s="3257"/>
      <c r="H67" s="3338"/>
      <c r="I67" s="3257"/>
      <c r="J67" s="3257"/>
      <c r="K67" s="3338" t="s">
        <v>3963</v>
      </c>
      <c r="L67" s="3338">
        <v>57.5</v>
      </c>
      <c r="M67" s="3338" t="s">
        <v>3290</v>
      </c>
      <c r="N67" s="3338" t="s">
        <v>3227</v>
      </c>
      <c r="O67" s="3338" t="s">
        <v>1203</v>
      </c>
      <c r="P67" s="3338" t="s">
        <v>3204</v>
      </c>
      <c r="Q67" s="3387">
        <v>1500000</v>
      </c>
      <c r="R67" s="3257">
        <v>26087</v>
      </c>
      <c r="S67" s="3338" t="s">
        <v>3964</v>
      </c>
      <c r="T67" s="3263">
        <v>2281700</v>
      </c>
      <c r="U67" s="3338" t="s">
        <v>3965</v>
      </c>
      <c r="V67" s="3264">
        <v>0.2</v>
      </c>
      <c r="W67" s="3257">
        <v>182.53</v>
      </c>
      <c r="X67" s="3263">
        <v>1825300</v>
      </c>
      <c r="Y67" s="3338" t="s">
        <v>3207</v>
      </c>
      <c r="Z67" s="3338" t="s">
        <v>3143</v>
      </c>
      <c r="AA67" s="3338" t="s">
        <v>3316</v>
      </c>
      <c r="AB67" s="3241">
        <v>1500</v>
      </c>
      <c r="AC67" s="3338" t="s">
        <v>3034</v>
      </c>
      <c r="AD67" s="3338" t="s">
        <v>1203</v>
      </c>
      <c r="AE67" s="3338" t="s">
        <v>3211</v>
      </c>
      <c r="AF67" s="3257"/>
      <c r="AG67" s="3257" t="s">
        <v>3007</v>
      </c>
      <c r="AH67" s="3338" t="s">
        <v>3966</v>
      </c>
      <c r="AI67" s="3338" t="s">
        <v>3967</v>
      </c>
      <c r="AJ67" s="3338" t="s">
        <v>3968</v>
      </c>
      <c r="AK67" s="3257"/>
      <c r="AL67" s="3338" t="s">
        <v>3226</v>
      </c>
      <c r="AM67" s="3257"/>
      <c r="AN67" s="3338" t="s">
        <v>3216</v>
      </c>
      <c r="AO67" s="3338" t="s">
        <v>3216</v>
      </c>
      <c r="AP67" s="3271" t="s">
        <v>3969</v>
      </c>
      <c r="AQ67" s="3271" t="s">
        <v>3424</v>
      </c>
      <c r="AR67" s="3257"/>
      <c r="AS67" s="3257"/>
      <c r="AT67" s="3257"/>
      <c r="AU67" s="3257"/>
      <c r="AV67" s="3257"/>
      <c r="AW67" s="3257" t="s">
        <v>3425</v>
      </c>
      <c r="AX67" s="3257"/>
      <c r="AY67" s="3338" t="s">
        <v>3970</v>
      </c>
      <c r="AZ67" s="3338" t="s">
        <v>3963</v>
      </c>
      <c r="BA67" s="3257"/>
      <c r="BB67" s="3258"/>
      <c r="BC67" s="3257"/>
      <c r="BD67" s="3342"/>
      <c r="BE67" s="3257"/>
      <c r="BF67" s="3343"/>
      <c r="BG67" s="3338" t="s">
        <v>3968</v>
      </c>
      <c r="BH67" s="3257"/>
      <c r="BI67" s="3338" t="s">
        <v>3971</v>
      </c>
      <c r="BJ67" s="3338"/>
      <c r="BK67" s="3272"/>
      <c r="BL67" s="3257"/>
      <c r="BM67" s="3257"/>
      <c r="BN67" s="3257"/>
      <c r="BO67" s="3257"/>
      <c r="BP67" s="3257"/>
      <c r="BQ67" s="3257"/>
      <c r="BR67" s="3257"/>
      <c r="BS67" s="3249" t="s">
        <v>3971</v>
      </c>
      <c r="BT67" s="3249" t="s">
        <v>3034</v>
      </c>
      <c r="BU67" s="3250"/>
    </row>
    <row r="68" spans="1:255" s="3273" customFormat="1" ht="12" hidden="1" customHeight="1">
      <c r="A68" s="3257" t="s">
        <v>3972</v>
      </c>
      <c r="B68" s="3257" t="s">
        <v>3973</v>
      </c>
      <c r="C68" s="3258" t="s">
        <v>3974</v>
      </c>
      <c r="D68" s="3337" t="s">
        <v>3975</v>
      </c>
      <c r="E68" s="3257" t="s">
        <v>3412</v>
      </c>
      <c r="F68" s="3257" t="s">
        <v>3976</v>
      </c>
      <c r="G68" s="3257"/>
      <c r="H68" s="3257" t="s">
        <v>3977</v>
      </c>
      <c r="I68" s="3257" t="s">
        <v>3415</v>
      </c>
      <c r="J68" s="3258" t="s">
        <v>3978</v>
      </c>
      <c r="K68" s="3257" t="s">
        <v>3973</v>
      </c>
      <c r="L68" s="3338">
        <v>68.650000000000006</v>
      </c>
      <c r="M68" s="3339" t="s">
        <v>3597</v>
      </c>
      <c r="N68" s="3257" t="s">
        <v>3438</v>
      </c>
      <c r="O68" s="3257"/>
      <c r="P68" s="3257" t="s">
        <v>3419</v>
      </c>
      <c r="Q68" s="3260">
        <v>1670000</v>
      </c>
      <c r="R68" s="3257">
        <v>24326</v>
      </c>
      <c r="S68" s="3262">
        <v>262.43</v>
      </c>
      <c r="T68" s="3263">
        <v>2624300</v>
      </c>
      <c r="U68" s="3257">
        <v>38228</v>
      </c>
      <c r="V68" s="3264">
        <v>0.2</v>
      </c>
      <c r="W68" s="3265">
        <v>209.94</v>
      </c>
      <c r="X68" s="3266">
        <v>2099400</v>
      </c>
      <c r="Y68" s="3257">
        <v>2016</v>
      </c>
      <c r="Z68" s="3257">
        <v>3</v>
      </c>
      <c r="AA68" s="3257">
        <v>31</v>
      </c>
      <c r="AB68" s="3241">
        <v>1500</v>
      </c>
      <c r="AC68" s="3257" t="s">
        <v>3272</v>
      </c>
      <c r="AD68" s="3258" t="s">
        <v>3979</v>
      </c>
      <c r="AE68" s="3257" t="s">
        <v>3980</v>
      </c>
      <c r="AF68" s="3257" t="s">
        <v>3421</v>
      </c>
      <c r="AG68" s="3257" t="s">
        <v>3275</v>
      </c>
      <c r="AH68" s="3257">
        <v>43699</v>
      </c>
      <c r="AI68" s="3340">
        <v>42395</v>
      </c>
      <c r="AJ68" s="3341"/>
      <c r="AK68" s="3260" t="s">
        <v>3422</v>
      </c>
      <c r="AL68" s="3260">
        <v>19</v>
      </c>
      <c r="AM68" s="3260"/>
      <c r="AN68" s="3260"/>
      <c r="AO68" s="3260"/>
      <c r="AP68" s="3254" t="s">
        <v>3981</v>
      </c>
      <c r="AQ68" s="3257" t="s">
        <v>3424</v>
      </c>
      <c r="AR68" s="3257"/>
      <c r="AS68" s="3257"/>
      <c r="AT68" s="3257"/>
      <c r="AU68" s="3257"/>
      <c r="AV68" s="3257"/>
      <c r="AW68" s="3257" t="s">
        <v>3425</v>
      </c>
      <c r="AX68" s="3257" t="s">
        <v>3426</v>
      </c>
      <c r="AY68" s="3337" t="s">
        <v>3982</v>
      </c>
      <c r="AZ68" s="3257" t="s">
        <v>3983</v>
      </c>
      <c r="BA68" s="3257"/>
      <c r="BB68" s="3258"/>
      <c r="BC68" s="3257"/>
      <c r="BD68" s="3342"/>
      <c r="BE68" s="3257"/>
      <c r="BF68" s="3343"/>
      <c r="BG68" s="3341">
        <v>42388</v>
      </c>
      <c r="BH68" s="3260"/>
      <c r="BI68" s="3260" t="s">
        <v>3429</v>
      </c>
      <c r="BJ68" s="3340">
        <v>42401</v>
      </c>
      <c r="BK68" s="3272"/>
      <c r="BL68" s="3257" t="s">
        <v>3984</v>
      </c>
      <c r="BM68" s="3257"/>
      <c r="BN68" s="3257"/>
      <c r="BO68" s="3257"/>
      <c r="BP68" s="3257"/>
      <c r="BQ68" s="3267"/>
      <c r="BR68" s="3267"/>
      <c r="BS68" s="3249" t="s">
        <v>3163</v>
      </c>
      <c r="BT68" s="3249" t="s">
        <v>3060</v>
      </c>
      <c r="BU68" s="3250"/>
      <c r="IR68" s="3376"/>
      <c r="IS68" s="3376"/>
      <c r="IT68" s="3376"/>
      <c r="IU68" s="3376"/>
    </row>
    <row r="69" spans="1:255" s="3273" customFormat="1" ht="12" hidden="1" customHeight="1">
      <c r="A69" s="3230" t="s">
        <v>3985</v>
      </c>
      <c r="B69" s="3230" t="s">
        <v>3986</v>
      </c>
      <c r="C69" s="3231" t="s">
        <v>3987</v>
      </c>
      <c r="D69" s="3231" t="s">
        <v>3988</v>
      </c>
      <c r="E69" s="3230" t="s">
        <v>3412</v>
      </c>
      <c r="F69" s="3230" t="s">
        <v>3989</v>
      </c>
      <c r="G69" s="3230"/>
      <c r="H69" s="3230" t="s">
        <v>3990</v>
      </c>
      <c r="I69" s="3230"/>
      <c r="J69" s="3230" t="s">
        <v>3991</v>
      </c>
      <c r="K69" s="3230" t="s">
        <v>3986</v>
      </c>
      <c r="L69" s="3230">
        <v>45</v>
      </c>
      <c r="M69" s="3252" t="s">
        <v>3597</v>
      </c>
      <c r="N69" s="3230" t="s">
        <v>3992</v>
      </c>
      <c r="O69" s="3233"/>
      <c r="P69" s="3230"/>
      <c r="Q69" s="3235">
        <v>1500000</v>
      </c>
      <c r="R69" s="3253">
        <v>33333</v>
      </c>
      <c r="S69" s="3236">
        <v>173.88</v>
      </c>
      <c r="T69" s="3237">
        <v>1738800</v>
      </c>
      <c r="U69" s="3230">
        <v>38641</v>
      </c>
      <c r="V69" s="3238">
        <v>0.2</v>
      </c>
      <c r="W69" s="3239">
        <v>139.1</v>
      </c>
      <c r="X69" s="3240">
        <v>1391000</v>
      </c>
      <c r="Y69" s="3230" t="s">
        <v>3207</v>
      </c>
      <c r="Z69" s="3230">
        <v>3</v>
      </c>
      <c r="AA69" s="3230">
        <v>18</v>
      </c>
      <c r="AB69" s="3241">
        <v>1500</v>
      </c>
      <c r="AC69" s="3254" t="s">
        <v>3272</v>
      </c>
      <c r="AD69" s="3242" t="s">
        <v>3993</v>
      </c>
      <c r="AE69" s="3230" t="s">
        <v>3590</v>
      </c>
      <c r="AF69" s="3230"/>
      <c r="AG69" s="3230" t="s">
        <v>3275</v>
      </c>
      <c r="AH69" s="3230">
        <v>44444</v>
      </c>
      <c r="AI69" s="3255">
        <v>42402</v>
      </c>
      <c r="AJ69" s="3230"/>
      <c r="AK69" s="3256"/>
      <c r="AL69" s="3254">
        <v>39</v>
      </c>
      <c r="AM69" s="3230"/>
      <c r="AN69" s="3230"/>
      <c r="AO69" s="3230"/>
      <c r="AP69" s="3230" t="s">
        <v>3994</v>
      </c>
      <c r="AQ69" s="3230" t="s">
        <v>3995</v>
      </c>
      <c r="AR69" s="3230"/>
      <c r="AS69" s="3230"/>
      <c r="AT69" s="3230"/>
      <c r="AU69" s="3254"/>
      <c r="AV69" s="3230"/>
      <c r="AW69" s="3230" t="s">
        <v>3425</v>
      </c>
      <c r="AX69" s="3248" t="s">
        <v>3426</v>
      </c>
      <c r="AY69" s="3230">
        <v>1178948</v>
      </c>
      <c r="AZ69" s="3230"/>
      <c r="BA69" s="3230"/>
      <c r="BB69" s="3230"/>
      <c r="BC69" s="3230"/>
      <c r="BD69" s="3230"/>
      <c r="BE69" s="3230"/>
      <c r="BF69" s="3230"/>
      <c r="BG69" s="3247">
        <v>42394</v>
      </c>
      <c r="BH69" s="3230"/>
      <c r="BI69" s="3230"/>
      <c r="BJ69" s="3247">
        <v>42415</v>
      </c>
      <c r="BK69" s="3247"/>
      <c r="BL69" s="3230"/>
      <c r="BM69" s="3230"/>
      <c r="BN69" s="3230"/>
      <c r="BO69" s="3230"/>
      <c r="BP69" s="3230"/>
      <c r="BQ69" s="3248"/>
      <c r="BR69" s="3248"/>
      <c r="BS69" s="3249" t="s">
        <v>3217</v>
      </c>
      <c r="BT69" s="3249" t="s">
        <v>3060</v>
      </c>
      <c r="BU69" s="3250"/>
      <c r="BV69" s="3250"/>
      <c r="BW69" s="3250"/>
      <c r="BX69" s="3250"/>
      <c r="BY69" s="3250"/>
      <c r="BZ69" s="3250"/>
      <c r="CA69" s="3250"/>
      <c r="CB69" s="3250"/>
      <c r="CC69" s="3250"/>
      <c r="CD69" s="3250"/>
      <c r="CE69" s="3250"/>
      <c r="CF69" s="3250"/>
      <c r="CG69" s="3250"/>
      <c r="CH69" s="3250"/>
      <c r="CI69" s="3250"/>
      <c r="CJ69" s="3250"/>
      <c r="CK69" s="3250"/>
      <c r="CL69" s="3250"/>
      <c r="CM69" s="3250"/>
      <c r="CN69" s="3250"/>
      <c r="CO69" s="3250"/>
      <c r="CP69" s="3250"/>
      <c r="CQ69" s="3250"/>
      <c r="CR69" s="3250"/>
      <c r="CS69" s="3250"/>
      <c r="CT69" s="3250"/>
      <c r="CU69" s="3250"/>
      <c r="CV69" s="3250"/>
      <c r="CW69" s="3250"/>
      <c r="CX69" s="3250"/>
      <c r="CY69" s="3250"/>
      <c r="CZ69" s="3250"/>
      <c r="DA69" s="3250"/>
      <c r="DB69" s="3250"/>
      <c r="DC69" s="3250"/>
      <c r="DD69" s="3250"/>
      <c r="DE69" s="3250"/>
      <c r="DF69" s="3250"/>
      <c r="DG69" s="3250"/>
      <c r="DH69" s="3250"/>
      <c r="DI69" s="3250"/>
      <c r="DJ69" s="3250"/>
      <c r="DK69" s="3250"/>
      <c r="DL69" s="3250"/>
      <c r="DM69" s="3250"/>
      <c r="DN69" s="3250"/>
      <c r="DO69" s="3250"/>
      <c r="DP69" s="3250"/>
      <c r="DQ69" s="3250"/>
      <c r="DR69" s="3250"/>
      <c r="DS69" s="3250"/>
      <c r="DT69" s="3250"/>
      <c r="DU69" s="3250"/>
      <c r="DV69" s="3250"/>
      <c r="DW69" s="3250"/>
      <c r="DX69" s="3250"/>
      <c r="DY69" s="3250"/>
      <c r="DZ69" s="3250"/>
      <c r="EA69" s="3250"/>
      <c r="EB69" s="3250"/>
      <c r="EC69" s="3250"/>
      <c r="ED69" s="3250"/>
      <c r="EE69" s="3250"/>
      <c r="EF69" s="3250"/>
      <c r="EG69" s="3250"/>
      <c r="EH69" s="3250"/>
      <c r="EI69" s="3250"/>
      <c r="EJ69" s="3250"/>
      <c r="EK69" s="3250"/>
      <c r="EL69" s="3250"/>
      <c r="EM69" s="3250"/>
      <c r="EN69" s="3250"/>
      <c r="EO69" s="3250"/>
      <c r="EP69" s="3250"/>
      <c r="EQ69" s="3250"/>
      <c r="ER69" s="3250"/>
      <c r="ES69" s="3250"/>
      <c r="ET69" s="3250"/>
      <c r="EU69" s="3250"/>
      <c r="EV69" s="3250"/>
      <c r="EW69" s="3250"/>
      <c r="EX69" s="3250"/>
      <c r="EY69" s="3250"/>
      <c r="EZ69" s="3250"/>
      <c r="FA69" s="3250"/>
      <c r="FB69" s="3250"/>
      <c r="FC69" s="3250"/>
      <c r="FD69" s="3250"/>
      <c r="FE69" s="3250"/>
      <c r="FF69" s="3250"/>
      <c r="FG69" s="3250"/>
      <c r="FH69" s="3250"/>
      <c r="FI69" s="3250"/>
      <c r="FJ69" s="3250"/>
      <c r="FK69" s="3250"/>
      <c r="FL69" s="3250"/>
      <c r="FM69" s="3250"/>
      <c r="FN69" s="3250"/>
      <c r="FO69" s="3250"/>
      <c r="FP69" s="3250"/>
      <c r="FQ69" s="3250"/>
      <c r="FR69" s="3250"/>
      <c r="FS69" s="3250"/>
      <c r="FT69" s="3250"/>
      <c r="FU69" s="3250"/>
      <c r="FV69" s="3250"/>
      <c r="FW69" s="3250"/>
      <c r="FX69" s="3250"/>
      <c r="FY69" s="3250"/>
      <c r="FZ69" s="3250"/>
      <c r="GA69" s="3250"/>
      <c r="GB69" s="3250"/>
      <c r="GC69" s="3250"/>
      <c r="GD69" s="3250"/>
      <c r="GE69" s="3250"/>
      <c r="GF69" s="3250"/>
      <c r="GG69" s="3250"/>
      <c r="GH69" s="3250"/>
      <c r="GI69" s="3250"/>
      <c r="GJ69" s="3250"/>
      <c r="GK69" s="3250"/>
      <c r="GL69" s="3250"/>
      <c r="GM69" s="3250"/>
      <c r="GN69" s="3250"/>
      <c r="GO69" s="3250"/>
      <c r="GP69" s="3250"/>
      <c r="GQ69" s="3250"/>
      <c r="GR69" s="3250"/>
      <c r="GS69" s="3250"/>
      <c r="GT69" s="3250"/>
      <c r="GU69" s="3250"/>
      <c r="GV69" s="3250"/>
      <c r="GW69" s="3250"/>
      <c r="GX69" s="3250"/>
      <c r="GY69" s="3250"/>
      <c r="GZ69" s="3250"/>
      <c r="HA69" s="3250"/>
      <c r="HB69" s="3250"/>
      <c r="HC69" s="3250"/>
      <c r="HD69" s="3250"/>
      <c r="HE69" s="3250"/>
      <c r="HF69" s="3250"/>
      <c r="HG69" s="3250"/>
      <c r="HH69" s="3250"/>
      <c r="HI69" s="3250"/>
      <c r="HJ69" s="3250"/>
      <c r="HK69" s="3250"/>
      <c r="HL69" s="3250"/>
      <c r="HM69" s="3250"/>
      <c r="HN69" s="3250"/>
      <c r="HO69" s="3250"/>
      <c r="HP69" s="3250"/>
      <c r="HQ69" s="3250"/>
      <c r="HR69" s="3250"/>
      <c r="HS69" s="3250"/>
      <c r="HT69" s="3250"/>
      <c r="HU69" s="3250"/>
      <c r="HV69" s="3250"/>
      <c r="HW69" s="3250"/>
      <c r="HX69" s="3250"/>
      <c r="HY69" s="3250"/>
      <c r="HZ69" s="3250"/>
      <c r="IA69" s="3250"/>
      <c r="IB69" s="3250"/>
      <c r="IC69" s="3250"/>
      <c r="ID69" s="3250"/>
      <c r="IE69" s="3250"/>
      <c r="IF69" s="3250"/>
      <c r="IG69" s="3250"/>
      <c r="IH69" s="3250"/>
      <c r="II69" s="3250"/>
      <c r="IJ69" s="3250"/>
      <c r="IK69" s="3250"/>
      <c r="IL69" s="3250"/>
      <c r="IM69" s="3250"/>
      <c r="IN69" s="3250"/>
      <c r="IO69" s="3250"/>
      <c r="IP69" s="3250"/>
      <c r="IQ69" s="3250"/>
      <c r="IR69" s="3250"/>
      <c r="IS69" s="3250"/>
      <c r="IT69" s="3250"/>
      <c r="IU69" s="3250"/>
    </row>
    <row r="70" spans="1:255" s="3376" customFormat="1" ht="12" hidden="1" customHeight="1">
      <c r="A70" s="3257" t="s">
        <v>3996</v>
      </c>
      <c r="B70" s="3257" t="s">
        <v>3997</v>
      </c>
      <c r="C70" s="3258" t="s">
        <v>3998</v>
      </c>
      <c r="D70" s="3258" t="s">
        <v>3999</v>
      </c>
      <c r="E70" s="3257" t="s">
        <v>3412</v>
      </c>
      <c r="F70" s="3257" t="s">
        <v>4000</v>
      </c>
      <c r="G70" s="3257"/>
      <c r="H70" s="3257" t="s">
        <v>4001</v>
      </c>
      <c r="I70" s="3257"/>
      <c r="J70" s="3257" t="s">
        <v>4002</v>
      </c>
      <c r="K70" s="3257" t="s">
        <v>3997</v>
      </c>
      <c r="L70" s="3257">
        <v>54.2</v>
      </c>
      <c r="M70" s="3259" t="s">
        <v>4003</v>
      </c>
      <c r="N70" s="3257" t="s">
        <v>3418</v>
      </c>
      <c r="O70" s="3257"/>
      <c r="P70" s="3257"/>
      <c r="Q70" s="3260">
        <v>1600000</v>
      </c>
      <c r="R70" s="3261">
        <v>29520</v>
      </c>
      <c r="S70" s="3262">
        <v>196.8</v>
      </c>
      <c r="T70" s="3263">
        <v>1968000</v>
      </c>
      <c r="U70" s="3257">
        <v>36311</v>
      </c>
      <c r="V70" s="3264">
        <v>0.2</v>
      </c>
      <c r="W70" s="3265">
        <v>157.44</v>
      </c>
      <c r="X70" s="3266">
        <v>1574400</v>
      </c>
      <c r="Y70" s="3257">
        <v>2016</v>
      </c>
      <c r="Z70" s="3260">
        <v>3</v>
      </c>
      <c r="AA70" s="3260">
        <v>21</v>
      </c>
      <c r="AB70" s="3241">
        <v>1500</v>
      </c>
      <c r="AC70" s="3257" t="s">
        <v>3272</v>
      </c>
      <c r="AD70" s="3258" t="s">
        <v>4004</v>
      </c>
      <c r="AE70" s="3257" t="s">
        <v>3590</v>
      </c>
      <c r="AF70" s="3257"/>
      <c r="AG70" s="3257" t="s">
        <v>3275</v>
      </c>
      <c r="AH70" s="3257">
        <v>40590</v>
      </c>
      <c r="AI70" s="3269">
        <v>42403</v>
      </c>
      <c r="AJ70" s="3257"/>
      <c r="AK70" s="3270"/>
      <c r="AL70" s="3270">
        <v>21</v>
      </c>
      <c r="AM70" s="3257"/>
      <c r="AN70" s="3257"/>
      <c r="AO70" s="3257"/>
      <c r="AP70" s="3257" t="s">
        <v>3994</v>
      </c>
      <c r="AQ70" s="3257" t="s">
        <v>3995</v>
      </c>
      <c r="AR70" s="3257"/>
      <c r="AS70" s="3257"/>
      <c r="AT70" s="3257"/>
      <c r="AU70" s="3271"/>
      <c r="AV70" s="3257"/>
      <c r="AW70" s="3257" t="s">
        <v>3425</v>
      </c>
      <c r="AX70" s="3267" t="s">
        <v>3426</v>
      </c>
      <c r="AY70" s="3258" t="s">
        <v>4005</v>
      </c>
      <c r="AZ70" s="3257" t="s">
        <v>4006</v>
      </c>
      <c r="BA70" s="3257"/>
      <c r="BB70" s="3257"/>
      <c r="BC70" s="3257"/>
      <c r="BD70" s="3257"/>
      <c r="BE70" s="3257"/>
      <c r="BF70" s="3257"/>
      <c r="BG70" s="3272">
        <v>42394</v>
      </c>
      <c r="BH70" s="3272"/>
      <c r="BI70" s="3272"/>
      <c r="BJ70" s="3272">
        <v>42417</v>
      </c>
      <c r="BK70" s="3272"/>
      <c r="BL70" s="3257"/>
      <c r="BM70" s="3257"/>
      <c r="BN70" s="3257"/>
      <c r="BO70" s="3257"/>
      <c r="BP70" s="3257"/>
      <c r="BQ70" s="3267"/>
      <c r="BR70" s="3267"/>
      <c r="BS70" s="3249" t="s">
        <v>3217</v>
      </c>
      <c r="BT70" s="3249" t="s">
        <v>3060</v>
      </c>
      <c r="BU70" s="3250"/>
      <c r="BV70" s="3273"/>
      <c r="BW70" s="3273"/>
      <c r="BX70" s="3273"/>
      <c r="BY70" s="3273"/>
      <c r="BZ70" s="3273"/>
      <c r="CA70" s="3273"/>
      <c r="CB70" s="3273"/>
      <c r="CC70" s="3273"/>
      <c r="CD70" s="3273"/>
      <c r="CE70" s="3273"/>
      <c r="CF70" s="3273"/>
      <c r="CG70" s="3273"/>
      <c r="CH70" s="3273"/>
      <c r="CI70" s="3273"/>
      <c r="CJ70" s="3273"/>
      <c r="CK70" s="3273"/>
      <c r="CL70" s="3273"/>
      <c r="CM70" s="3273"/>
      <c r="CN70" s="3273"/>
      <c r="CO70" s="3273"/>
      <c r="CP70" s="3273"/>
      <c r="CQ70" s="3273"/>
      <c r="CR70" s="3273"/>
      <c r="CS70" s="3273"/>
      <c r="CT70" s="3273"/>
      <c r="CU70" s="3273"/>
      <c r="CV70" s="3273"/>
      <c r="CW70" s="3273"/>
      <c r="CX70" s="3273"/>
      <c r="CY70" s="3273"/>
      <c r="CZ70" s="3273"/>
      <c r="DA70" s="3273"/>
      <c r="DB70" s="3273"/>
      <c r="DC70" s="3273"/>
      <c r="DD70" s="3273"/>
      <c r="DE70" s="3273"/>
      <c r="DF70" s="3273"/>
      <c r="DG70" s="3273"/>
      <c r="DH70" s="3273"/>
      <c r="DI70" s="3273"/>
      <c r="DJ70" s="3273"/>
      <c r="DK70" s="3273"/>
      <c r="DL70" s="3273"/>
      <c r="DM70" s="3273"/>
      <c r="DN70" s="3273"/>
      <c r="DO70" s="3273"/>
      <c r="DP70" s="3273"/>
      <c r="DQ70" s="3273"/>
      <c r="DR70" s="3273"/>
      <c r="DS70" s="3273"/>
      <c r="DT70" s="3273"/>
      <c r="DU70" s="3273"/>
      <c r="DV70" s="3273"/>
      <c r="DW70" s="3273"/>
      <c r="DX70" s="3273"/>
      <c r="DY70" s="3273"/>
      <c r="DZ70" s="3273"/>
      <c r="EA70" s="3273"/>
      <c r="EB70" s="3273"/>
      <c r="EC70" s="3273"/>
      <c r="ED70" s="3273"/>
      <c r="EE70" s="3273"/>
      <c r="EF70" s="3273"/>
      <c r="EG70" s="3273"/>
      <c r="EH70" s="3273"/>
      <c r="EI70" s="3273"/>
      <c r="EJ70" s="3273"/>
      <c r="EK70" s="3273"/>
      <c r="EL70" s="3273"/>
      <c r="EM70" s="3273"/>
      <c r="EN70" s="3273"/>
      <c r="EO70" s="3273"/>
      <c r="EP70" s="3273"/>
      <c r="EQ70" s="3273"/>
      <c r="ER70" s="3273"/>
      <c r="ES70" s="3273"/>
      <c r="ET70" s="3273"/>
      <c r="EU70" s="3273"/>
      <c r="EV70" s="3273"/>
      <c r="EW70" s="3273"/>
      <c r="EX70" s="3273"/>
      <c r="EY70" s="3273"/>
      <c r="EZ70" s="3273"/>
      <c r="FA70" s="3273"/>
      <c r="FB70" s="3273"/>
      <c r="FC70" s="3273"/>
      <c r="FD70" s="3273"/>
      <c r="FE70" s="3273"/>
      <c r="FF70" s="3273"/>
      <c r="FG70" s="3273"/>
      <c r="FH70" s="3273"/>
      <c r="FI70" s="3273"/>
      <c r="FJ70" s="3273"/>
      <c r="FK70" s="3273"/>
      <c r="FL70" s="3273"/>
      <c r="FM70" s="3273"/>
      <c r="FN70" s="3273"/>
      <c r="FO70" s="3273"/>
      <c r="FP70" s="3273"/>
      <c r="FQ70" s="3273"/>
      <c r="FR70" s="3273"/>
      <c r="FS70" s="3273"/>
      <c r="FT70" s="3273"/>
      <c r="FU70" s="3273"/>
      <c r="FV70" s="3273"/>
      <c r="FW70" s="3273"/>
      <c r="FX70" s="3273"/>
      <c r="FY70" s="3273"/>
      <c r="FZ70" s="3273"/>
      <c r="GA70" s="3273"/>
      <c r="GB70" s="3273"/>
      <c r="GC70" s="3273"/>
      <c r="GD70" s="3273"/>
      <c r="GE70" s="3273"/>
      <c r="GF70" s="3273"/>
      <c r="GG70" s="3273"/>
      <c r="GH70" s="3273"/>
      <c r="GI70" s="3273"/>
      <c r="GJ70" s="3273"/>
      <c r="GK70" s="3273"/>
      <c r="GL70" s="3273"/>
      <c r="GM70" s="3273"/>
      <c r="GN70" s="3273"/>
      <c r="GO70" s="3273"/>
      <c r="GP70" s="3273"/>
      <c r="GQ70" s="3273"/>
      <c r="GR70" s="3273"/>
      <c r="GS70" s="3273"/>
      <c r="GT70" s="3273"/>
      <c r="GU70" s="3273"/>
      <c r="GV70" s="3273"/>
      <c r="GW70" s="3273"/>
      <c r="GX70" s="3273"/>
      <c r="GY70" s="3273"/>
      <c r="GZ70" s="3273"/>
      <c r="HA70" s="3273"/>
      <c r="HB70" s="3273"/>
      <c r="HC70" s="3273"/>
      <c r="HD70" s="3273"/>
      <c r="HE70" s="3273"/>
      <c r="HF70" s="3273"/>
      <c r="HG70" s="3273"/>
      <c r="HH70" s="3273"/>
      <c r="HI70" s="3273"/>
      <c r="HJ70" s="3273"/>
      <c r="HK70" s="3273"/>
      <c r="HL70" s="3273"/>
      <c r="HM70" s="3273"/>
      <c r="HN70" s="3273"/>
      <c r="HO70" s="3273"/>
      <c r="HP70" s="3273"/>
      <c r="HQ70" s="3273"/>
      <c r="HR70" s="3273"/>
      <c r="HS70" s="3273"/>
      <c r="HT70" s="3273"/>
      <c r="HU70" s="3273"/>
      <c r="HV70" s="3273"/>
      <c r="HW70" s="3273"/>
      <c r="HX70" s="3273"/>
      <c r="HY70" s="3273"/>
      <c r="HZ70" s="3273"/>
      <c r="IA70" s="3273"/>
      <c r="IB70" s="3273"/>
      <c r="IC70" s="3273"/>
      <c r="ID70" s="3273"/>
      <c r="IE70" s="3273"/>
      <c r="IF70" s="3273"/>
      <c r="IG70" s="3273"/>
      <c r="IH70" s="3273"/>
      <c r="II70" s="3273"/>
      <c r="IJ70" s="3273"/>
      <c r="IK70" s="3273"/>
      <c r="IL70" s="3273"/>
      <c r="IM70" s="3273"/>
      <c r="IN70" s="3273"/>
      <c r="IO70" s="3273"/>
      <c r="IP70" s="3273"/>
      <c r="IQ70" s="3273"/>
    </row>
    <row r="71" spans="1:255" s="3251" customFormat="1" ht="12" hidden="1" customHeight="1">
      <c r="A71" s="3257" t="s">
        <v>4007</v>
      </c>
      <c r="B71" s="3257" t="s">
        <v>4008</v>
      </c>
      <c r="C71" s="3258" t="s">
        <v>4009</v>
      </c>
      <c r="D71" s="3337">
        <v>13661000362</v>
      </c>
      <c r="E71" s="3257" t="s">
        <v>3412</v>
      </c>
      <c r="F71" s="3257" t="s">
        <v>4010</v>
      </c>
      <c r="G71" s="3257"/>
      <c r="H71" s="3257" t="s">
        <v>4011</v>
      </c>
      <c r="I71" s="3257"/>
      <c r="J71" s="3258" t="s">
        <v>4012</v>
      </c>
      <c r="K71" s="3257" t="s">
        <v>4008</v>
      </c>
      <c r="L71" s="3338">
        <v>43.49</v>
      </c>
      <c r="M71" s="3339">
        <v>14</v>
      </c>
      <c r="N71" s="3257" t="s">
        <v>4013</v>
      </c>
      <c r="O71" s="3257"/>
      <c r="P71" s="3257" t="s">
        <v>3419</v>
      </c>
      <c r="Q71" s="3260">
        <v>1100000</v>
      </c>
      <c r="R71" s="3257">
        <v>25293</v>
      </c>
      <c r="S71" s="3262">
        <v>163.63999999999999</v>
      </c>
      <c r="T71" s="3263">
        <v>1636399.9999999998</v>
      </c>
      <c r="U71" s="3257">
        <v>37629</v>
      </c>
      <c r="V71" s="3264">
        <v>0.2</v>
      </c>
      <c r="W71" s="3265">
        <v>130.91</v>
      </c>
      <c r="X71" s="3266">
        <v>1309100</v>
      </c>
      <c r="Y71" s="3257">
        <v>2016</v>
      </c>
      <c r="Z71" s="3267">
        <v>3</v>
      </c>
      <c r="AA71" s="3267">
        <v>31</v>
      </c>
      <c r="AB71" s="3241">
        <v>1500</v>
      </c>
      <c r="AC71" s="3257" t="s">
        <v>3272</v>
      </c>
      <c r="AD71" s="3258" t="s">
        <v>4014</v>
      </c>
      <c r="AE71" s="3257" t="s">
        <v>3980</v>
      </c>
      <c r="AF71" s="3257" t="s">
        <v>3421</v>
      </c>
      <c r="AG71" s="3257" t="s">
        <v>3275</v>
      </c>
      <c r="AH71" s="3257">
        <v>42998</v>
      </c>
      <c r="AI71" s="3340">
        <v>42424</v>
      </c>
      <c r="AJ71" s="3341"/>
      <c r="AK71" s="3260" t="s">
        <v>4015</v>
      </c>
      <c r="AL71" s="3260">
        <v>42</v>
      </c>
      <c r="AM71" s="3260"/>
      <c r="AN71" s="3260"/>
      <c r="AO71" s="3260"/>
      <c r="AP71" s="3338" t="s">
        <v>3317</v>
      </c>
      <c r="AQ71" s="3257" t="s">
        <v>3424</v>
      </c>
      <c r="AR71" s="3257"/>
      <c r="AS71" s="3257"/>
      <c r="AT71" s="3257"/>
      <c r="AU71" s="3257"/>
      <c r="AV71" s="3257"/>
      <c r="AW71" s="3257" t="s">
        <v>3425</v>
      </c>
      <c r="AX71" s="3257" t="s">
        <v>3426</v>
      </c>
      <c r="AY71" s="3337">
        <v>1190783</v>
      </c>
      <c r="AZ71" s="3257" t="s">
        <v>4016</v>
      </c>
      <c r="BA71" s="3257"/>
      <c r="BB71" s="3258"/>
      <c r="BC71" s="3257"/>
      <c r="BD71" s="3342"/>
      <c r="BE71" s="3257"/>
      <c r="BF71" s="3343"/>
      <c r="BG71" s="3341">
        <v>42416</v>
      </c>
      <c r="BH71" s="3260"/>
      <c r="BI71" s="3260"/>
      <c r="BJ71" s="3269">
        <v>42429</v>
      </c>
      <c r="BK71" s="3272"/>
      <c r="BL71" s="3257" t="s">
        <v>3421</v>
      </c>
      <c r="BM71" s="3257"/>
      <c r="BN71" s="3257"/>
      <c r="BO71" s="3257"/>
      <c r="BP71" s="3257"/>
      <c r="BQ71" s="3267"/>
      <c r="BR71" s="3267"/>
      <c r="BS71" s="3249" t="s">
        <v>3317</v>
      </c>
      <c r="BT71" s="3249" t="s">
        <v>3060</v>
      </c>
      <c r="BU71" s="3250"/>
      <c r="BV71" s="3273"/>
      <c r="BW71" s="3273"/>
      <c r="BX71" s="3273"/>
      <c r="BY71" s="3273"/>
      <c r="BZ71" s="3273"/>
      <c r="CA71" s="3273"/>
      <c r="CB71" s="3273"/>
      <c r="CC71" s="3273"/>
      <c r="CD71" s="3273"/>
      <c r="CE71" s="3273"/>
      <c r="CF71" s="3273"/>
      <c r="CG71" s="3273"/>
      <c r="CH71" s="3273"/>
      <c r="CI71" s="3273"/>
      <c r="CJ71" s="3273"/>
      <c r="CK71" s="3273"/>
      <c r="CL71" s="3273"/>
      <c r="CM71" s="3273"/>
      <c r="CN71" s="3273"/>
      <c r="CO71" s="3273"/>
      <c r="CP71" s="3273"/>
      <c r="CQ71" s="3273"/>
      <c r="CR71" s="3273"/>
      <c r="CS71" s="3273"/>
      <c r="CT71" s="3273"/>
      <c r="CU71" s="3273"/>
      <c r="CV71" s="3273"/>
      <c r="CW71" s="3273"/>
      <c r="CX71" s="3273"/>
      <c r="CY71" s="3273"/>
      <c r="CZ71" s="3273"/>
      <c r="DA71" s="3273"/>
      <c r="DB71" s="3273"/>
      <c r="DC71" s="3273"/>
      <c r="DD71" s="3273"/>
      <c r="DE71" s="3273"/>
      <c r="DF71" s="3273"/>
      <c r="DG71" s="3273"/>
      <c r="DH71" s="3273"/>
      <c r="DI71" s="3273"/>
      <c r="DJ71" s="3273"/>
      <c r="DK71" s="3273"/>
      <c r="DL71" s="3273"/>
      <c r="DM71" s="3273"/>
      <c r="DN71" s="3273"/>
      <c r="DO71" s="3273"/>
      <c r="DP71" s="3273"/>
      <c r="DQ71" s="3273"/>
      <c r="DR71" s="3273"/>
      <c r="DS71" s="3273"/>
      <c r="DT71" s="3273"/>
      <c r="DU71" s="3273"/>
      <c r="DV71" s="3273"/>
      <c r="DW71" s="3273"/>
      <c r="DX71" s="3273"/>
      <c r="DY71" s="3273"/>
      <c r="DZ71" s="3273"/>
      <c r="EA71" s="3273"/>
      <c r="EB71" s="3273"/>
      <c r="EC71" s="3273"/>
      <c r="ED71" s="3273"/>
      <c r="EE71" s="3273"/>
      <c r="EF71" s="3273"/>
      <c r="EG71" s="3273"/>
      <c r="EH71" s="3273"/>
      <c r="EI71" s="3273"/>
      <c r="EJ71" s="3273"/>
      <c r="EK71" s="3273"/>
      <c r="EL71" s="3273"/>
      <c r="EM71" s="3273"/>
      <c r="EN71" s="3273"/>
      <c r="EO71" s="3273"/>
      <c r="EP71" s="3273"/>
      <c r="EQ71" s="3273"/>
      <c r="ER71" s="3273"/>
      <c r="ES71" s="3273"/>
      <c r="ET71" s="3273"/>
      <c r="EU71" s="3273"/>
      <c r="EV71" s="3273"/>
      <c r="EW71" s="3273"/>
      <c r="EX71" s="3273"/>
      <c r="EY71" s="3273"/>
      <c r="EZ71" s="3273"/>
      <c r="FA71" s="3273"/>
      <c r="FB71" s="3273"/>
      <c r="FC71" s="3273"/>
      <c r="FD71" s="3273"/>
      <c r="FE71" s="3273"/>
      <c r="FF71" s="3273"/>
      <c r="FG71" s="3273"/>
      <c r="FH71" s="3273"/>
      <c r="FI71" s="3273"/>
      <c r="FJ71" s="3273"/>
      <c r="FK71" s="3273"/>
      <c r="FL71" s="3273"/>
      <c r="FM71" s="3273"/>
      <c r="FN71" s="3273"/>
      <c r="FO71" s="3273"/>
      <c r="FP71" s="3273"/>
      <c r="FQ71" s="3273"/>
      <c r="FR71" s="3273"/>
      <c r="FS71" s="3273"/>
      <c r="FT71" s="3273"/>
      <c r="FU71" s="3273"/>
      <c r="FV71" s="3273"/>
      <c r="FW71" s="3273"/>
      <c r="FX71" s="3273"/>
      <c r="FY71" s="3273"/>
      <c r="FZ71" s="3273"/>
      <c r="GA71" s="3273"/>
      <c r="GB71" s="3273"/>
      <c r="GC71" s="3273"/>
      <c r="GD71" s="3273"/>
      <c r="GE71" s="3273"/>
      <c r="GF71" s="3273"/>
      <c r="GG71" s="3273"/>
      <c r="GH71" s="3273"/>
      <c r="GI71" s="3273"/>
      <c r="GJ71" s="3273"/>
      <c r="GK71" s="3273"/>
      <c r="GL71" s="3273"/>
      <c r="GM71" s="3273"/>
      <c r="GN71" s="3273"/>
      <c r="GO71" s="3273"/>
      <c r="GP71" s="3273"/>
      <c r="GQ71" s="3273"/>
      <c r="GR71" s="3273"/>
      <c r="GS71" s="3273"/>
      <c r="GT71" s="3273"/>
      <c r="GU71" s="3273"/>
      <c r="GV71" s="3273"/>
      <c r="GW71" s="3273"/>
      <c r="GX71" s="3273"/>
      <c r="GY71" s="3273"/>
      <c r="GZ71" s="3273"/>
      <c r="HA71" s="3273"/>
      <c r="HB71" s="3273"/>
      <c r="HC71" s="3273"/>
      <c r="HD71" s="3273"/>
      <c r="HE71" s="3273"/>
      <c r="HF71" s="3273"/>
      <c r="HG71" s="3273"/>
      <c r="HH71" s="3273"/>
      <c r="HI71" s="3273"/>
      <c r="HJ71" s="3273"/>
      <c r="HK71" s="3273"/>
      <c r="HL71" s="3273"/>
      <c r="HM71" s="3273"/>
      <c r="HN71" s="3273"/>
      <c r="HO71" s="3273"/>
      <c r="HP71" s="3273"/>
      <c r="HQ71" s="3273"/>
      <c r="HR71" s="3273"/>
      <c r="HS71" s="3273"/>
      <c r="HT71" s="3273"/>
      <c r="HU71" s="3273"/>
      <c r="HV71" s="3273"/>
      <c r="HW71" s="3273"/>
      <c r="HX71" s="3273"/>
      <c r="HY71" s="3273"/>
      <c r="HZ71" s="3273"/>
      <c r="IA71" s="3273"/>
      <c r="IB71" s="3273"/>
      <c r="IC71" s="3273"/>
      <c r="ID71" s="3273"/>
      <c r="IE71" s="3273"/>
      <c r="IF71" s="3273"/>
      <c r="IG71" s="3273"/>
      <c r="IH71" s="3273"/>
      <c r="II71" s="3273"/>
      <c r="IJ71" s="3273"/>
      <c r="IK71" s="3273"/>
      <c r="IL71" s="3273"/>
      <c r="IM71" s="3273"/>
      <c r="IN71" s="3273"/>
      <c r="IO71" s="3273"/>
      <c r="IP71" s="3273"/>
      <c r="IQ71" s="3273"/>
      <c r="IR71" s="3273"/>
      <c r="IS71" s="3273"/>
      <c r="IT71" s="3273"/>
      <c r="IU71" s="3273"/>
    </row>
    <row r="72" spans="1:255" s="3251" customFormat="1" ht="12" hidden="1" customHeight="1">
      <c r="A72" s="3230" t="s">
        <v>4017</v>
      </c>
      <c r="B72" s="3230" t="s">
        <v>4018</v>
      </c>
      <c r="C72" s="3231" t="s">
        <v>4019</v>
      </c>
      <c r="D72" s="3232">
        <v>13810176547</v>
      </c>
      <c r="E72" s="3230" t="s">
        <v>3412</v>
      </c>
      <c r="F72" s="3230" t="s">
        <v>4020</v>
      </c>
      <c r="G72" s="3230"/>
      <c r="H72" s="3230" t="s">
        <v>4021</v>
      </c>
      <c r="I72" s="3230"/>
      <c r="J72" s="3231" t="s">
        <v>4022</v>
      </c>
      <c r="K72" s="3230" t="s">
        <v>4018</v>
      </c>
      <c r="L72" s="3233">
        <v>70.319999999999993</v>
      </c>
      <c r="M72" s="3234">
        <v>1</v>
      </c>
      <c r="N72" s="3230" t="s">
        <v>4023</v>
      </c>
      <c r="O72" s="3230"/>
      <c r="P72" s="3230" t="s">
        <v>3419</v>
      </c>
      <c r="Q72" s="3235">
        <v>1720000</v>
      </c>
      <c r="R72" s="3230">
        <v>24460</v>
      </c>
      <c r="S72" s="3236">
        <v>262.23</v>
      </c>
      <c r="T72" s="3237">
        <v>2622300</v>
      </c>
      <c r="U72" s="3230">
        <v>37292</v>
      </c>
      <c r="V72" s="3238">
        <v>0.2</v>
      </c>
      <c r="W72" s="3239">
        <v>209.78</v>
      </c>
      <c r="X72" s="3240">
        <v>2097800</v>
      </c>
      <c r="Y72" s="3230">
        <v>2016</v>
      </c>
      <c r="Z72" s="3230">
        <v>3</v>
      </c>
      <c r="AA72" s="3230">
        <v>15</v>
      </c>
      <c r="AB72" s="3241">
        <v>1500</v>
      </c>
      <c r="AC72" s="3230" t="s">
        <v>3272</v>
      </c>
      <c r="AD72" s="3231" t="s">
        <v>4024</v>
      </c>
      <c r="AE72" s="3230" t="s">
        <v>3980</v>
      </c>
      <c r="AF72" s="3230" t="s">
        <v>3421</v>
      </c>
      <c r="AG72" s="3230" t="s">
        <v>3275</v>
      </c>
      <c r="AH72" s="3230">
        <v>45506</v>
      </c>
      <c r="AI72" s="3243">
        <v>42425</v>
      </c>
      <c r="AJ72" s="3244"/>
      <c r="AK72" s="3235" t="s">
        <v>4015</v>
      </c>
      <c r="AL72" s="3235">
        <v>28</v>
      </c>
      <c r="AM72" s="3235"/>
      <c r="AN72" s="3235"/>
      <c r="AO72" s="3235"/>
      <c r="AP72" s="3254" t="s">
        <v>3981</v>
      </c>
      <c r="AQ72" s="3230" t="s">
        <v>3424</v>
      </c>
      <c r="AR72" s="3230"/>
      <c r="AS72" s="3230"/>
      <c r="AT72" s="3230"/>
      <c r="AU72" s="3230"/>
      <c r="AV72" s="3230"/>
      <c r="AW72" s="3230" t="s">
        <v>3425</v>
      </c>
      <c r="AX72" s="3230" t="s">
        <v>3426</v>
      </c>
      <c r="AY72" s="3232">
        <v>1181355</v>
      </c>
      <c r="AZ72" s="3230" t="s">
        <v>4025</v>
      </c>
      <c r="BA72" s="3230"/>
      <c r="BB72" s="3231"/>
      <c r="BC72" s="3230"/>
      <c r="BD72" s="3245"/>
      <c r="BE72" s="3230"/>
      <c r="BF72" s="3246"/>
      <c r="BG72" s="3244">
        <v>42417</v>
      </c>
      <c r="BH72" s="3235"/>
      <c r="BI72" s="3235"/>
      <c r="BJ72" s="3243">
        <v>42430</v>
      </c>
      <c r="BK72" s="3247"/>
      <c r="BL72" s="3230" t="s">
        <v>3421</v>
      </c>
      <c r="BM72" s="3230"/>
      <c r="BN72" s="3230"/>
      <c r="BO72" s="3230"/>
      <c r="BP72" s="3230"/>
      <c r="BQ72" s="3248"/>
      <c r="BR72" s="3248"/>
      <c r="BS72" s="3249" t="s">
        <v>3163</v>
      </c>
      <c r="BT72" s="3249" t="s">
        <v>3060</v>
      </c>
      <c r="BU72" s="3250"/>
      <c r="BV72" s="3250"/>
      <c r="BW72" s="3250"/>
      <c r="BX72" s="3250"/>
      <c r="BY72" s="3250"/>
      <c r="BZ72" s="3250"/>
      <c r="CA72" s="3250"/>
      <c r="CB72" s="3250"/>
      <c r="CC72" s="3250"/>
      <c r="CD72" s="3250"/>
      <c r="CE72" s="3250"/>
      <c r="CF72" s="3250"/>
      <c r="CG72" s="3250"/>
      <c r="CH72" s="3250"/>
      <c r="CI72" s="3250"/>
      <c r="CJ72" s="3250"/>
      <c r="CK72" s="3250"/>
      <c r="CL72" s="3250"/>
      <c r="CM72" s="3250"/>
      <c r="CN72" s="3250"/>
      <c r="CO72" s="3250"/>
      <c r="CP72" s="3250"/>
      <c r="CQ72" s="3250"/>
      <c r="CR72" s="3250"/>
      <c r="CS72" s="3250"/>
      <c r="CT72" s="3250"/>
      <c r="CU72" s="3250"/>
      <c r="CV72" s="3250"/>
      <c r="CW72" s="3250"/>
      <c r="CX72" s="3250"/>
      <c r="CY72" s="3250"/>
      <c r="CZ72" s="3250"/>
      <c r="DA72" s="3250"/>
      <c r="DB72" s="3250"/>
      <c r="DC72" s="3250"/>
      <c r="DD72" s="3250"/>
      <c r="DE72" s="3250"/>
      <c r="DF72" s="3250"/>
      <c r="DG72" s="3250"/>
      <c r="DH72" s="3250"/>
      <c r="DI72" s="3250"/>
      <c r="DJ72" s="3250"/>
      <c r="DK72" s="3250"/>
      <c r="DL72" s="3250"/>
      <c r="DM72" s="3250"/>
      <c r="DN72" s="3250"/>
      <c r="DO72" s="3250"/>
      <c r="DP72" s="3250"/>
      <c r="DQ72" s="3250"/>
      <c r="DR72" s="3250"/>
      <c r="DS72" s="3250"/>
      <c r="DT72" s="3250"/>
      <c r="DU72" s="3250"/>
      <c r="DV72" s="3250"/>
      <c r="DW72" s="3250"/>
      <c r="DX72" s="3250"/>
      <c r="DY72" s="3250"/>
      <c r="DZ72" s="3250"/>
      <c r="EA72" s="3250"/>
      <c r="EB72" s="3250"/>
      <c r="EC72" s="3250"/>
      <c r="ED72" s="3250"/>
      <c r="EE72" s="3250"/>
      <c r="EF72" s="3250"/>
      <c r="EG72" s="3250"/>
      <c r="EH72" s="3250"/>
      <c r="EI72" s="3250"/>
      <c r="EJ72" s="3250"/>
      <c r="EK72" s="3250"/>
      <c r="EL72" s="3250"/>
      <c r="EM72" s="3250"/>
      <c r="EN72" s="3250"/>
      <c r="EO72" s="3250"/>
      <c r="EP72" s="3250"/>
      <c r="EQ72" s="3250"/>
      <c r="ER72" s="3250"/>
      <c r="ES72" s="3250"/>
      <c r="ET72" s="3250"/>
      <c r="EU72" s="3250"/>
      <c r="EV72" s="3250"/>
      <c r="EW72" s="3250"/>
      <c r="EX72" s="3250"/>
      <c r="EY72" s="3250"/>
      <c r="EZ72" s="3250"/>
      <c r="FA72" s="3250"/>
      <c r="FB72" s="3250"/>
      <c r="FC72" s="3250"/>
      <c r="FD72" s="3250"/>
      <c r="FE72" s="3250"/>
      <c r="FF72" s="3250"/>
      <c r="FG72" s="3250"/>
      <c r="FH72" s="3250"/>
      <c r="FI72" s="3250"/>
      <c r="FJ72" s="3250"/>
      <c r="FK72" s="3250"/>
      <c r="FL72" s="3250"/>
      <c r="FM72" s="3250"/>
      <c r="FN72" s="3250"/>
      <c r="FO72" s="3250"/>
      <c r="FP72" s="3250"/>
      <c r="FQ72" s="3250"/>
      <c r="FR72" s="3250"/>
      <c r="FS72" s="3250"/>
      <c r="FT72" s="3250"/>
      <c r="FU72" s="3250"/>
      <c r="FV72" s="3250"/>
      <c r="FW72" s="3250"/>
      <c r="FX72" s="3250"/>
      <c r="FY72" s="3250"/>
      <c r="FZ72" s="3250"/>
      <c r="GA72" s="3250"/>
      <c r="GB72" s="3250"/>
      <c r="GC72" s="3250"/>
      <c r="GD72" s="3250"/>
      <c r="GE72" s="3250"/>
      <c r="GF72" s="3250"/>
      <c r="GG72" s="3250"/>
      <c r="GH72" s="3250"/>
      <c r="GI72" s="3250"/>
      <c r="GJ72" s="3250"/>
      <c r="GK72" s="3250"/>
      <c r="GL72" s="3250"/>
      <c r="GM72" s="3250"/>
      <c r="GN72" s="3250"/>
      <c r="GO72" s="3250"/>
      <c r="GP72" s="3250"/>
      <c r="GQ72" s="3250"/>
      <c r="GR72" s="3250"/>
      <c r="GS72" s="3250"/>
      <c r="GT72" s="3250"/>
      <c r="GU72" s="3250"/>
      <c r="GV72" s="3250"/>
      <c r="GW72" s="3250"/>
      <c r="GX72" s="3250"/>
      <c r="GY72" s="3250"/>
      <c r="GZ72" s="3250"/>
      <c r="HA72" s="3250"/>
      <c r="HB72" s="3250"/>
      <c r="HC72" s="3250"/>
      <c r="HD72" s="3250"/>
      <c r="HE72" s="3250"/>
      <c r="HF72" s="3250"/>
      <c r="HG72" s="3250"/>
      <c r="HH72" s="3250"/>
      <c r="HI72" s="3250"/>
      <c r="HJ72" s="3250"/>
      <c r="HK72" s="3250"/>
      <c r="HL72" s="3250"/>
      <c r="HM72" s="3250"/>
      <c r="HN72" s="3250"/>
      <c r="HO72" s="3250"/>
      <c r="HP72" s="3250"/>
      <c r="HQ72" s="3250"/>
      <c r="HR72" s="3250"/>
      <c r="HS72" s="3250"/>
      <c r="HT72" s="3250"/>
      <c r="HU72" s="3250"/>
      <c r="HV72" s="3250"/>
      <c r="HW72" s="3250"/>
      <c r="HX72" s="3250"/>
      <c r="HY72" s="3250"/>
      <c r="HZ72" s="3250"/>
      <c r="IA72" s="3250"/>
      <c r="IB72" s="3250"/>
      <c r="IC72" s="3250"/>
      <c r="ID72" s="3250"/>
      <c r="IE72" s="3250"/>
      <c r="IF72" s="3250"/>
      <c r="IG72" s="3250"/>
      <c r="IH72" s="3250"/>
      <c r="II72" s="3250"/>
      <c r="IJ72" s="3250"/>
      <c r="IK72" s="3250"/>
      <c r="IL72" s="3250"/>
      <c r="IM72" s="3250"/>
      <c r="IN72" s="3250"/>
      <c r="IO72" s="3250"/>
      <c r="IP72" s="3250"/>
      <c r="IQ72" s="3250"/>
      <c r="IR72" s="3250"/>
      <c r="IS72" s="3250"/>
      <c r="IT72" s="3250"/>
      <c r="IU72" s="3250"/>
    </row>
    <row r="73" spans="1:255" s="3274" customFormat="1" ht="12" hidden="1" customHeight="1">
      <c r="A73" s="3346" t="s">
        <v>4026</v>
      </c>
      <c r="B73" s="3346" t="s">
        <v>4027</v>
      </c>
      <c r="C73" s="3347" t="s">
        <v>4028</v>
      </c>
      <c r="D73" s="3358">
        <v>18010159500</v>
      </c>
      <c r="E73" s="3346" t="s">
        <v>3412</v>
      </c>
      <c r="F73" s="3346" t="s">
        <v>3989</v>
      </c>
      <c r="G73" s="3346"/>
      <c r="H73" s="3346" t="s">
        <v>4029</v>
      </c>
      <c r="I73" s="3346"/>
      <c r="J73" s="3347" t="s">
        <v>4030</v>
      </c>
      <c r="K73" s="3346" t="s">
        <v>4027</v>
      </c>
      <c r="L73" s="3346">
        <v>67.47</v>
      </c>
      <c r="M73" s="3388" t="s">
        <v>4031</v>
      </c>
      <c r="N73" s="3346" t="s">
        <v>4032</v>
      </c>
      <c r="O73" s="3346">
        <v>42.04</v>
      </c>
      <c r="P73" s="3346"/>
      <c r="Q73" s="3241">
        <v>1880000</v>
      </c>
      <c r="R73" s="3346">
        <v>27864</v>
      </c>
      <c r="S73" s="3350">
        <v>199.46</v>
      </c>
      <c r="T73" s="3351">
        <v>1994600</v>
      </c>
      <c r="U73" s="3346">
        <v>29564</v>
      </c>
      <c r="V73" s="3352">
        <v>0.2</v>
      </c>
      <c r="W73" s="3353">
        <v>159.56</v>
      </c>
      <c r="X73" s="3354">
        <v>1595600</v>
      </c>
      <c r="Y73" s="3346">
        <v>2016</v>
      </c>
      <c r="Z73" s="3355">
        <v>3</v>
      </c>
      <c r="AA73" s="3355">
        <v>12</v>
      </c>
      <c r="AB73" s="3241">
        <v>1500</v>
      </c>
      <c r="AC73" s="3346" t="s">
        <v>3060</v>
      </c>
      <c r="AD73" s="3356" t="s">
        <v>4033</v>
      </c>
      <c r="AE73" s="3346" t="s">
        <v>3666</v>
      </c>
      <c r="AF73" s="3346"/>
      <c r="AG73" s="3346" t="s">
        <v>3007</v>
      </c>
      <c r="AH73" s="3346">
        <v>29642</v>
      </c>
      <c r="AI73" s="3357">
        <v>42384</v>
      </c>
      <c r="AJ73" s="3346"/>
      <c r="AK73" s="3346"/>
      <c r="AL73" s="3346">
        <v>52</v>
      </c>
      <c r="AM73" s="3346"/>
      <c r="AN73" s="3346"/>
      <c r="AO73" s="3346"/>
      <c r="AP73" s="3346" t="s">
        <v>3280</v>
      </c>
      <c r="AQ73" s="3346" t="s">
        <v>3424</v>
      </c>
      <c r="AR73" s="3346"/>
      <c r="AS73" s="3346"/>
      <c r="AT73" s="3346"/>
      <c r="AU73" s="3346"/>
      <c r="AV73" s="3346"/>
      <c r="AW73" s="3346" t="s">
        <v>3053</v>
      </c>
      <c r="AX73" s="3346" t="s">
        <v>955</v>
      </c>
      <c r="AY73" s="3347" t="s">
        <v>4034</v>
      </c>
      <c r="AZ73" s="3346"/>
      <c r="BA73" s="3346"/>
      <c r="BB73" s="3346"/>
      <c r="BC73" s="3346"/>
      <c r="BD73" s="3346"/>
      <c r="BE73" s="3346"/>
      <c r="BF73" s="3346"/>
      <c r="BG73" s="3359">
        <v>42376</v>
      </c>
      <c r="BH73" s="3346"/>
      <c r="BI73" s="3346"/>
      <c r="BJ73" s="3359">
        <v>42394</v>
      </c>
      <c r="BK73" s="3359"/>
      <c r="BL73" s="3346"/>
      <c r="BM73" s="3346"/>
      <c r="BN73" s="3346"/>
      <c r="BO73" s="3346"/>
      <c r="BP73" s="3346"/>
      <c r="BQ73" s="3346"/>
      <c r="BR73" s="3346"/>
      <c r="BS73" s="3249" t="s">
        <v>3120</v>
      </c>
      <c r="BT73" s="3249" t="s">
        <v>3060</v>
      </c>
      <c r="BU73" s="3250"/>
      <c r="BV73" s="3251"/>
      <c r="BW73" s="3251"/>
      <c r="BX73" s="3251"/>
      <c r="BY73" s="3251"/>
      <c r="BZ73" s="3251"/>
      <c r="CA73" s="3251"/>
      <c r="CB73" s="3251"/>
      <c r="CC73" s="3251"/>
      <c r="CD73" s="3251"/>
      <c r="CE73" s="3251"/>
      <c r="CF73" s="3251"/>
      <c r="CG73" s="3251"/>
      <c r="CH73" s="3251"/>
      <c r="CI73" s="3251"/>
      <c r="CJ73" s="3251"/>
      <c r="CK73" s="3251"/>
      <c r="CL73" s="3251"/>
      <c r="CM73" s="3251"/>
      <c r="CN73" s="3251"/>
      <c r="CO73" s="3251"/>
      <c r="CP73" s="3251"/>
      <c r="CQ73" s="3251"/>
      <c r="CR73" s="3251"/>
      <c r="CS73" s="3251"/>
      <c r="CT73" s="3251"/>
      <c r="CU73" s="3251"/>
      <c r="CV73" s="3251"/>
      <c r="CW73" s="3251"/>
      <c r="CX73" s="3251"/>
      <c r="CY73" s="3251"/>
      <c r="CZ73" s="3251"/>
      <c r="DA73" s="3251"/>
      <c r="DB73" s="3251"/>
      <c r="DC73" s="3251"/>
      <c r="DD73" s="3251"/>
      <c r="DE73" s="3251"/>
      <c r="DF73" s="3251"/>
      <c r="DG73" s="3251"/>
      <c r="DH73" s="3251"/>
      <c r="DI73" s="3251"/>
      <c r="DJ73" s="3251"/>
      <c r="DK73" s="3251"/>
      <c r="DL73" s="3251"/>
      <c r="DM73" s="3251"/>
      <c r="DN73" s="3251"/>
      <c r="DO73" s="3251"/>
      <c r="DP73" s="3251"/>
      <c r="DQ73" s="3251"/>
      <c r="DR73" s="3251"/>
      <c r="DS73" s="3251"/>
      <c r="DT73" s="3251"/>
      <c r="DU73" s="3251"/>
      <c r="DV73" s="3251"/>
      <c r="DW73" s="3251"/>
      <c r="DX73" s="3251"/>
      <c r="DY73" s="3251"/>
      <c r="DZ73" s="3251"/>
      <c r="EA73" s="3251"/>
      <c r="EB73" s="3251"/>
      <c r="EC73" s="3251"/>
      <c r="ED73" s="3251"/>
      <c r="EE73" s="3251"/>
      <c r="EF73" s="3251"/>
      <c r="EG73" s="3251"/>
      <c r="EH73" s="3251"/>
      <c r="EI73" s="3251"/>
      <c r="EJ73" s="3251"/>
      <c r="EK73" s="3251"/>
      <c r="EL73" s="3251"/>
      <c r="EM73" s="3251"/>
      <c r="EN73" s="3251"/>
      <c r="EO73" s="3251"/>
      <c r="EP73" s="3251"/>
      <c r="EQ73" s="3251"/>
      <c r="ER73" s="3251"/>
      <c r="ES73" s="3251"/>
      <c r="ET73" s="3251"/>
      <c r="EU73" s="3251"/>
      <c r="EV73" s="3251"/>
      <c r="EW73" s="3251"/>
      <c r="EX73" s="3251"/>
      <c r="EY73" s="3251"/>
      <c r="EZ73" s="3251"/>
      <c r="FA73" s="3251"/>
      <c r="FB73" s="3251"/>
      <c r="FC73" s="3251"/>
      <c r="FD73" s="3251"/>
      <c r="FE73" s="3251"/>
      <c r="FF73" s="3251"/>
      <c r="FG73" s="3251"/>
      <c r="FH73" s="3251"/>
      <c r="FI73" s="3251"/>
      <c r="FJ73" s="3251"/>
      <c r="FK73" s="3251"/>
      <c r="FL73" s="3251"/>
      <c r="FM73" s="3251"/>
      <c r="FN73" s="3251"/>
      <c r="FO73" s="3251"/>
      <c r="FP73" s="3251"/>
      <c r="FQ73" s="3251"/>
      <c r="FR73" s="3251"/>
      <c r="FS73" s="3251"/>
      <c r="FT73" s="3251"/>
      <c r="FU73" s="3251"/>
      <c r="FV73" s="3251"/>
      <c r="FW73" s="3251"/>
      <c r="FX73" s="3251"/>
      <c r="FY73" s="3251"/>
      <c r="FZ73" s="3251"/>
      <c r="GA73" s="3251"/>
      <c r="GB73" s="3251"/>
      <c r="GC73" s="3251"/>
      <c r="GD73" s="3251"/>
      <c r="GE73" s="3251"/>
      <c r="GF73" s="3251"/>
      <c r="GG73" s="3251"/>
      <c r="GH73" s="3251"/>
      <c r="GI73" s="3251"/>
      <c r="GJ73" s="3251"/>
      <c r="GK73" s="3251"/>
      <c r="GL73" s="3251"/>
      <c r="GM73" s="3251"/>
      <c r="GN73" s="3251"/>
      <c r="GO73" s="3251"/>
      <c r="GP73" s="3251"/>
      <c r="GQ73" s="3251"/>
      <c r="GR73" s="3251"/>
      <c r="GS73" s="3251"/>
      <c r="GT73" s="3251"/>
      <c r="GU73" s="3251"/>
      <c r="GV73" s="3251"/>
      <c r="GW73" s="3251"/>
      <c r="GX73" s="3251"/>
      <c r="GY73" s="3251"/>
      <c r="GZ73" s="3251"/>
      <c r="HA73" s="3251"/>
      <c r="HB73" s="3251"/>
      <c r="HC73" s="3251"/>
      <c r="HD73" s="3251"/>
      <c r="HE73" s="3251"/>
      <c r="HF73" s="3251"/>
      <c r="HG73" s="3251"/>
      <c r="HH73" s="3251"/>
      <c r="HI73" s="3251"/>
      <c r="HJ73" s="3251"/>
      <c r="HK73" s="3251"/>
      <c r="HL73" s="3251"/>
      <c r="HM73" s="3251"/>
      <c r="HN73" s="3251"/>
      <c r="HO73" s="3251"/>
      <c r="HP73" s="3251"/>
      <c r="HQ73" s="3251"/>
      <c r="HR73" s="3251"/>
      <c r="HS73" s="3251"/>
      <c r="HT73" s="3251"/>
      <c r="HU73" s="3251"/>
      <c r="HV73" s="3251"/>
      <c r="HW73" s="3251"/>
      <c r="HX73" s="3251"/>
      <c r="HY73" s="3251"/>
      <c r="HZ73" s="3251"/>
      <c r="IA73" s="3251"/>
      <c r="IB73" s="3251"/>
      <c r="IC73" s="3251"/>
      <c r="ID73" s="3251"/>
      <c r="IE73" s="3251"/>
      <c r="IF73" s="3251"/>
      <c r="IG73" s="3251"/>
      <c r="IH73" s="3251"/>
      <c r="II73" s="3251"/>
      <c r="IJ73" s="3251"/>
      <c r="IK73" s="3251"/>
      <c r="IL73" s="3251"/>
      <c r="IM73" s="3251"/>
      <c r="IN73" s="3251"/>
      <c r="IO73" s="3251"/>
      <c r="IP73" s="3251"/>
      <c r="IQ73" s="3251"/>
      <c r="IR73" s="3251"/>
      <c r="IS73" s="3251"/>
      <c r="IT73" s="3251"/>
      <c r="IU73" s="3251"/>
    </row>
    <row r="74" spans="1:255" s="3274" customFormat="1" ht="12" hidden="1" customHeight="1">
      <c r="A74" s="3257" t="s">
        <v>4035</v>
      </c>
      <c r="B74" s="3257" t="s">
        <v>4036</v>
      </c>
      <c r="C74" s="3258" t="s">
        <v>4037</v>
      </c>
      <c r="D74" s="3271" t="s">
        <v>4038</v>
      </c>
      <c r="E74" s="3257" t="s">
        <v>3412</v>
      </c>
      <c r="F74" s="3257" t="s">
        <v>3989</v>
      </c>
      <c r="G74" s="3257"/>
      <c r="H74" s="3257" t="s">
        <v>4039</v>
      </c>
      <c r="I74" s="3257" t="s">
        <v>3415</v>
      </c>
      <c r="J74" s="3258" t="s">
        <v>4040</v>
      </c>
      <c r="K74" s="3257" t="s">
        <v>4036</v>
      </c>
      <c r="L74" s="3257">
        <v>56.91</v>
      </c>
      <c r="M74" s="3389" t="s">
        <v>4041</v>
      </c>
      <c r="N74" s="3257" t="s">
        <v>4042</v>
      </c>
      <c r="O74" s="3257"/>
      <c r="P74" s="3257" t="s">
        <v>3419</v>
      </c>
      <c r="Q74" s="3260">
        <v>1500000</v>
      </c>
      <c r="R74" s="3257">
        <v>26357</v>
      </c>
      <c r="S74" s="3262">
        <v>171.35</v>
      </c>
      <c r="T74" s="3263">
        <v>1713500</v>
      </c>
      <c r="U74" s="3257">
        <v>30110</v>
      </c>
      <c r="V74" s="3264">
        <v>0.2</v>
      </c>
      <c r="W74" s="3265">
        <v>137.08000000000001</v>
      </c>
      <c r="X74" s="3266">
        <v>1370800.0000000002</v>
      </c>
      <c r="Y74" s="3257">
        <v>2016</v>
      </c>
      <c r="Z74" s="3267" t="s">
        <v>3143</v>
      </c>
      <c r="AA74" s="3267">
        <v>28</v>
      </c>
      <c r="AB74" s="3241">
        <v>1500</v>
      </c>
      <c r="AC74" s="3257" t="s">
        <v>3272</v>
      </c>
      <c r="AD74" s="3268" t="s">
        <v>4043</v>
      </c>
      <c r="AE74" s="3257" t="s">
        <v>4044</v>
      </c>
      <c r="AF74" s="3257" t="s">
        <v>3421</v>
      </c>
      <c r="AG74" s="3257" t="s">
        <v>3007</v>
      </c>
      <c r="AH74" s="3257">
        <v>32507</v>
      </c>
      <c r="AI74" s="3269">
        <v>42389</v>
      </c>
      <c r="AJ74" s="3269"/>
      <c r="AK74" s="3270" t="s">
        <v>3422</v>
      </c>
      <c r="AL74" s="3257">
        <v>52</v>
      </c>
      <c r="AM74" s="3257"/>
      <c r="AN74" s="3257"/>
      <c r="AO74" s="3257"/>
      <c r="AP74" s="3257" t="s">
        <v>3280</v>
      </c>
      <c r="AQ74" s="3257" t="s">
        <v>3424</v>
      </c>
      <c r="AR74" s="3257"/>
      <c r="AS74" s="3257"/>
      <c r="AT74" s="3257"/>
      <c r="AU74" s="3257"/>
      <c r="AV74" s="3257"/>
      <c r="AW74" s="3257" t="s">
        <v>3425</v>
      </c>
      <c r="AX74" s="3257" t="s">
        <v>3426</v>
      </c>
      <c r="AY74" s="3258" t="s">
        <v>4045</v>
      </c>
      <c r="AZ74" s="3257" t="s">
        <v>4046</v>
      </c>
      <c r="BA74" s="3257"/>
      <c r="BB74" s="3258"/>
      <c r="BC74" s="3257"/>
      <c r="BD74" s="3342"/>
      <c r="BE74" s="3257"/>
      <c r="BF74" s="3343"/>
      <c r="BG74" s="3269">
        <v>42383</v>
      </c>
      <c r="BH74" s="3257"/>
      <c r="BI74" s="3257" t="s">
        <v>3429</v>
      </c>
      <c r="BJ74" s="3272">
        <v>42430</v>
      </c>
      <c r="BK74" s="3272"/>
      <c r="BL74" s="3257" t="s">
        <v>3133</v>
      </c>
      <c r="BM74" s="3257"/>
      <c r="BN74" s="3257"/>
      <c r="BO74" s="3257"/>
      <c r="BP74" s="3257"/>
      <c r="BQ74" s="3267"/>
      <c r="BR74" s="3267"/>
      <c r="BS74" s="3249" t="s">
        <v>3120</v>
      </c>
      <c r="BT74" s="3249" t="s">
        <v>3060</v>
      </c>
      <c r="BU74" s="3250"/>
      <c r="BV74" s="3273"/>
      <c r="BW74" s="3273"/>
      <c r="BX74" s="3273"/>
      <c r="BY74" s="3273"/>
      <c r="BZ74" s="3273"/>
      <c r="CA74" s="3273"/>
      <c r="CB74" s="3273"/>
      <c r="CC74" s="3273"/>
      <c r="CD74" s="3273"/>
      <c r="CE74" s="3273"/>
      <c r="CF74" s="3273"/>
      <c r="CG74" s="3273"/>
      <c r="CH74" s="3273"/>
      <c r="CI74" s="3273"/>
      <c r="CJ74" s="3273"/>
      <c r="CK74" s="3273"/>
      <c r="CL74" s="3273"/>
      <c r="CM74" s="3273"/>
      <c r="CN74" s="3273"/>
      <c r="CO74" s="3273"/>
      <c r="CP74" s="3273"/>
      <c r="CQ74" s="3273"/>
      <c r="CR74" s="3273"/>
      <c r="CS74" s="3273"/>
      <c r="CT74" s="3273"/>
      <c r="CU74" s="3273"/>
      <c r="CV74" s="3273"/>
      <c r="CW74" s="3273"/>
      <c r="CX74" s="3273"/>
      <c r="CY74" s="3273"/>
      <c r="CZ74" s="3273"/>
      <c r="DA74" s="3273"/>
      <c r="DB74" s="3273"/>
      <c r="DC74" s="3273"/>
      <c r="DD74" s="3273"/>
      <c r="DE74" s="3273"/>
      <c r="DF74" s="3273"/>
      <c r="DG74" s="3273"/>
      <c r="DH74" s="3273"/>
      <c r="DI74" s="3273"/>
      <c r="DJ74" s="3273"/>
      <c r="DK74" s="3273"/>
      <c r="DL74" s="3273"/>
      <c r="DM74" s="3273"/>
      <c r="DN74" s="3273"/>
      <c r="DO74" s="3273"/>
      <c r="DP74" s="3273"/>
      <c r="DQ74" s="3273"/>
      <c r="DR74" s="3273"/>
      <c r="DS74" s="3273"/>
      <c r="DT74" s="3273"/>
      <c r="DU74" s="3273"/>
      <c r="DV74" s="3273"/>
      <c r="DW74" s="3273"/>
      <c r="DX74" s="3273"/>
      <c r="DY74" s="3273"/>
      <c r="DZ74" s="3273"/>
      <c r="EA74" s="3273"/>
      <c r="EB74" s="3273"/>
      <c r="EC74" s="3273"/>
      <c r="ED74" s="3273"/>
      <c r="EE74" s="3273"/>
      <c r="EF74" s="3273"/>
      <c r="EG74" s="3273"/>
      <c r="EH74" s="3273"/>
      <c r="EI74" s="3273"/>
      <c r="EJ74" s="3273"/>
      <c r="EK74" s="3273"/>
      <c r="EL74" s="3273"/>
      <c r="EM74" s="3273"/>
      <c r="EN74" s="3273"/>
      <c r="EO74" s="3273"/>
      <c r="EP74" s="3273"/>
      <c r="EQ74" s="3273"/>
      <c r="ER74" s="3273"/>
      <c r="ES74" s="3273"/>
      <c r="ET74" s="3273"/>
      <c r="EU74" s="3273"/>
      <c r="EV74" s="3273"/>
      <c r="EW74" s="3273"/>
      <c r="EX74" s="3273"/>
      <c r="EY74" s="3273"/>
      <c r="EZ74" s="3273"/>
      <c r="FA74" s="3273"/>
      <c r="FB74" s="3273"/>
      <c r="FC74" s="3273"/>
      <c r="FD74" s="3273"/>
      <c r="FE74" s="3273"/>
      <c r="FF74" s="3273"/>
      <c r="FG74" s="3273"/>
      <c r="FH74" s="3273"/>
      <c r="FI74" s="3273"/>
      <c r="FJ74" s="3273"/>
      <c r="FK74" s="3273"/>
      <c r="FL74" s="3273"/>
      <c r="FM74" s="3273"/>
      <c r="FN74" s="3273"/>
      <c r="FO74" s="3273"/>
      <c r="FP74" s="3273"/>
      <c r="FQ74" s="3273"/>
      <c r="FR74" s="3273"/>
      <c r="FS74" s="3273"/>
      <c r="FT74" s="3273"/>
      <c r="FU74" s="3273"/>
      <c r="FV74" s="3273"/>
      <c r="FW74" s="3273"/>
      <c r="FX74" s="3273"/>
      <c r="FY74" s="3273"/>
      <c r="FZ74" s="3273"/>
      <c r="GA74" s="3273"/>
      <c r="GB74" s="3273"/>
      <c r="GC74" s="3273"/>
      <c r="GD74" s="3273"/>
      <c r="GE74" s="3273"/>
      <c r="GF74" s="3273"/>
      <c r="GG74" s="3273"/>
      <c r="GH74" s="3273"/>
      <c r="GI74" s="3273"/>
      <c r="GJ74" s="3273"/>
      <c r="GK74" s="3273"/>
      <c r="GL74" s="3273"/>
      <c r="GM74" s="3273"/>
      <c r="GN74" s="3273"/>
      <c r="GO74" s="3273"/>
      <c r="GP74" s="3273"/>
      <c r="GQ74" s="3273"/>
      <c r="GR74" s="3273"/>
      <c r="GS74" s="3273"/>
      <c r="GT74" s="3273"/>
      <c r="GU74" s="3273"/>
      <c r="GV74" s="3273"/>
      <c r="GW74" s="3273"/>
      <c r="GX74" s="3273"/>
      <c r="GY74" s="3273"/>
      <c r="GZ74" s="3273"/>
      <c r="HA74" s="3273"/>
      <c r="HB74" s="3273"/>
      <c r="HC74" s="3273"/>
      <c r="HD74" s="3273"/>
      <c r="HE74" s="3273"/>
      <c r="HF74" s="3273"/>
      <c r="HG74" s="3273"/>
      <c r="HH74" s="3273"/>
      <c r="HI74" s="3273"/>
      <c r="HJ74" s="3273"/>
      <c r="HK74" s="3273"/>
      <c r="HL74" s="3273"/>
      <c r="HM74" s="3273"/>
      <c r="HN74" s="3273"/>
      <c r="HO74" s="3273"/>
      <c r="HP74" s="3273"/>
      <c r="HQ74" s="3273"/>
      <c r="HR74" s="3273"/>
      <c r="HS74" s="3273"/>
      <c r="HT74" s="3273"/>
      <c r="HU74" s="3273"/>
      <c r="HV74" s="3273"/>
      <c r="HW74" s="3273"/>
      <c r="HX74" s="3273"/>
      <c r="HY74" s="3273"/>
      <c r="HZ74" s="3273"/>
      <c r="IA74" s="3273"/>
      <c r="IB74" s="3273"/>
      <c r="IC74" s="3273"/>
      <c r="ID74" s="3273"/>
      <c r="IE74" s="3273"/>
      <c r="IF74" s="3273"/>
      <c r="IG74" s="3273"/>
      <c r="IH74" s="3273"/>
      <c r="II74" s="3273"/>
      <c r="IJ74" s="3273"/>
      <c r="IK74" s="3273"/>
      <c r="IL74" s="3273"/>
      <c r="IM74" s="3273"/>
      <c r="IN74" s="3273"/>
      <c r="IO74" s="3273"/>
      <c r="IP74" s="3273"/>
      <c r="IQ74" s="3273"/>
      <c r="IR74" s="3273"/>
      <c r="IS74" s="3273"/>
      <c r="IT74" s="3273"/>
      <c r="IU74" s="3273"/>
    </row>
    <row r="75" spans="1:255" s="3344" customFormat="1" ht="12" hidden="1" customHeight="1">
      <c r="A75" s="3230" t="s">
        <v>4047</v>
      </c>
      <c r="B75" s="3230" t="s">
        <v>4048</v>
      </c>
      <c r="C75" s="3231" t="s">
        <v>4049</v>
      </c>
      <c r="D75" s="3232" t="s">
        <v>4050</v>
      </c>
      <c r="E75" s="3230" t="s">
        <v>3412</v>
      </c>
      <c r="F75" s="3230" t="s">
        <v>3976</v>
      </c>
      <c r="G75" s="3230"/>
      <c r="H75" s="3230" t="s">
        <v>4051</v>
      </c>
      <c r="I75" s="3230" t="s">
        <v>3415</v>
      </c>
      <c r="J75" s="3231" t="s">
        <v>4052</v>
      </c>
      <c r="K75" s="3230" t="s">
        <v>4048</v>
      </c>
      <c r="L75" s="3233">
        <v>56.91</v>
      </c>
      <c r="M75" s="3234" t="s">
        <v>4053</v>
      </c>
      <c r="N75" s="3230" t="s">
        <v>3952</v>
      </c>
      <c r="O75" s="3230">
        <v>35.46</v>
      </c>
      <c r="P75" s="3230" t="s">
        <v>3419</v>
      </c>
      <c r="Q75" s="3235">
        <v>1500000</v>
      </c>
      <c r="R75" s="3230">
        <v>26357</v>
      </c>
      <c r="S75" s="3236">
        <v>174.62</v>
      </c>
      <c r="T75" s="3237">
        <v>1746200</v>
      </c>
      <c r="U75" s="3230">
        <v>30684</v>
      </c>
      <c r="V75" s="3238">
        <v>0.2</v>
      </c>
      <c r="W75" s="3239">
        <v>139.69</v>
      </c>
      <c r="X75" s="3240">
        <v>1396900</v>
      </c>
      <c r="Y75" s="3230">
        <v>2016</v>
      </c>
      <c r="Z75" s="3230">
        <v>3</v>
      </c>
      <c r="AA75" s="3230">
        <v>17</v>
      </c>
      <c r="AB75" s="3241">
        <v>1500</v>
      </c>
      <c r="AC75" s="3230" t="s">
        <v>3272</v>
      </c>
      <c r="AD75" s="3242" t="s">
        <v>4054</v>
      </c>
      <c r="AE75" s="3230" t="s">
        <v>3980</v>
      </c>
      <c r="AF75" s="3230" t="s">
        <v>3421</v>
      </c>
      <c r="AG75" s="3230" t="s">
        <v>3275</v>
      </c>
      <c r="AH75" s="3230">
        <v>33210</v>
      </c>
      <c r="AI75" s="3243">
        <v>42395</v>
      </c>
      <c r="AJ75" s="3244"/>
      <c r="AK75" s="3235" t="s">
        <v>3422</v>
      </c>
      <c r="AL75" s="3235">
        <v>52</v>
      </c>
      <c r="AM75" s="3235"/>
      <c r="AN75" s="3235"/>
      <c r="AO75" s="3235"/>
      <c r="AP75" s="3230" t="s">
        <v>3280</v>
      </c>
      <c r="AQ75" s="3230" t="s">
        <v>3424</v>
      </c>
      <c r="AR75" s="3230"/>
      <c r="AS75" s="3230"/>
      <c r="AT75" s="3230"/>
      <c r="AU75" s="3230"/>
      <c r="AV75" s="3230"/>
      <c r="AW75" s="3230" t="s">
        <v>3425</v>
      </c>
      <c r="AX75" s="3230" t="s">
        <v>3426</v>
      </c>
      <c r="AY75" s="3232" t="s">
        <v>4055</v>
      </c>
      <c r="AZ75" s="3230" t="s">
        <v>4056</v>
      </c>
      <c r="BA75" s="3230"/>
      <c r="BB75" s="3231"/>
      <c r="BC75" s="3230"/>
      <c r="BD75" s="3245"/>
      <c r="BE75" s="3230"/>
      <c r="BF75" s="3246"/>
      <c r="BG75" s="3244">
        <v>42384</v>
      </c>
      <c r="BH75" s="3235"/>
      <c r="BI75" s="3235" t="s">
        <v>3429</v>
      </c>
      <c r="BJ75" s="3243">
        <v>42403</v>
      </c>
      <c r="BK75" s="3247"/>
      <c r="BL75" s="3230" t="s">
        <v>3984</v>
      </c>
      <c r="BM75" s="3230"/>
      <c r="BN75" s="3230"/>
      <c r="BO75" s="3230"/>
      <c r="BP75" s="3230"/>
      <c r="BQ75" s="3248"/>
      <c r="BR75" s="3248"/>
      <c r="BS75" s="3249" t="s">
        <v>3120</v>
      </c>
      <c r="BT75" s="3249" t="s">
        <v>3060</v>
      </c>
      <c r="BU75" s="3250"/>
      <c r="BV75" s="3250"/>
      <c r="BW75" s="3250"/>
      <c r="BX75" s="3250"/>
      <c r="BY75" s="3250"/>
      <c r="BZ75" s="3250"/>
      <c r="CA75" s="3250"/>
      <c r="CB75" s="3250"/>
      <c r="CC75" s="3250"/>
      <c r="CD75" s="3250"/>
      <c r="CE75" s="3250"/>
      <c r="CF75" s="3250"/>
      <c r="CG75" s="3250"/>
      <c r="CH75" s="3250"/>
      <c r="CI75" s="3250"/>
      <c r="CJ75" s="3250"/>
      <c r="CK75" s="3250"/>
      <c r="CL75" s="3250"/>
      <c r="CM75" s="3250"/>
      <c r="CN75" s="3250"/>
      <c r="CO75" s="3250"/>
      <c r="CP75" s="3250"/>
      <c r="CQ75" s="3250"/>
      <c r="CR75" s="3250"/>
      <c r="CS75" s="3250"/>
      <c r="CT75" s="3250"/>
      <c r="CU75" s="3250"/>
      <c r="CV75" s="3250"/>
      <c r="CW75" s="3250"/>
      <c r="CX75" s="3250"/>
      <c r="CY75" s="3250"/>
      <c r="CZ75" s="3250"/>
      <c r="DA75" s="3250"/>
      <c r="DB75" s="3250"/>
      <c r="DC75" s="3250"/>
      <c r="DD75" s="3250"/>
      <c r="DE75" s="3250"/>
      <c r="DF75" s="3250"/>
      <c r="DG75" s="3250"/>
      <c r="DH75" s="3250"/>
      <c r="DI75" s="3250"/>
      <c r="DJ75" s="3250"/>
      <c r="DK75" s="3250"/>
      <c r="DL75" s="3250"/>
      <c r="DM75" s="3250"/>
      <c r="DN75" s="3250"/>
      <c r="DO75" s="3250"/>
      <c r="DP75" s="3250"/>
      <c r="DQ75" s="3250"/>
      <c r="DR75" s="3250"/>
      <c r="DS75" s="3250"/>
      <c r="DT75" s="3250"/>
      <c r="DU75" s="3250"/>
      <c r="DV75" s="3250"/>
      <c r="DW75" s="3250"/>
      <c r="DX75" s="3250"/>
      <c r="DY75" s="3250"/>
      <c r="DZ75" s="3250"/>
      <c r="EA75" s="3250"/>
      <c r="EB75" s="3250"/>
      <c r="EC75" s="3250"/>
      <c r="ED75" s="3250"/>
      <c r="EE75" s="3250"/>
      <c r="EF75" s="3250"/>
      <c r="EG75" s="3250"/>
      <c r="EH75" s="3250"/>
      <c r="EI75" s="3250"/>
      <c r="EJ75" s="3250"/>
      <c r="EK75" s="3250"/>
      <c r="EL75" s="3250"/>
      <c r="EM75" s="3250"/>
      <c r="EN75" s="3250"/>
      <c r="EO75" s="3250"/>
      <c r="EP75" s="3250"/>
      <c r="EQ75" s="3250"/>
      <c r="ER75" s="3250"/>
      <c r="ES75" s="3250"/>
      <c r="ET75" s="3250"/>
      <c r="EU75" s="3250"/>
      <c r="EV75" s="3250"/>
      <c r="EW75" s="3250"/>
      <c r="EX75" s="3250"/>
      <c r="EY75" s="3250"/>
      <c r="EZ75" s="3250"/>
      <c r="FA75" s="3250"/>
      <c r="FB75" s="3250"/>
      <c r="FC75" s="3250"/>
      <c r="FD75" s="3250"/>
      <c r="FE75" s="3250"/>
      <c r="FF75" s="3250"/>
      <c r="FG75" s="3250"/>
      <c r="FH75" s="3250"/>
      <c r="FI75" s="3250"/>
      <c r="FJ75" s="3250"/>
      <c r="FK75" s="3250"/>
      <c r="FL75" s="3250"/>
      <c r="FM75" s="3250"/>
      <c r="FN75" s="3250"/>
      <c r="FO75" s="3250"/>
      <c r="FP75" s="3250"/>
      <c r="FQ75" s="3250"/>
      <c r="FR75" s="3250"/>
      <c r="FS75" s="3250"/>
      <c r="FT75" s="3250"/>
      <c r="FU75" s="3250"/>
      <c r="FV75" s="3250"/>
      <c r="FW75" s="3250"/>
      <c r="FX75" s="3250"/>
      <c r="FY75" s="3250"/>
      <c r="FZ75" s="3250"/>
      <c r="GA75" s="3250"/>
      <c r="GB75" s="3250"/>
      <c r="GC75" s="3250"/>
      <c r="GD75" s="3250"/>
      <c r="GE75" s="3250"/>
      <c r="GF75" s="3250"/>
      <c r="GG75" s="3250"/>
      <c r="GH75" s="3250"/>
      <c r="GI75" s="3250"/>
      <c r="GJ75" s="3250"/>
      <c r="GK75" s="3250"/>
      <c r="GL75" s="3250"/>
      <c r="GM75" s="3250"/>
      <c r="GN75" s="3250"/>
      <c r="GO75" s="3250"/>
      <c r="GP75" s="3250"/>
      <c r="GQ75" s="3250"/>
      <c r="GR75" s="3250"/>
      <c r="GS75" s="3250"/>
      <c r="GT75" s="3250"/>
      <c r="GU75" s="3250"/>
      <c r="GV75" s="3250"/>
      <c r="GW75" s="3250"/>
      <c r="GX75" s="3250"/>
      <c r="GY75" s="3250"/>
      <c r="GZ75" s="3250"/>
      <c r="HA75" s="3250"/>
      <c r="HB75" s="3250"/>
      <c r="HC75" s="3250"/>
      <c r="HD75" s="3250"/>
      <c r="HE75" s="3250"/>
      <c r="HF75" s="3250"/>
      <c r="HG75" s="3250"/>
      <c r="HH75" s="3250"/>
      <c r="HI75" s="3250"/>
      <c r="HJ75" s="3250"/>
      <c r="HK75" s="3250"/>
      <c r="HL75" s="3250"/>
      <c r="HM75" s="3250"/>
      <c r="HN75" s="3250"/>
      <c r="HO75" s="3250"/>
      <c r="HP75" s="3250"/>
      <c r="HQ75" s="3250"/>
      <c r="HR75" s="3250"/>
      <c r="HS75" s="3250"/>
      <c r="HT75" s="3250"/>
      <c r="HU75" s="3250"/>
      <c r="HV75" s="3250"/>
      <c r="HW75" s="3250"/>
      <c r="HX75" s="3250"/>
      <c r="HY75" s="3250"/>
      <c r="HZ75" s="3250"/>
      <c r="IA75" s="3250"/>
      <c r="IB75" s="3250"/>
      <c r="IC75" s="3250"/>
      <c r="ID75" s="3250"/>
      <c r="IE75" s="3250"/>
      <c r="IF75" s="3250"/>
      <c r="IG75" s="3250"/>
      <c r="IH75" s="3250"/>
      <c r="II75" s="3250"/>
      <c r="IJ75" s="3250"/>
      <c r="IK75" s="3250"/>
      <c r="IL75" s="3250"/>
      <c r="IM75" s="3250"/>
      <c r="IN75" s="3250"/>
      <c r="IO75" s="3250"/>
      <c r="IP75" s="3250"/>
      <c r="IQ75" s="3250"/>
      <c r="IR75" s="3250"/>
      <c r="IS75" s="3250"/>
      <c r="IT75" s="3250"/>
      <c r="IU75" s="3250"/>
    </row>
    <row r="76" spans="1:255" s="3251" customFormat="1" ht="12" hidden="1" customHeight="1">
      <c r="A76" s="3230" t="s">
        <v>4057</v>
      </c>
      <c r="B76" s="3230" t="s">
        <v>4058</v>
      </c>
      <c r="C76" s="3231" t="s">
        <v>4059</v>
      </c>
      <c r="D76" s="3232">
        <v>13810465310</v>
      </c>
      <c r="E76" s="3230" t="s">
        <v>3412</v>
      </c>
      <c r="F76" s="3230" t="s">
        <v>3976</v>
      </c>
      <c r="G76" s="3230"/>
      <c r="H76" s="3230" t="s">
        <v>4060</v>
      </c>
      <c r="I76" s="3230"/>
      <c r="J76" s="3231" t="s">
        <v>4061</v>
      </c>
      <c r="K76" s="3230" t="s">
        <v>4058</v>
      </c>
      <c r="L76" s="3233">
        <v>45.39</v>
      </c>
      <c r="M76" s="3234" t="s">
        <v>4053</v>
      </c>
      <c r="N76" s="3230" t="s">
        <v>4013</v>
      </c>
      <c r="O76" s="3230"/>
      <c r="P76" s="3230" t="s">
        <v>3419</v>
      </c>
      <c r="Q76" s="3235">
        <v>1500000</v>
      </c>
      <c r="R76" s="3230">
        <v>33047</v>
      </c>
      <c r="S76" s="3236">
        <v>164.93</v>
      </c>
      <c r="T76" s="3237">
        <v>1649300</v>
      </c>
      <c r="U76" s="3230">
        <v>36337</v>
      </c>
      <c r="V76" s="3238">
        <v>0.2</v>
      </c>
      <c r="W76" s="3239">
        <v>131.94</v>
      </c>
      <c r="X76" s="3240">
        <v>1319400</v>
      </c>
      <c r="Y76" s="3230">
        <v>2016</v>
      </c>
      <c r="Z76" s="3248">
        <v>3</v>
      </c>
      <c r="AA76" s="3248">
        <v>14</v>
      </c>
      <c r="AB76" s="3241">
        <v>1500</v>
      </c>
      <c r="AC76" s="3230" t="s">
        <v>3272</v>
      </c>
      <c r="AD76" s="3231" t="s">
        <v>4062</v>
      </c>
      <c r="AE76" s="3230" t="s">
        <v>3980</v>
      </c>
      <c r="AF76" s="3230" t="s">
        <v>3421</v>
      </c>
      <c r="AG76" s="3230" t="s">
        <v>3275</v>
      </c>
      <c r="AH76" s="3230">
        <v>41859</v>
      </c>
      <c r="AI76" s="3243">
        <v>42397</v>
      </c>
      <c r="AJ76" s="3244"/>
      <c r="AK76" s="3235" t="s">
        <v>4015</v>
      </c>
      <c r="AL76" s="3235">
        <v>27</v>
      </c>
      <c r="AM76" s="3235"/>
      <c r="AN76" s="3235"/>
      <c r="AO76" s="3230"/>
      <c r="AP76" s="3254" t="s">
        <v>3994</v>
      </c>
      <c r="AQ76" s="3254" t="s">
        <v>3995</v>
      </c>
      <c r="AR76" s="3230"/>
      <c r="AS76" s="3230"/>
      <c r="AT76" s="3230"/>
      <c r="AU76" s="3230"/>
      <c r="AV76" s="3230"/>
      <c r="AW76" s="3230" t="s">
        <v>3425</v>
      </c>
      <c r="AX76" s="3230" t="s">
        <v>3426</v>
      </c>
      <c r="AY76" s="3232">
        <v>1172940</v>
      </c>
      <c r="AZ76" s="3230" t="s">
        <v>4016</v>
      </c>
      <c r="BA76" s="3230"/>
      <c r="BB76" s="3231"/>
      <c r="BC76" s="3230"/>
      <c r="BD76" s="3245"/>
      <c r="BE76" s="3230"/>
      <c r="BF76" s="3246"/>
      <c r="BG76" s="3244">
        <v>42388</v>
      </c>
      <c r="BH76" s="3235"/>
      <c r="BI76" s="3235"/>
      <c r="BJ76" s="3243">
        <v>42418</v>
      </c>
      <c r="BK76" s="3247"/>
      <c r="BL76" s="3230" t="s">
        <v>3421</v>
      </c>
      <c r="BM76" s="3230"/>
      <c r="BN76" s="3230"/>
      <c r="BO76" s="3230"/>
      <c r="BP76" s="3230"/>
      <c r="BQ76" s="3248"/>
      <c r="BR76" s="3248"/>
      <c r="BS76" s="3249" t="s">
        <v>3217</v>
      </c>
      <c r="BT76" s="3249" t="s">
        <v>3060</v>
      </c>
      <c r="BU76" s="3250"/>
      <c r="BV76" s="3250"/>
      <c r="BW76" s="3250"/>
      <c r="BX76" s="3250"/>
      <c r="BY76" s="3250"/>
      <c r="BZ76" s="3250"/>
      <c r="CA76" s="3250"/>
      <c r="CB76" s="3250"/>
      <c r="CC76" s="3250"/>
      <c r="CD76" s="3250"/>
      <c r="CE76" s="3250"/>
      <c r="CF76" s="3250"/>
      <c r="CG76" s="3250"/>
      <c r="CH76" s="3250"/>
      <c r="CI76" s="3250"/>
      <c r="CJ76" s="3250"/>
      <c r="CK76" s="3250"/>
      <c r="CL76" s="3250"/>
      <c r="CM76" s="3250"/>
      <c r="CN76" s="3250"/>
      <c r="CO76" s="3250"/>
      <c r="CP76" s="3250"/>
      <c r="CQ76" s="3250"/>
      <c r="CR76" s="3250"/>
      <c r="CS76" s="3250"/>
      <c r="CT76" s="3250"/>
      <c r="CU76" s="3250"/>
      <c r="CV76" s="3250"/>
      <c r="CW76" s="3250"/>
      <c r="CX76" s="3250"/>
      <c r="CY76" s="3250"/>
      <c r="CZ76" s="3250"/>
      <c r="DA76" s="3250"/>
      <c r="DB76" s="3250"/>
      <c r="DC76" s="3250"/>
      <c r="DD76" s="3250"/>
      <c r="DE76" s="3250"/>
      <c r="DF76" s="3250"/>
      <c r="DG76" s="3250"/>
      <c r="DH76" s="3250"/>
      <c r="DI76" s="3250"/>
      <c r="DJ76" s="3250"/>
      <c r="DK76" s="3250"/>
      <c r="DL76" s="3250"/>
      <c r="DM76" s="3250"/>
      <c r="DN76" s="3250"/>
      <c r="DO76" s="3250"/>
      <c r="DP76" s="3250"/>
      <c r="DQ76" s="3250"/>
      <c r="DR76" s="3250"/>
      <c r="DS76" s="3250"/>
      <c r="DT76" s="3250"/>
      <c r="DU76" s="3250"/>
      <c r="DV76" s="3250"/>
      <c r="DW76" s="3250"/>
      <c r="DX76" s="3250"/>
      <c r="DY76" s="3250"/>
      <c r="DZ76" s="3250"/>
      <c r="EA76" s="3250"/>
      <c r="EB76" s="3250"/>
      <c r="EC76" s="3250"/>
      <c r="ED76" s="3250"/>
      <c r="EE76" s="3250"/>
      <c r="EF76" s="3250"/>
      <c r="EG76" s="3250"/>
      <c r="EH76" s="3250"/>
      <c r="EI76" s="3250"/>
      <c r="EJ76" s="3250"/>
      <c r="EK76" s="3250"/>
      <c r="EL76" s="3250"/>
      <c r="EM76" s="3250"/>
      <c r="EN76" s="3250"/>
      <c r="EO76" s="3250"/>
      <c r="EP76" s="3250"/>
      <c r="EQ76" s="3250"/>
      <c r="ER76" s="3250"/>
      <c r="ES76" s="3250"/>
      <c r="ET76" s="3250"/>
      <c r="EU76" s="3250"/>
      <c r="EV76" s="3250"/>
      <c r="EW76" s="3250"/>
      <c r="EX76" s="3250"/>
      <c r="EY76" s="3250"/>
      <c r="EZ76" s="3250"/>
      <c r="FA76" s="3250"/>
      <c r="FB76" s="3250"/>
      <c r="FC76" s="3250"/>
      <c r="FD76" s="3250"/>
      <c r="FE76" s="3250"/>
      <c r="FF76" s="3250"/>
      <c r="FG76" s="3250"/>
      <c r="FH76" s="3250"/>
      <c r="FI76" s="3250"/>
      <c r="FJ76" s="3250"/>
      <c r="FK76" s="3250"/>
      <c r="FL76" s="3250"/>
      <c r="FM76" s="3250"/>
      <c r="FN76" s="3250"/>
      <c r="FO76" s="3250"/>
      <c r="FP76" s="3250"/>
      <c r="FQ76" s="3250"/>
      <c r="FR76" s="3250"/>
      <c r="FS76" s="3250"/>
      <c r="FT76" s="3250"/>
      <c r="FU76" s="3250"/>
      <c r="FV76" s="3250"/>
      <c r="FW76" s="3250"/>
      <c r="FX76" s="3250"/>
      <c r="FY76" s="3250"/>
      <c r="FZ76" s="3250"/>
      <c r="GA76" s="3250"/>
      <c r="GB76" s="3250"/>
      <c r="GC76" s="3250"/>
      <c r="GD76" s="3250"/>
      <c r="GE76" s="3250"/>
      <c r="GF76" s="3250"/>
      <c r="GG76" s="3250"/>
      <c r="GH76" s="3250"/>
      <c r="GI76" s="3250"/>
      <c r="GJ76" s="3250"/>
      <c r="GK76" s="3250"/>
      <c r="GL76" s="3250"/>
      <c r="GM76" s="3250"/>
      <c r="GN76" s="3250"/>
      <c r="GO76" s="3250"/>
      <c r="GP76" s="3250"/>
      <c r="GQ76" s="3250"/>
      <c r="GR76" s="3250"/>
      <c r="GS76" s="3250"/>
      <c r="GT76" s="3250"/>
      <c r="GU76" s="3250"/>
      <c r="GV76" s="3250"/>
      <c r="GW76" s="3250"/>
      <c r="GX76" s="3250"/>
      <c r="GY76" s="3250"/>
      <c r="GZ76" s="3250"/>
      <c r="HA76" s="3250"/>
      <c r="HB76" s="3250"/>
      <c r="HC76" s="3250"/>
      <c r="HD76" s="3250"/>
      <c r="HE76" s="3250"/>
      <c r="HF76" s="3250"/>
      <c r="HG76" s="3250"/>
      <c r="HH76" s="3250"/>
      <c r="HI76" s="3250"/>
      <c r="HJ76" s="3250"/>
      <c r="HK76" s="3250"/>
      <c r="HL76" s="3250"/>
      <c r="HM76" s="3250"/>
      <c r="HN76" s="3250"/>
      <c r="HO76" s="3250"/>
      <c r="HP76" s="3250"/>
      <c r="HQ76" s="3250"/>
      <c r="HR76" s="3250"/>
      <c r="HS76" s="3250"/>
      <c r="HT76" s="3250"/>
      <c r="HU76" s="3250"/>
      <c r="HV76" s="3250"/>
      <c r="HW76" s="3250"/>
      <c r="HX76" s="3250"/>
      <c r="HY76" s="3250"/>
      <c r="HZ76" s="3250"/>
      <c r="IA76" s="3250"/>
      <c r="IB76" s="3250"/>
      <c r="IC76" s="3250"/>
      <c r="ID76" s="3250"/>
      <c r="IE76" s="3250"/>
      <c r="IF76" s="3250"/>
      <c r="IG76" s="3250"/>
      <c r="IH76" s="3250"/>
      <c r="II76" s="3250"/>
      <c r="IJ76" s="3250"/>
      <c r="IK76" s="3250"/>
      <c r="IL76" s="3250"/>
      <c r="IM76" s="3250"/>
      <c r="IN76" s="3250"/>
      <c r="IO76" s="3250"/>
      <c r="IP76" s="3250"/>
      <c r="IQ76" s="3250"/>
      <c r="IR76" s="3250"/>
      <c r="IS76" s="3250"/>
      <c r="IT76" s="3250"/>
      <c r="IU76" s="3250"/>
    </row>
    <row r="77" spans="1:255" s="3344" customFormat="1" ht="12" hidden="1" customHeight="1">
      <c r="A77" s="3257" t="s">
        <v>4063</v>
      </c>
      <c r="B77" s="3257" t="s">
        <v>4064</v>
      </c>
      <c r="C77" s="3258" t="s">
        <v>4065</v>
      </c>
      <c r="D77" s="3258" t="s">
        <v>4066</v>
      </c>
      <c r="E77" s="3257" t="s">
        <v>3412</v>
      </c>
      <c r="F77" s="3257" t="s">
        <v>4067</v>
      </c>
      <c r="G77" s="3257"/>
      <c r="H77" s="3257" t="s">
        <v>4001</v>
      </c>
      <c r="I77" s="3257"/>
      <c r="J77" s="3257" t="s">
        <v>4068</v>
      </c>
      <c r="K77" s="3257" t="s">
        <v>4064</v>
      </c>
      <c r="L77" s="3257">
        <v>53.72</v>
      </c>
      <c r="M77" s="3259" t="s">
        <v>3665</v>
      </c>
      <c r="N77" s="3257" t="s">
        <v>3418</v>
      </c>
      <c r="O77" s="3338"/>
      <c r="P77" s="3257"/>
      <c r="Q77" s="3260">
        <v>1270000</v>
      </c>
      <c r="R77" s="3261">
        <v>23641</v>
      </c>
      <c r="S77" s="3262">
        <v>206.14</v>
      </c>
      <c r="T77" s="3263">
        <v>2061399.9999999998</v>
      </c>
      <c r="U77" s="3257">
        <v>38374</v>
      </c>
      <c r="V77" s="3264">
        <v>0.2</v>
      </c>
      <c r="W77" s="3265">
        <v>164.91</v>
      </c>
      <c r="X77" s="3266">
        <v>1649100</v>
      </c>
      <c r="Y77" s="3257">
        <v>2016</v>
      </c>
      <c r="Z77" s="3267">
        <v>3</v>
      </c>
      <c r="AA77" s="3267">
        <v>29</v>
      </c>
      <c r="AB77" s="3241">
        <v>1500</v>
      </c>
      <c r="AC77" s="3271" t="s">
        <v>3272</v>
      </c>
      <c r="AD77" s="3268" t="s">
        <v>4069</v>
      </c>
      <c r="AE77" s="3257" t="s">
        <v>4070</v>
      </c>
      <c r="AF77" s="3257"/>
      <c r="AG77" s="3257" t="s">
        <v>3275</v>
      </c>
      <c r="AH77" s="3257">
        <v>45420</v>
      </c>
      <c r="AI77" s="3269">
        <v>42431</v>
      </c>
      <c r="AJ77" s="3257"/>
      <c r="AK77" s="3270"/>
      <c r="AL77" s="3271">
        <v>21</v>
      </c>
      <c r="AM77" s="3257"/>
      <c r="AN77" s="3257"/>
      <c r="AO77" s="3257"/>
      <c r="AP77" s="3257" t="s">
        <v>3994</v>
      </c>
      <c r="AQ77" s="3257" t="s">
        <v>3995</v>
      </c>
      <c r="AR77" s="3257"/>
      <c r="AS77" s="3257"/>
      <c r="AT77" s="3257"/>
      <c r="AU77" s="3271"/>
      <c r="AV77" s="3257"/>
      <c r="AW77" s="3257" t="s">
        <v>3425</v>
      </c>
      <c r="AX77" s="3267" t="s">
        <v>3426</v>
      </c>
      <c r="AY77" s="3257">
        <v>1196773</v>
      </c>
      <c r="AZ77" s="3257"/>
      <c r="BA77" s="3257"/>
      <c r="BB77" s="3257"/>
      <c r="BC77" s="3257"/>
      <c r="BD77" s="3257"/>
      <c r="BE77" s="3257"/>
      <c r="BF77" s="3257"/>
      <c r="BG77" s="3272">
        <v>42423</v>
      </c>
      <c r="BH77" s="3257"/>
      <c r="BI77" s="3257"/>
      <c r="BJ77" s="3272">
        <v>42433</v>
      </c>
      <c r="BK77" s="3272"/>
      <c r="BL77" s="3257"/>
      <c r="BM77" s="3257"/>
      <c r="BN77" s="3257"/>
      <c r="BO77" s="3257"/>
      <c r="BP77" s="3257"/>
      <c r="BQ77" s="3267"/>
      <c r="BR77" s="3267"/>
      <c r="BS77" s="3249" t="s">
        <v>3217</v>
      </c>
      <c r="BT77" s="3249" t="s">
        <v>3060</v>
      </c>
      <c r="BU77" s="3250"/>
      <c r="BV77" s="3273"/>
      <c r="BW77" s="3273"/>
      <c r="BX77" s="3273"/>
      <c r="BY77" s="3273"/>
      <c r="BZ77" s="3273"/>
      <c r="CA77" s="3273"/>
      <c r="CB77" s="3273"/>
      <c r="CC77" s="3273"/>
      <c r="CD77" s="3273"/>
      <c r="CE77" s="3273"/>
      <c r="CF77" s="3273"/>
      <c r="CG77" s="3273"/>
      <c r="CH77" s="3273"/>
      <c r="CI77" s="3273"/>
      <c r="CJ77" s="3273"/>
      <c r="CK77" s="3273"/>
      <c r="CL77" s="3273"/>
      <c r="CM77" s="3273"/>
      <c r="CN77" s="3273"/>
      <c r="CO77" s="3273"/>
      <c r="CP77" s="3273"/>
      <c r="CQ77" s="3273"/>
      <c r="CR77" s="3273"/>
      <c r="CS77" s="3273"/>
      <c r="CT77" s="3273"/>
      <c r="CU77" s="3273"/>
      <c r="CV77" s="3273"/>
      <c r="CW77" s="3273"/>
      <c r="CX77" s="3273"/>
      <c r="CY77" s="3273"/>
      <c r="CZ77" s="3273"/>
      <c r="DA77" s="3273"/>
      <c r="DB77" s="3273"/>
      <c r="DC77" s="3273"/>
      <c r="DD77" s="3273"/>
      <c r="DE77" s="3273"/>
      <c r="DF77" s="3273"/>
      <c r="DG77" s="3273"/>
      <c r="DH77" s="3273"/>
      <c r="DI77" s="3273"/>
      <c r="DJ77" s="3273"/>
      <c r="DK77" s="3273"/>
      <c r="DL77" s="3273"/>
      <c r="DM77" s="3273"/>
      <c r="DN77" s="3273"/>
      <c r="DO77" s="3273"/>
      <c r="DP77" s="3273"/>
      <c r="DQ77" s="3273"/>
      <c r="DR77" s="3273"/>
      <c r="DS77" s="3273"/>
      <c r="DT77" s="3273"/>
      <c r="DU77" s="3273"/>
      <c r="DV77" s="3273"/>
      <c r="DW77" s="3273"/>
      <c r="DX77" s="3273"/>
      <c r="DY77" s="3273"/>
      <c r="DZ77" s="3273"/>
      <c r="EA77" s="3273"/>
      <c r="EB77" s="3273"/>
      <c r="EC77" s="3273"/>
      <c r="ED77" s="3273"/>
      <c r="EE77" s="3273"/>
      <c r="EF77" s="3273"/>
      <c r="EG77" s="3273"/>
      <c r="EH77" s="3273"/>
      <c r="EI77" s="3273"/>
      <c r="EJ77" s="3273"/>
      <c r="EK77" s="3273"/>
      <c r="EL77" s="3273"/>
      <c r="EM77" s="3273"/>
      <c r="EN77" s="3273"/>
      <c r="EO77" s="3273"/>
      <c r="EP77" s="3273"/>
      <c r="EQ77" s="3273"/>
      <c r="ER77" s="3273"/>
      <c r="ES77" s="3273"/>
      <c r="ET77" s="3273"/>
      <c r="EU77" s="3273"/>
      <c r="EV77" s="3273"/>
      <c r="EW77" s="3273"/>
      <c r="EX77" s="3273"/>
      <c r="EY77" s="3273"/>
      <c r="EZ77" s="3273"/>
      <c r="FA77" s="3273"/>
      <c r="FB77" s="3273"/>
      <c r="FC77" s="3273"/>
      <c r="FD77" s="3273"/>
      <c r="FE77" s="3273"/>
      <c r="FF77" s="3273"/>
      <c r="FG77" s="3273"/>
      <c r="FH77" s="3273"/>
      <c r="FI77" s="3273"/>
      <c r="FJ77" s="3273"/>
      <c r="FK77" s="3273"/>
      <c r="FL77" s="3273"/>
      <c r="FM77" s="3273"/>
      <c r="FN77" s="3273"/>
      <c r="FO77" s="3273"/>
      <c r="FP77" s="3273"/>
      <c r="FQ77" s="3273"/>
      <c r="FR77" s="3273"/>
      <c r="FS77" s="3273"/>
      <c r="FT77" s="3273"/>
      <c r="FU77" s="3273"/>
      <c r="FV77" s="3273"/>
      <c r="FW77" s="3273"/>
      <c r="FX77" s="3273"/>
      <c r="FY77" s="3273"/>
      <c r="FZ77" s="3273"/>
      <c r="GA77" s="3273"/>
      <c r="GB77" s="3273"/>
      <c r="GC77" s="3273"/>
      <c r="GD77" s="3273"/>
      <c r="GE77" s="3273"/>
      <c r="GF77" s="3273"/>
      <c r="GG77" s="3273"/>
      <c r="GH77" s="3273"/>
      <c r="GI77" s="3273"/>
      <c r="GJ77" s="3273"/>
      <c r="GK77" s="3273"/>
      <c r="GL77" s="3273"/>
      <c r="GM77" s="3273"/>
      <c r="GN77" s="3273"/>
      <c r="GO77" s="3273"/>
      <c r="GP77" s="3273"/>
      <c r="GQ77" s="3273"/>
      <c r="GR77" s="3273"/>
      <c r="GS77" s="3273"/>
      <c r="GT77" s="3273"/>
      <c r="GU77" s="3273"/>
      <c r="GV77" s="3273"/>
      <c r="GW77" s="3273"/>
      <c r="GX77" s="3273"/>
      <c r="GY77" s="3273"/>
      <c r="GZ77" s="3273"/>
      <c r="HA77" s="3273"/>
      <c r="HB77" s="3273"/>
      <c r="HC77" s="3273"/>
      <c r="HD77" s="3273"/>
      <c r="HE77" s="3273"/>
      <c r="HF77" s="3273"/>
      <c r="HG77" s="3273"/>
      <c r="HH77" s="3273"/>
      <c r="HI77" s="3273"/>
      <c r="HJ77" s="3273"/>
      <c r="HK77" s="3273"/>
      <c r="HL77" s="3273"/>
      <c r="HM77" s="3273"/>
      <c r="HN77" s="3273"/>
      <c r="HO77" s="3273"/>
      <c r="HP77" s="3273"/>
      <c r="HQ77" s="3273"/>
      <c r="HR77" s="3273"/>
      <c r="HS77" s="3273"/>
      <c r="HT77" s="3273"/>
      <c r="HU77" s="3273"/>
      <c r="HV77" s="3273"/>
      <c r="HW77" s="3273"/>
      <c r="HX77" s="3273"/>
      <c r="HY77" s="3273"/>
      <c r="HZ77" s="3273"/>
      <c r="IA77" s="3273"/>
      <c r="IB77" s="3273"/>
      <c r="IC77" s="3273"/>
      <c r="ID77" s="3273"/>
      <c r="IE77" s="3273"/>
      <c r="IF77" s="3273"/>
      <c r="IG77" s="3273"/>
      <c r="IH77" s="3273"/>
      <c r="II77" s="3273"/>
      <c r="IJ77" s="3273"/>
      <c r="IK77" s="3273"/>
      <c r="IL77" s="3273"/>
      <c r="IM77" s="3273"/>
      <c r="IN77" s="3273"/>
      <c r="IO77" s="3273"/>
      <c r="IP77" s="3273"/>
      <c r="IQ77" s="3273"/>
      <c r="IR77" s="3273"/>
      <c r="IS77" s="3273"/>
      <c r="IT77" s="3273"/>
      <c r="IU77" s="3273"/>
    </row>
    <row r="78" spans="1:255" s="3250" customFormat="1" ht="12" hidden="1" customHeight="1">
      <c r="A78" s="3254" t="s">
        <v>4071</v>
      </c>
      <c r="B78" s="3254" t="s">
        <v>4072</v>
      </c>
      <c r="C78" s="3310" t="s">
        <v>4073</v>
      </c>
      <c r="D78" s="3310" t="s">
        <v>4074</v>
      </c>
      <c r="E78" s="3254" t="s">
        <v>3412</v>
      </c>
      <c r="F78" s="3254" t="s">
        <v>3989</v>
      </c>
      <c r="G78" s="3254"/>
      <c r="H78" s="3230" t="s">
        <v>4039</v>
      </c>
      <c r="I78" s="3254"/>
      <c r="J78" s="3310" t="s">
        <v>4075</v>
      </c>
      <c r="K78" s="3254" t="s">
        <v>4076</v>
      </c>
      <c r="L78" s="3230">
        <v>67.47</v>
      </c>
      <c r="M78" s="3310" t="s">
        <v>4077</v>
      </c>
      <c r="N78" s="3232" t="s">
        <v>3952</v>
      </c>
      <c r="O78" s="3232">
        <v>42.04</v>
      </c>
      <c r="P78" s="3254"/>
      <c r="Q78" s="3235">
        <v>1600000</v>
      </c>
      <c r="R78" s="3254">
        <v>23714</v>
      </c>
      <c r="S78" s="3312">
        <v>199.98</v>
      </c>
      <c r="T78" s="3313">
        <v>1999800</v>
      </c>
      <c r="U78" s="3254">
        <v>29641</v>
      </c>
      <c r="V78" s="3314">
        <v>0.2</v>
      </c>
      <c r="W78" s="3315">
        <v>159.97999999999999</v>
      </c>
      <c r="X78" s="3313">
        <v>1599800</v>
      </c>
      <c r="Y78" s="3254">
        <v>2016</v>
      </c>
      <c r="Z78" s="3316">
        <v>3</v>
      </c>
      <c r="AA78" s="3316">
        <v>2</v>
      </c>
      <c r="AB78" s="3241">
        <v>1500</v>
      </c>
      <c r="AC78" s="3254" t="s">
        <v>3953</v>
      </c>
      <c r="AD78" s="3377"/>
      <c r="AE78" s="3254" t="s">
        <v>4078</v>
      </c>
      <c r="AF78" s="3254"/>
      <c r="AG78" s="3254" t="s">
        <v>3007</v>
      </c>
      <c r="AH78" s="3230">
        <v>29642</v>
      </c>
      <c r="AI78" s="3317">
        <v>42431</v>
      </c>
      <c r="AJ78" s="3254"/>
      <c r="AK78" s="3254"/>
      <c r="AL78" s="3254">
        <v>52</v>
      </c>
      <c r="AM78" s="3254"/>
      <c r="AN78" s="3254"/>
      <c r="AO78" s="3254"/>
      <c r="AP78" s="3254" t="s">
        <v>3628</v>
      </c>
      <c r="AQ78" s="3254" t="s">
        <v>3955</v>
      </c>
      <c r="AR78" s="3254"/>
      <c r="AS78" s="3254"/>
      <c r="AT78" s="3254"/>
      <c r="AU78" s="3254"/>
      <c r="AV78" s="3254"/>
      <c r="AW78" s="3254" t="s">
        <v>3425</v>
      </c>
      <c r="AX78" s="3316" t="s">
        <v>3426</v>
      </c>
      <c r="AY78" s="3310" t="s">
        <v>4079</v>
      </c>
      <c r="AZ78" s="3254" t="s">
        <v>4076</v>
      </c>
      <c r="BA78" s="3254"/>
      <c r="BB78" s="3254"/>
      <c r="BC78" s="3254"/>
      <c r="BD78" s="3254"/>
      <c r="BE78" s="3254"/>
      <c r="BF78" s="3254"/>
      <c r="BG78" s="3318">
        <v>42369</v>
      </c>
      <c r="BH78" s="3254"/>
      <c r="BI78" s="3254"/>
      <c r="BJ78" s="3318"/>
      <c r="BK78" s="3247"/>
      <c r="BL78" s="3248"/>
      <c r="BM78" s="3248"/>
      <c r="BN78" s="3248"/>
      <c r="BO78" s="3230"/>
      <c r="BP78" s="3230"/>
      <c r="BQ78" s="3248"/>
      <c r="BR78" s="3248"/>
      <c r="BS78" s="3249" t="s">
        <v>3628</v>
      </c>
      <c r="BT78" s="3249" t="s">
        <v>3034</v>
      </c>
    </row>
    <row r="79" spans="1:255" s="3250" customFormat="1" ht="12" hidden="1" customHeight="1">
      <c r="A79" s="3271" t="s">
        <v>4080</v>
      </c>
      <c r="B79" s="3271" t="s">
        <v>4081</v>
      </c>
      <c r="C79" s="3369" t="s">
        <v>4082</v>
      </c>
      <c r="D79" s="3369" t="s">
        <v>4083</v>
      </c>
      <c r="E79" s="3271" t="s">
        <v>3412</v>
      </c>
      <c r="F79" s="3271" t="s">
        <v>4084</v>
      </c>
      <c r="G79" s="3271"/>
      <c r="H79" s="3271" t="s">
        <v>3607</v>
      </c>
      <c r="I79" s="3271" t="s">
        <v>4085</v>
      </c>
      <c r="J79" s="3257" t="s">
        <v>4086</v>
      </c>
      <c r="K79" s="3271" t="s">
        <v>4081</v>
      </c>
      <c r="L79" s="3257">
        <v>132.52000000000001</v>
      </c>
      <c r="M79" s="3369" t="s">
        <v>4087</v>
      </c>
      <c r="N79" s="3337" t="s">
        <v>4088</v>
      </c>
      <c r="O79" s="3390">
        <v>102.28</v>
      </c>
      <c r="P79" s="3271" t="s">
        <v>3419</v>
      </c>
      <c r="Q79" s="3260">
        <v>3450000</v>
      </c>
      <c r="R79" s="3271">
        <v>26034</v>
      </c>
      <c r="S79" s="3370">
        <v>534.57000000000005</v>
      </c>
      <c r="T79" s="3371">
        <v>5345700.0000000009</v>
      </c>
      <c r="U79" s="3271">
        <v>40339</v>
      </c>
      <c r="V79" s="3372">
        <v>0.2</v>
      </c>
      <c r="W79" s="3373">
        <v>427.65</v>
      </c>
      <c r="X79" s="3371">
        <v>4276500</v>
      </c>
      <c r="Y79" s="3271">
        <v>2016</v>
      </c>
      <c r="Z79" s="3335">
        <v>3</v>
      </c>
      <c r="AA79" s="3335">
        <v>31</v>
      </c>
      <c r="AB79" s="3241">
        <v>1500</v>
      </c>
      <c r="AC79" s="3271" t="s">
        <v>3272</v>
      </c>
      <c r="AD79" s="3391" t="s">
        <v>4089</v>
      </c>
      <c r="AE79" s="3271" t="s">
        <v>3590</v>
      </c>
      <c r="AF79" s="3271" t="s">
        <v>3421</v>
      </c>
      <c r="AG79" s="3271" t="s">
        <v>3007</v>
      </c>
      <c r="AH79" s="3257">
        <v>48294</v>
      </c>
      <c r="AI79" s="3374">
        <v>42416</v>
      </c>
      <c r="AJ79" s="3271"/>
      <c r="AK79" s="3271" t="s">
        <v>3422</v>
      </c>
      <c r="AL79" s="3271">
        <v>41</v>
      </c>
      <c r="AM79" s="3271"/>
      <c r="AN79" s="3271"/>
      <c r="AO79" s="3271"/>
      <c r="AP79" s="3271" t="s">
        <v>4090</v>
      </c>
      <c r="AQ79" s="3271" t="s">
        <v>3424</v>
      </c>
      <c r="AR79" s="3271"/>
      <c r="AS79" s="3271"/>
      <c r="AT79" s="3271"/>
      <c r="AU79" s="3271"/>
      <c r="AV79" s="3271"/>
      <c r="AW79" s="3271" t="s">
        <v>3425</v>
      </c>
      <c r="AX79" s="3335" t="s">
        <v>3426</v>
      </c>
      <c r="AY79" s="3369" t="s">
        <v>4091</v>
      </c>
      <c r="AZ79" s="3271" t="s">
        <v>4092</v>
      </c>
      <c r="BA79" s="3271"/>
      <c r="BB79" s="3271"/>
      <c r="BC79" s="3271"/>
      <c r="BD79" s="3271"/>
      <c r="BE79" s="3271"/>
      <c r="BF79" s="3271"/>
      <c r="BG79" s="3375">
        <v>42394</v>
      </c>
      <c r="BH79" s="3271"/>
      <c r="BI79" s="3271" t="s">
        <v>3969</v>
      </c>
      <c r="BJ79" s="3375">
        <v>42403</v>
      </c>
      <c r="BK79" s="3272"/>
      <c r="BL79" s="3267" t="s">
        <v>3421</v>
      </c>
      <c r="BM79" s="3267"/>
      <c r="BN79" s="3267"/>
      <c r="BO79" s="3257"/>
      <c r="BP79" s="3257"/>
      <c r="BQ79" s="3267"/>
      <c r="BR79" s="3267"/>
      <c r="BS79" s="3249" t="s">
        <v>3628</v>
      </c>
      <c r="BT79" s="3249" t="s">
        <v>3060</v>
      </c>
      <c r="BV79" s="3273"/>
      <c r="BW79" s="3273"/>
      <c r="BX79" s="3273"/>
      <c r="BY79" s="3273"/>
      <c r="BZ79" s="3273"/>
      <c r="CA79" s="3273"/>
      <c r="CB79" s="3273"/>
      <c r="CC79" s="3273"/>
      <c r="CD79" s="3273"/>
      <c r="CE79" s="3273"/>
      <c r="CF79" s="3273"/>
      <c r="CG79" s="3273"/>
      <c r="CH79" s="3273"/>
      <c r="CI79" s="3273"/>
      <c r="CJ79" s="3273"/>
      <c r="CK79" s="3273"/>
      <c r="CL79" s="3273"/>
      <c r="CM79" s="3273"/>
      <c r="CN79" s="3273"/>
      <c r="CO79" s="3273"/>
      <c r="CP79" s="3273"/>
      <c r="CQ79" s="3273"/>
      <c r="CR79" s="3273"/>
      <c r="CS79" s="3273"/>
      <c r="CT79" s="3273"/>
      <c r="CU79" s="3273"/>
      <c r="CV79" s="3273"/>
      <c r="CW79" s="3273"/>
      <c r="CX79" s="3273"/>
      <c r="CY79" s="3273"/>
      <c r="CZ79" s="3273"/>
      <c r="DA79" s="3273"/>
      <c r="DB79" s="3273"/>
      <c r="DC79" s="3273"/>
      <c r="DD79" s="3273"/>
      <c r="DE79" s="3273"/>
      <c r="DF79" s="3273"/>
      <c r="DG79" s="3273"/>
      <c r="DH79" s="3273"/>
      <c r="DI79" s="3273"/>
      <c r="DJ79" s="3273"/>
      <c r="DK79" s="3273"/>
      <c r="DL79" s="3273"/>
      <c r="DM79" s="3273"/>
      <c r="DN79" s="3273"/>
      <c r="DO79" s="3273"/>
      <c r="DP79" s="3273"/>
      <c r="DQ79" s="3273"/>
      <c r="DR79" s="3273"/>
      <c r="DS79" s="3273"/>
      <c r="DT79" s="3273"/>
      <c r="DU79" s="3273"/>
      <c r="DV79" s="3273"/>
      <c r="DW79" s="3273"/>
      <c r="DX79" s="3273"/>
      <c r="DY79" s="3273"/>
      <c r="DZ79" s="3273"/>
      <c r="EA79" s="3273"/>
      <c r="EB79" s="3273"/>
      <c r="EC79" s="3273"/>
      <c r="ED79" s="3273"/>
      <c r="EE79" s="3273"/>
      <c r="EF79" s="3273"/>
      <c r="EG79" s="3273"/>
      <c r="EH79" s="3273"/>
      <c r="EI79" s="3273"/>
      <c r="EJ79" s="3273"/>
      <c r="EK79" s="3273"/>
      <c r="EL79" s="3273"/>
      <c r="EM79" s="3273"/>
      <c r="EN79" s="3273"/>
      <c r="EO79" s="3273"/>
      <c r="EP79" s="3273"/>
      <c r="EQ79" s="3273"/>
      <c r="ER79" s="3273"/>
      <c r="ES79" s="3273"/>
      <c r="ET79" s="3273"/>
      <c r="EU79" s="3273"/>
      <c r="EV79" s="3273"/>
      <c r="EW79" s="3273"/>
      <c r="EX79" s="3273"/>
      <c r="EY79" s="3273"/>
      <c r="EZ79" s="3273"/>
      <c r="FA79" s="3273"/>
      <c r="FB79" s="3273"/>
      <c r="FC79" s="3273"/>
      <c r="FD79" s="3273"/>
      <c r="FE79" s="3273"/>
      <c r="FF79" s="3273"/>
      <c r="FG79" s="3273"/>
      <c r="FH79" s="3273"/>
      <c r="FI79" s="3273"/>
      <c r="FJ79" s="3273"/>
      <c r="FK79" s="3273"/>
      <c r="FL79" s="3273"/>
      <c r="FM79" s="3273"/>
      <c r="FN79" s="3273"/>
      <c r="FO79" s="3273"/>
      <c r="FP79" s="3273"/>
      <c r="FQ79" s="3273"/>
      <c r="FR79" s="3273"/>
      <c r="FS79" s="3273"/>
      <c r="FT79" s="3273"/>
      <c r="FU79" s="3273"/>
      <c r="FV79" s="3273"/>
      <c r="FW79" s="3273"/>
      <c r="FX79" s="3273"/>
      <c r="FY79" s="3273"/>
      <c r="FZ79" s="3273"/>
      <c r="GA79" s="3273"/>
      <c r="GB79" s="3273"/>
      <c r="GC79" s="3273"/>
      <c r="GD79" s="3273"/>
      <c r="GE79" s="3273"/>
      <c r="GF79" s="3273"/>
      <c r="GG79" s="3273"/>
      <c r="GH79" s="3273"/>
      <c r="GI79" s="3273"/>
      <c r="GJ79" s="3273"/>
      <c r="GK79" s="3273"/>
      <c r="GL79" s="3273"/>
      <c r="GM79" s="3273"/>
      <c r="GN79" s="3273"/>
      <c r="GO79" s="3273"/>
      <c r="GP79" s="3273"/>
      <c r="GQ79" s="3273"/>
      <c r="GR79" s="3273"/>
      <c r="GS79" s="3273"/>
      <c r="GT79" s="3273"/>
      <c r="GU79" s="3273"/>
      <c r="GV79" s="3273"/>
      <c r="GW79" s="3273"/>
      <c r="GX79" s="3273"/>
      <c r="GY79" s="3273"/>
      <c r="GZ79" s="3273"/>
      <c r="HA79" s="3273"/>
      <c r="HB79" s="3273"/>
      <c r="HC79" s="3273"/>
      <c r="HD79" s="3273"/>
      <c r="HE79" s="3273"/>
      <c r="HF79" s="3273"/>
      <c r="HG79" s="3273"/>
      <c r="HH79" s="3273"/>
      <c r="HI79" s="3273"/>
      <c r="HJ79" s="3273"/>
      <c r="HK79" s="3273"/>
      <c r="HL79" s="3273"/>
      <c r="HM79" s="3273"/>
      <c r="HN79" s="3273"/>
      <c r="HO79" s="3273"/>
      <c r="HP79" s="3273"/>
      <c r="HQ79" s="3273"/>
      <c r="HR79" s="3273"/>
      <c r="HS79" s="3273"/>
      <c r="HT79" s="3273"/>
      <c r="HU79" s="3273"/>
      <c r="HV79" s="3273"/>
      <c r="HW79" s="3273"/>
      <c r="HX79" s="3273"/>
      <c r="HY79" s="3273"/>
      <c r="HZ79" s="3273"/>
      <c r="IA79" s="3273"/>
      <c r="IB79" s="3273"/>
      <c r="IC79" s="3273"/>
      <c r="ID79" s="3273"/>
      <c r="IE79" s="3273"/>
      <c r="IF79" s="3273"/>
      <c r="IG79" s="3273"/>
      <c r="IH79" s="3273"/>
      <c r="II79" s="3273"/>
      <c r="IJ79" s="3273"/>
      <c r="IK79" s="3273"/>
      <c r="IL79" s="3273"/>
      <c r="IM79" s="3273"/>
      <c r="IN79" s="3273"/>
      <c r="IO79" s="3273"/>
      <c r="IP79" s="3273"/>
      <c r="IQ79" s="3273"/>
      <c r="IR79" s="3273"/>
      <c r="IS79" s="3273"/>
      <c r="IT79" s="3273"/>
      <c r="IU79" s="3273"/>
    </row>
    <row r="80" spans="1:255" s="3296" customFormat="1" ht="12" hidden="1" customHeight="1">
      <c r="A80" s="3338" t="s">
        <v>4093</v>
      </c>
      <c r="B80" s="3257" t="s">
        <v>4094</v>
      </c>
      <c r="C80" s="3258" t="s">
        <v>4095</v>
      </c>
      <c r="D80" s="3257">
        <v>13810347826</v>
      </c>
      <c r="E80" s="3257" t="s">
        <v>3412</v>
      </c>
      <c r="F80" s="3257" t="s">
        <v>4096</v>
      </c>
      <c r="G80" s="3257"/>
      <c r="H80" s="3257" t="s">
        <v>4097</v>
      </c>
      <c r="I80" s="3257"/>
      <c r="J80" s="3257" t="s">
        <v>4098</v>
      </c>
      <c r="K80" s="3257" t="s">
        <v>4099</v>
      </c>
      <c r="L80" s="3257">
        <v>59.52</v>
      </c>
      <c r="M80" s="3257">
        <v>21</v>
      </c>
      <c r="N80" s="3257" t="s">
        <v>3418</v>
      </c>
      <c r="O80" s="3257"/>
      <c r="P80" s="3257"/>
      <c r="Q80" s="3260">
        <v>1500000</v>
      </c>
      <c r="R80" s="3271">
        <v>25202</v>
      </c>
      <c r="S80" s="3370">
        <v>230.12</v>
      </c>
      <c r="T80" s="3371">
        <v>2301200</v>
      </c>
      <c r="U80" s="3257">
        <v>38663</v>
      </c>
      <c r="V80" s="3372">
        <v>0.2</v>
      </c>
      <c r="W80" s="3373">
        <v>184.09</v>
      </c>
      <c r="X80" s="3371">
        <v>1840900</v>
      </c>
      <c r="Y80" s="3257">
        <v>2016</v>
      </c>
      <c r="Z80" s="3257">
        <v>3</v>
      </c>
      <c r="AA80" s="3257">
        <v>21</v>
      </c>
      <c r="AB80" s="3241">
        <v>1500</v>
      </c>
      <c r="AC80" s="3257" t="s">
        <v>3060</v>
      </c>
      <c r="AD80" s="3258"/>
      <c r="AE80" s="3257" t="s">
        <v>3590</v>
      </c>
      <c r="AF80" s="3257"/>
      <c r="AG80" s="3271" t="s">
        <v>3007</v>
      </c>
      <c r="AH80" s="3257"/>
      <c r="AI80" s="3269">
        <v>42416</v>
      </c>
      <c r="AJ80" s="3257"/>
      <c r="AK80" s="3257"/>
      <c r="AL80" s="3257">
        <v>41</v>
      </c>
      <c r="AM80" s="3257"/>
      <c r="AN80" s="3257"/>
      <c r="AO80" s="3257"/>
      <c r="AP80" s="3257" t="s">
        <v>4100</v>
      </c>
      <c r="AQ80" s="3271" t="s">
        <v>4101</v>
      </c>
      <c r="AR80" s="3257"/>
      <c r="AS80" s="3257"/>
      <c r="AT80" s="3257"/>
      <c r="AU80" s="3257"/>
      <c r="AV80" s="3257"/>
      <c r="AW80" s="3271" t="s">
        <v>3425</v>
      </c>
      <c r="AX80" s="3335" t="s">
        <v>3426</v>
      </c>
      <c r="AY80" s="3257">
        <v>1187921</v>
      </c>
      <c r="AZ80" s="3257" t="s">
        <v>4099</v>
      </c>
      <c r="BA80" s="3257"/>
      <c r="BB80" s="3257"/>
      <c r="BC80" s="3257"/>
      <c r="BD80" s="3257"/>
      <c r="BE80" s="3257"/>
      <c r="BF80" s="3257"/>
      <c r="BG80" s="3272">
        <v>42403</v>
      </c>
      <c r="BH80" s="3257"/>
      <c r="BI80" s="3257"/>
      <c r="BJ80" s="3272">
        <v>42426</v>
      </c>
      <c r="BK80" s="3272"/>
      <c r="BL80" s="3257"/>
      <c r="BM80" s="3257"/>
      <c r="BN80" s="3257"/>
      <c r="BO80" s="3257"/>
      <c r="BP80" s="3257"/>
      <c r="BQ80" s="3257"/>
      <c r="BR80" s="3257"/>
      <c r="BS80" s="3249" t="s">
        <v>4102</v>
      </c>
      <c r="BT80" s="3249" t="s">
        <v>3060</v>
      </c>
      <c r="BU80" s="3250"/>
      <c r="BV80" s="3273"/>
      <c r="BW80" s="3273"/>
      <c r="BX80" s="3273"/>
      <c r="BY80" s="3273"/>
      <c r="BZ80" s="3273"/>
      <c r="CA80" s="3273"/>
      <c r="CB80" s="3273"/>
      <c r="CC80" s="3273"/>
      <c r="CD80" s="3273"/>
      <c r="CE80" s="3273"/>
      <c r="CF80" s="3273"/>
      <c r="CG80" s="3273"/>
      <c r="CH80" s="3273"/>
      <c r="CI80" s="3273"/>
      <c r="CJ80" s="3273"/>
      <c r="CK80" s="3273"/>
      <c r="CL80" s="3273"/>
      <c r="CM80" s="3273"/>
      <c r="CN80" s="3273"/>
      <c r="CO80" s="3273"/>
      <c r="CP80" s="3273"/>
      <c r="CQ80" s="3273"/>
      <c r="CR80" s="3273"/>
      <c r="CS80" s="3273"/>
      <c r="CT80" s="3273"/>
      <c r="CU80" s="3273"/>
      <c r="CV80" s="3273"/>
      <c r="CW80" s="3273"/>
      <c r="CX80" s="3273"/>
      <c r="CY80" s="3273"/>
      <c r="CZ80" s="3273"/>
      <c r="DA80" s="3273"/>
      <c r="DB80" s="3273"/>
      <c r="DC80" s="3273"/>
      <c r="DD80" s="3273"/>
      <c r="DE80" s="3273"/>
      <c r="DF80" s="3273"/>
      <c r="DG80" s="3273"/>
      <c r="DH80" s="3273"/>
      <c r="DI80" s="3273"/>
      <c r="DJ80" s="3273"/>
      <c r="DK80" s="3273"/>
      <c r="DL80" s="3273"/>
      <c r="DM80" s="3273"/>
      <c r="DN80" s="3273"/>
      <c r="DO80" s="3273"/>
      <c r="DP80" s="3273"/>
      <c r="DQ80" s="3273"/>
      <c r="DR80" s="3273"/>
      <c r="DS80" s="3273"/>
      <c r="DT80" s="3273"/>
      <c r="DU80" s="3273"/>
      <c r="DV80" s="3273"/>
      <c r="DW80" s="3273"/>
      <c r="DX80" s="3273"/>
      <c r="DY80" s="3273"/>
      <c r="DZ80" s="3273"/>
      <c r="EA80" s="3273"/>
      <c r="EB80" s="3273"/>
      <c r="EC80" s="3273"/>
      <c r="ED80" s="3273"/>
      <c r="EE80" s="3273"/>
      <c r="EF80" s="3273"/>
      <c r="EG80" s="3273"/>
      <c r="EH80" s="3273"/>
      <c r="EI80" s="3273"/>
      <c r="EJ80" s="3273"/>
      <c r="EK80" s="3273"/>
      <c r="EL80" s="3273"/>
      <c r="EM80" s="3273"/>
      <c r="EN80" s="3273"/>
      <c r="EO80" s="3273"/>
      <c r="EP80" s="3273"/>
      <c r="EQ80" s="3273"/>
      <c r="ER80" s="3273"/>
      <c r="ES80" s="3273"/>
      <c r="ET80" s="3273"/>
      <c r="EU80" s="3273"/>
      <c r="EV80" s="3273"/>
      <c r="EW80" s="3273"/>
      <c r="EX80" s="3273"/>
      <c r="EY80" s="3273"/>
      <c r="EZ80" s="3273"/>
      <c r="FA80" s="3273"/>
      <c r="FB80" s="3273"/>
      <c r="FC80" s="3273"/>
      <c r="FD80" s="3273"/>
      <c r="FE80" s="3273"/>
      <c r="FF80" s="3273"/>
      <c r="FG80" s="3273"/>
      <c r="FH80" s="3273"/>
      <c r="FI80" s="3273"/>
      <c r="FJ80" s="3273"/>
      <c r="FK80" s="3273"/>
      <c r="FL80" s="3273"/>
      <c r="FM80" s="3273"/>
      <c r="FN80" s="3273"/>
      <c r="FO80" s="3273"/>
      <c r="FP80" s="3273"/>
      <c r="FQ80" s="3273"/>
      <c r="FR80" s="3273"/>
      <c r="FS80" s="3273"/>
      <c r="FT80" s="3273"/>
      <c r="FU80" s="3273"/>
      <c r="FV80" s="3273"/>
      <c r="FW80" s="3273"/>
      <c r="FX80" s="3273"/>
      <c r="FY80" s="3273"/>
      <c r="FZ80" s="3273"/>
      <c r="GA80" s="3273"/>
      <c r="GB80" s="3273"/>
      <c r="GC80" s="3273"/>
      <c r="GD80" s="3273"/>
      <c r="GE80" s="3273"/>
      <c r="GF80" s="3273"/>
      <c r="GG80" s="3273"/>
      <c r="GH80" s="3273"/>
      <c r="GI80" s="3273"/>
      <c r="GJ80" s="3273"/>
      <c r="GK80" s="3273"/>
      <c r="GL80" s="3273"/>
      <c r="GM80" s="3273"/>
      <c r="GN80" s="3273"/>
      <c r="GO80" s="3273"/>
      <c r="GP80" s="3273"/>
      <c r="GQ80" s="3273"/>
      <c r="GR80" s="3273"/>
      <c r="GS80" s="3273"/>
      <c r="GT80" s="3273"/>
      <c r="GU80" s="3273"/>
      <c r="GV80" s="3273"/>
      <c r="GW80" s="3273"/>
      <c r="GX80" s="3273"/>
      <c r="GY80" s="3273"/>
      <c r="GZ80" s="3273"/>
      <c r="HA80" s="3273"/>
      <c r="HB80" s="3273"/>
      <c r="HC80" s="3273"/>
      <c r="HD80" s="3273"/>
      <c r="HE80" s="3273"/>
      <c r="HF80" s="3273"/>
      <c r="HG80" s="3273"/>
      <c r="HH80" s="3273"/>
      <c r="HI80" s="3273"/>
      <c r="HJ80" s="3273"/>
      <c r="HK80" s="3273"/>
      <c r="HL80" s="3273"/>
      <c r="HM80" s="3273"/>
      <c r="HN80" s="3273"/>
      <c r="HO80" s="3273"/>
      <c r="HP80" s="3273"/>
      <c r="HQ80" s="3273"/>
      <c r="HR80" s="3273"/>
      <c r="HS80" s="3273"/>
      <c r="HT80" s="3273"/>
      <c r="HU80" s="3273"/>
      <c r="HV80" s="3273"/>
      <c r="HW80" s="3273"/>
      <c r="HX80" s="3273"/>
      <c r="HY80" s="3273"/>
      <c r="HZ80" s="3273"/>
      <c r="IA80" s="3273"/>
      <c r="IB80" s="3273"/>
      <c r="IC80" s="3273"/>
      <c r="ID80" s="3273"/>
      <c r="IE80" s="3273"/>
      <c r="IF80" s="3273"/>
      <c r="IG80" s="3273"/>
      <c r="IH80" s="3273"/>
      <c r="II80" s="3273"/>
      <c r="IJ80" s="3273"/>
      <c r="IK80" s="3273"/>
      <c r="IL80" s="3273"/>
      <c r="IM80" s="3273"/>
      <c r="IN80" s="3273"/>
      <c r="IO80" s="3273"/>
      <c r="IP80" s="3273"/>
      <c r="IQ80" s="3273"/>
      <c r="IR80" s="3273"/>
      <c r="IS80" s="3273"/>
      <c r="IT80" s="3273"/>
      <c r="IU80" s="3273"/>
    </row>
    <row r="81" spans="1:251" s="3250" customFormat="1" ht="12" hidden="1" customHeight="1">
      <c r="A81" s="3230" t="s">
        <v>4103</v>
      </c>
      <c r="B81" s="3230" t="s">
        <v>4104</v>
      </c>
      <c r="C81" s="3242" t="s">
        <v>4105</v>
      </c>
      <c r="D81" s="3254" t="s">
        <v>4106</v>
      </c>
      <c r="E81" s="3230" t="s">
        <v>3412</v>
      </c>
      <c r="F81" s="3230" t="s">
        <v>4107</v>
      </c>
      <c r="G81" s="3230"/>
      <c r="H81" s="3230"/>
      <c r="I81" s="3230"/>
      <c r="J81" s="3231"/>
      <c r="K81" s="3230" t="s">
        <v>4108</v>
      </c>
      <c r="L81" s="3277">
        <v>76.45</v>
      </c>
      <c r="M81" s="3276" t="s">
        <v>3202</v>
      </c>
      <c r="N81" s="3277" t="s">
        <v>4109</v>
      </c>
      <c r="O81" s="3230" t="s">
        <v>1203</v>
      </c>
      <c r="P81" s="3230" t="s">
        <v>3204</v>
      </c>
      <c r="Q81" s="3277">
        <v>1780000</v>
      </c>
      <c r="R81" s="3235">
        <v>23283</v>
      </c>
      <c r="S81" s="3236" t="s">
        <v>4110</v>
      </c>
      <c r="T81" s="3240">
        <v>2681900</v>
      </c>
      <c r="U81" s="3235" t="s">
        <v>4111</v>
      </c>
      <c r="V81" s="3278">
        <v>0.2</v>
      </c>
      <c r="W81" s="3239">
        <v>214.55</v>
      </c>
      <c r="X81" s="3240">
        <v>2145500</v>
      </c>
      <c r="Y81" s="3230" t="s">
        <v>3207</v>
      </c>
      <c r="Z81" s="3230" t="s">
        <v>3611</v>
      </c>
      <c r="AA81" s="3230" t="s">
        <v>3908</v>
      </c>
      <c r="AB81" s="3230">
        <v>1500</v>
      </c>
      <c r="AC81" s="3235" t="s">
        <v>3272</v>
      </c>
      <c r="AD81" s="3231" t="s">
        <v>4112</v>
      </c>
      <c r="AE81" s="3230" t="s">
        <v>4113</v>
      </c>
      <c r="AF81" s="3230"/>
      <c r="AG81" s="3230" t="s">
        <v>3275</v>
      </c>
      <c r="AH81" s="3230" t="s">
        <v>4114</v>
      </c>
      <c r="AI81" s="3255" t="s">
        <v>4115</v>
      </c>
      <c r="AJ81" s="3255" t="s">
        <v>4116</v>
      </c>
      <c r="AK81" s="3256"/>
      <c r="AL81" s="3230" t="s">
        <v>3279</v>
      </c>
      <c r="AM81" s="3230"/>
      <c r="AN81" s="3230" t="s">
        <v>3216</v>
      </c>
      <c r="AO81" s="3230" t="s">
        <v>3216</v>
      </c>
      <c r="AP81" s="3230" t="s">
        <v>4117</v>
      </c>
      <c r="AQ81" s="3230"/>
      <c r="AR81" s="3230"/>
      <c r="AS81" s="3230"/>
      <c r="AT81" s="3230"/>
      <c r="AU81" s="3230"/>
      <c r="AV81" s="3230"/>
      <c r="AW81" s="3230"/>
      <c r="AX81" s="3230"/>
      <c r="AY81" s="3231" t="s">
        <v>4118</v>
      </c>
      <c r="AZ81" s="3230" t="s">
        <v>4119</v>
      </c>
      <c r="BA81" s="3230"/>
      <c r="BB81" s="3231"/>
      <c r="BC81" s="3230"/>
      <c r="BD81" s="3245"/>
      <c r="BE81" s="3230"/>
      <c r="BF81" s="3246"/>
      <c r="BG81" s="3255" t="s">
        <v>4116</v>
      </c>
      <c r="BH81" s="3230"/>
      <c r="BI81" s="3230" t="s">
        <v>3298</v>
      </c>
      <c r="BJ81" s="3255" t="s">
        <v>4120</v>
      </c>
      <c r="BK81" s="3247"/>
      <c r="BL81" s="3230"/>
      <c r="BM81" s="3230"/>
      <c r="BN81" s="3230"/>
      <c r="BO81" s="3230"/>
      <c r="BP81" s="3230"/>
      <c r="BQ81" s="3248"/>
      <c r="BR81" s="3248"/>
      <c r="BS81" s="3279" t="s">
        <v>3298</v>
      </c>
      <c r="BT81" s="3279" t="s">
        <v>3060</v>
      </c>
    </row>
    <row r="82" spans="1:251" s="3250" customFormat="1" ht="12" hidden="1" customHeight="1">
      <c r="A82" s="3233" t="s">
        <v>4121</v>
      </c>
      <c r="B82" s="3233" t="s">
        <v>4122</v>
      </c>
      <c r="C82" s="3233" t="s">
        <v>4123</v>
      </c>
      <c r="D82" s="3233" t="s">
        <v>4124</v>
      </c>
      <c r="E82" s="3233" t="s">
        <v>3081</v>
      </c>
      <c r="F82" s="3233" t="s">
        <v>4125</v>
      </c>
      <c r="G82" s="3230"/>
      <c r="H82" s="3233"/>
      <c r="I82" s="3230"/>
      <c r="J82" s="3230"/>
      <c r="K82" s="3233" t="s">
        <v>4122</v>
      </c>
      <c r="L82" s="3277">
        <v>91.66</v>
      </c>
      <c r="M82" s="3233" t="s">
        <v>3202</v>
      </c>
      <c r="N82" s="3233" t="s">
        <v>3227</v>
      </c>
      <c r="O82" s="3233" t="s">
        <v>1203</v>
      </c>
      <c r="P82" s="3233" t="s">
        <v>3204</v>
      </c>
      <c r="Q82" s="3277">
        <v>2300000</v>
      </c>
      <c r="R82" s="3235">
        <v>25093</v>
      </c>
      <c r="S82" s="3277" t="s">
        <v>4126</v>
      </c>
      <c r="T82" s="3240">
        <v>3864100.0000000005</v>
      </c>
      <c r="U82" s="3277" t="s">
        <v>4127</v>
      </c>
      <c r="V82" s="3278">
        <v>0.2</v>
      </c>
      <c r="W82" s="3235">
        <v>309.12</v>
      </c>
      <c r="X82" s="3240">
        <v>3091200</v>
      </c>
      <c r="Y82" s="3233" t="s">
        <v>3207</v>
      </c>
      <c r="Z82" s="3233" t="s">
        <v>3611</v>
      </c>
      <c r="AA82" s="3233" t="s">
        <v>3270</v>
      </c>
      <c r="AB82" s="3230">
        <v>1500</v>
      </c>
      <c r="AC82" s="3277" t="s">
        <v>3060</v>
      </c>
      <c r="AD82" s="3233" t="s">
        <v>4128</v>
      </c>
      <c r="AE82" s="3233" t="s">
        <v>3211</v>
      </c>
      <c r="AF82" s="3230"/>
      <c r="AG82" s="3230" t="s">
        <v>3007</v>
      </c>
      <c r="AH82" s="3233" t="s">
        <v>4129</v>
      </c>
      <c r="AI82" s="3233" t="s">
        <v>3214</v>
      </c>
      <c r="AJ82" s="3233" t="s">
        <v>4130</v>
      </c>
      <c r="AK82" s="3230"/>
      <c r="AL82" s="3233" t="s">
        <v>4131</v>
      </c>
      <c r="AM82" s="3230"/>
      <c r="AN82" s="3233" t="s">
        <v>3216</v>
      </c>
      <c r="AO82" s="3233" t="s">
        <v>3216</v>
      </c>
      <c r="AP82" s="3233" t="s">
        <v>3317</v>
      </c>
      <c r="AQ82" s="3230"/>
      <c r="AR82" s="3230"/>
      <c r="AS82" s="3230"/>
      <c r="AT82" s="3230"/>
      <c r="AU82" s="3230"/>
      <c r="AV82" s="3230"/>
      <c r="AW82" s="3230"/>
      <c r="AX82" s="3230"/>
      <c r="AY82" s="3233" t="s">
        <v>4132</v>
      </c>
      <c r="AZ82" s="3233" t="s">
        <v>4133</v>
      </c>
      <c r="BA82" s="3230"/>
      <c r="BB82" s="3231"/>
      <c r="BC82" s="3230"/>
      <c r="BD82" s="3245"/>
      <c r="BE82" s="3230"/>
      <c r="BF82" s="3246"/>
      <c r="BG82" s="3233" t="s">
        <v>4130</v>
      </c>
      <c r="BH82" s="3230"/>
      <c r="BI82" s="3233" t="s">
        <v>3317</v>
      </c>
      <c r="BJ82" s="3233" t="s">
        <v>4134</v>
      </c>
      <c r="BK82" s="3247"/>
      <c r="BL82" s="3230"/>
      <c r="BM82" s="3230"/>
      <c r="BN82" s="3230"/>
      <c r="BO82" s="3230"/>
      <c r="BP82" s="3230"/>
      <c r="BQ82" s="3230"/>
      <c r="BR82" s="3230"/>
      <c r="BS82" s="3279" t="s">
        <v>3317</v>
      </c>
      <c r="BT82" s="3279" t="s">
        <v>3060</v>
      </c>
    </row>
    <row r="83" spans="1:251" s="3250" customFormat="1" ht="12" hidden="1" customHeight="1">
      <c r="A83" s="3230" t="s">
        <v>4135</v>
      </c>
      <c r="B83" s="3230" t="s">
        <v>4136</v>
      </c>
      <c r="C83" s="3231" t="s">
        <v>4137</v>
      </c>
      <c r="D83" s="3254" t="s">
        <v>4138</v>
      </c>
      <c r="E83" s="3230" t="s">
        <v>3412</v>
      </c>
      <c r="F83" s="3230" t="s">
        <v>4139</v>
      </c>
      <c r="G83" s="3230"/>
      <c r="H83" s="3230"/>
      <c r="I83" s="3230"/>
      <c r="J83" s="3230"/>
      <c r="K83" s="3230" t="s">
        <v>4140</v>
      </c>
      <c r="L83" s="3277">
        <v>75.66</v>
      </c>
      <c r="M83" s="3276" t="s">
        <v>4141</v>
      </c>
      <c r="N83" s="3230" t="s">
        <v>3268</v>
      </c>
      <c r="O83" s="3230" t="s">
        <v>1203</v>
      </c>
      <c r="P83" s="3230" t="s">
        <v>3204</v>
      </c>
      <c r="Q83" s="3277">
        <v>1860000</v>
      </c>
      <c r="R83" s="3235">
        <v>24584</v>
      </c>
      <c r="S83" s="3236" t="s">
        <v>4142</v>
      </c>
      <c r="T83" s="3240">
        <v>3111500</v>
      </c>
      <c r="U83" s="3235" t="s">
        <v>4143</v>
      </c>
      <c r="V83" s="3278">
        <v>0.2</v>
      </c>
      <c r="W83" s="3239">
        <v>248.92</v>
      </c>
      <c r="X83" s="3240">
        <v>2489200</v>
      </c>
      <c r="Y83" s="3230" t="s">
        <v>3207</v>
      </c>
      <c r="Z83" s="3230" t="s">
        <v>3611</v>
      </c>
      <c r="AA83" s="3230" t="s">
        <v>3627</v>
      </c>
      <c r="AB83" s="3230">
        <v>1500</v>
      </c>
      <c r="AC83" s="3235" t="s">
        <v>3060</v>
      </c>
      <c r="AD83" s="3242" t="s">
        <v>4144</v>
      </c>
      <c r="AE83" s="3230" t="s">
        <v>3590</v>
      </c>
      <c r="AF83" s="3230"/>
      <c r="AG83" s="3230" t="s">
        <v>3007</v>
      </c>
      <c r="AH83" s="3230" t="s">
        <v>4145</v>
      </c>
      <c r="AI83" s="3255" t="s">
        <v>3214</v>
      </c>
      <c r="AJ83" s="3230" t="s">
        <v>4146</v>
      </c>
      <c r="AK83" s="3230"/>
      <c r="AL83" s="3230" t="s">
        <v>3899</v>
      </c>
      <c r="AM83" s="3230"/>
      <c r="AN83" s="3230" t="s">
        <v>3216</v>
      </c>
      <c r="AO83" s="3230" t="s">
        <v>3216</v>
      </c>
      <c r="AP83" s="3230" t="s">
        <v>4117</v>
      </c>
      <c r="AQ83" s="3230"/>
      <c r="AR83" s="3230"/>
      <c r="AS83" s="3230"/>
      <c r="AT83" s="3230"/>
      <c r="AU83" s="3230"/>
      <c r="AV83" s="3230"/>
      <c r="AW83" s="3230"/>
      <c r="AX83" s="3230"/>
      <c r="AY83" s="3231" t="s">
        <v>4147</v>
      </c>
      <c r="AZ83" s="3230" t="s">
        <v>4140</v>
      </c>
      <c r="BA83" s="3230"/>
      <c r="BB83" s="3230"/>
      <c r="BC83" s="3230"/>
      <c r="BD83" s="3230"/>
      <c r="BE83" s="3230"/>
      <c r="BF83" s="3230"/>
      <c r="BG83" s="3255" t="s">
        <v>4146</v>
      </c>
      <c r="BH83" s="3230"/>
      <c r="BI83" s="3230" t="s">
        <v>3298</v>
      </c>
      <c r="BJ83" s="3247" t="s">
        <v>4134</v>
      </c>
      <c r="BK83" s="3247"/>
      <c r="BL83" s="3230"/>
      <c r="BM83" s="3230"/>
      <c r="BN83" s="3230"/>
      <c r="BO83" s="3230"/>
      <c r="BP83" s="3230"/>
      <c r="BQ83" s="3230"/>
      <c r="BR83" s="3230"/>
      <c r="BS83" s="3279" t="s">
        <v>3298</v>
      </c>
      <c r="BT83" s="3279" t="s">
        <v>3060</v>
      </c>
    </row>
    <row r="84" spans="1:251" s="3250" customFormat="1" ht="12" hidden="1" customHeight="1">
      <c r="A84" s="3233" t="s">
        <v>4148</v>
      </c>
      <c r="B84" s="3233" t="s">
        <v>4149</v>
      </c>
      <c r="C84" s="3233" t="s">
        <v>4150</v>
      </c>
      <c r="D84" s="3233" t="s">
        <v>4151</v>
      </c>
      <c r="E84" s="3233" t="s">
        <v>3081</v>
      </c>
      <c r="F84" s="3233" t="s">
        <v>4152</v>
      </c>
      <c r="G84" s="3230"/>
      <c r="H84" s="3233"/>
      <c r="I84" s="3230"/>
      <c r="J84" s="3230"/>
      <c r="K84" s="3233" t="s">
        <v>4153</v>
      </c>
      <c r="L84" s="3277">
        <v>61.75</v>
      </c>
      <c r="M84" s="3233" t="s">
        <v>3202</v>
      </c>
      <c r="N84" s="3233" t="s">
        <v>3227</v>
      </c>
      <c r="O84" s="3233" t="s">
        <v>1203</v>
      </c>
      <c r="P84" s="3233" t="s">
        <v>3204</v>
      </c>
      <c r="Q84" s="3277">
        <v>1500000</v>
      </c>
      <c r="R84" s="3235">
        <v>24291</v>
      </c>
      <c r="S84" s="3277" t="s">
        <v>4154</v>
      </c>
      <c r="T84" s="3240">
        <v>2291800</v>
      </c>
      <c r="U84" s="3277" t="s">
        <v>4155</v>
      </c>
      <c r="V84" s="3278">
        <v>0.2</v>
      </c>
      <c r="W84" s="3235">
        <v>183.34</v>
      </c>
      <c r="X84" s="3240">
        <v>1833400</v>
      </c>
      <c r="Y84" s="3233" t="s">
        <v>3207</v>
      </c>
      <c r="Z84" s="3233" t="s">
        <v>3611</v>
      </c>
      <c r="AA84" s="3233" t="s">
        <v>3270</v>
      </c>
      <c r="AB84" s="3230">
        <v>1500</v>
      </c>
      <c r="AC84" s="3277" t="s">
        <v>3034</v>
      </c>
      <c r="AD84" s="3233" t="s">
        <v>1203</v>
      </c>
      <c r="AE84" s="3233" t="s">
        <v>3211</v>
      </c>
      <c r="AF84" s="3230"/>
      <c r="AG84" s="3230" t="s">
        <v>3007</v>
      </c>
      <c r="AH84" s="3233" t="s">
        <v>4156</v>
      </c>
      <c r="AI84" s="3233" t="s">
        <v>3642</v>
      </c>
      <c r="AJ84" s="3233" t="s">
        <v>4157</v>
      </c>
      <c r="AK84" s="3230"/>
      <c r="AL84" s="3233" t="s">
        <v>3381</v>
      </c>
      <c r="AM84" s="3230"/>
      <c r="AN84" s="3233" t="s">
        <v>3216</v>
      </c>
      <c r="AO84" s="3233" t="s">
        <v>3216</v>
      </c>
      <c r="AP84" s="3233" t="s">
        <v>3580</v>
      </c>
      <c r="AQ84" s="3230"/>
      <c r="AR84" s="3230"/>
      <c r="AS84" s="3230"/>
      <c r="AT84" s="3230"/>
      <c r="AU84" s="3230"/>
      <c r="AV84" s="3230"/>
      <c r="AW84" s="3230"/>
      <c r="AX84" s="3230"/>
      <c r="AY84" s="3233" t="s">
        <v>4158</v>
      </c>
      <c r="AZ84" s="3233" t="s">
        <v>4153</v>
      </c>
      <c r="BA84" s="3230"/>
      <c r="BB84" s="3231"/>
      <c r="BC84" s="3230"/>
      <c r="BD84" s="3245"/>
      <c r="BE84" s="3230"/>
      <c r="BF84" s="3246"/>
      <c r="BG84" s="3233" t="s">
        <v>4157</v>
      </c>
      <c r="BH84" s="3230"/>
      <c r="BI84" s="3233" t="s">
        <v>3580</v>
      </c>
      <c r="BJ84" s="3233"/>
      <c r="BK84" s="3247"/>
      <c r="BL84" s="3230"/>
      <c r="BM84" s="3230"/>
      <c r="BN84" s="3230"/>
      <c r="BO84" s="3230"/>
      <c r="BP84" s="3230"/>
      <c r="BQ84" s="3230"/>
      <c r="BR84" s="3230"/>
      <c r="BS84" s="3279" t="s">
        <v>3580</v>
      </c>
      <c r="BT84" s="3279" t="s">
        <v>3034</v>
      </c>
    </row>
    <row r="85" spans="1:251" s="3250" customFormat="1" ht="12" hidden="1" customHeight="1">
      <c r="A85" s="3233" t="s">
        <v>4159</v>
      </c>
      <c r="B85" s="3233" t="s">
        <v>4160</v>
      </c>
      <c r="C85" s="3233" t="s">
        <v>4161</v>
      </c>
      <c r="D85" s="3233" t="s">
        <v>4162</v>
      </c>
      <c r="E85" s="3233" t="s">
        <v>3081</v>
      </c>
      <c r="F85" s="3233" t="s">
        <v>4163</v>
      </c>
      <c r="G85" s="3230"/>
      <c r="H85" s="3233"/>
      <c r="I85" s="3230"/>
      <c r="J85" s="3230"/>
      <c r="K85" s="3233" t="s">
        <v>4164</v>
      </c>
      <c r="L85" s="3277">
        <v>42.32</v>
      </c>
      <c r="M85" s="3233" t="s">
        <v>3290</v>
      </c>
      <c r="N85" s="3233" t="s">
        <v>3203</v>
      </c>
      <c r="O85" s="3233" t="s">
        <v>1203</v>
      </c>
      <c r="P85" s="3233" t="s">
        <v>3204</v>
      </c>
      <c r="Q85" s="3277">
        <v>1720000</v>
      </c>
      <c r="R85" s="3235">
        <v>40643</v>
      </c>
      <c r="S85" s="3277" t="s">
        <v>4165</v>
      </c>
      <c r="T85" s="3240">
        <v>1714600</v>
      </c>
      <c r="U85" s="3277" t="s">
        <v>4166</v>
      </c>
      <c r="V85" s="3278">
        <v>0.2</v>
      </c>
      <c r="W85" s="3235">
        <v>137.16</v>
      </c>
      <c r="X85" s="3240">
        <v>1371600</v>
      </c>
      <c r="Y85" s="3233" t="s">
        <v>3207</v>
      </c>
      <c r="Z85" s="3233" t="s">
        <v>3611</v>
      </c>
      <c r="AA85" s="3233" t="s">
        <v>3271</v>
      </c>
      <c r="AB85" s="3230">
        <v>1500</v>
      </c>
      <c r="AC85" s="3277" t="s">
        <v>3060</v>
      </c>
      <c r="AD85" s="3233" t="s">
        <v>1203</v>
      </c>
      <c r="AE85" s="3233" t="s">
        <v>3211</v>
      </c>
      <c r="AF85" s="3230"/>
      <c r="AG85" s="3230" t="s">
        <v>3007</v>
      </c>
      <c r="AH85" s="3233" t="s">
        <v>4167</v>
      </c>
      <c r="AI85" s="3233" t="s">
        <v>3696</v>
      </c>
      <c r="AJ85" s="3233" t="s">
        <v>4168</v>
      </c>
      <c r="AK85" s="3230"/>
      <c r="AL85" s="3233" t="s">
        <v>3256</v>
      </c>
      <c r="AM85" s="3230"/>
      <c r="AN85" s="3233" t="s">
        <v>3216</v>
      </c>
      <c r="AO85" s="3233" t="s">
        <v>3216</v>
      </c>
      <c r="AP85" s="3233" t="s">
        <v>3726</v>
      </c>
      <c r="AQ85" s="3230"/>
      <c r="AR85" s="3230"/>
      <c r="AS85" s="3230"/>
      <c r="AT85" s="3230"/>
      <c r="AU85" s="3230"/>
      <c r="AV85" s="3230"/>
      <c r="AW85" s="3230"/>
      <c r="AX85" s="3230"/>
      <c r="AY85" s="3233" t="s">
        <v>4169</v>
      </c>
      <c r="AZ85" s="3233" t="s">
        <v>4164</v>
      </c>
      <c r="BA85" s="3230"/>
      <c r="BB85" s="3231"/>
      <c r="BC85" s="3230"/>
      <c r="BD85" s="3245"/>
      <c r="BE85" s="3230"/>
      <c r="BF85" s="3246"/>
      <c r="BG85" s="3233" t="s">
        <v>4168</v>
      </c>
      <c r="BH85" s="3230"/>
      <c r="BI85" s="3233" t="s">
        <v>3726</v>
      </c>
      <c r="BJ85" s="3233" t="s">
        <v>3237</v>
      </c>
      <c r="BK85" s="3247"/>
      <c r="BL85" s="3230"/>
      <c r="BM85" s="3230"/>
      <c r="BN85" s="3230"/>
      <c r="BO85" s="3230"/>
      <c r="BP85" s="3230"/>
      <c r="BQ85" s="3230"/>
      <c r="BR85" s="3230"/>
      <c r="BS85" s="3279" t="s">
        <v>3726</v>
      </c>
      <c r="BT85" s="3279" t="s">
        <v>3060</v>
      </c>
    </row>
    <row r="86" spans="1:251" s="3250" customFormat="1" ht="12" hidden="1" customHeight="1">
      <c r="A86" s="3230" t="s">
        <v>4170</v>
      </c>
      <c r="B86" s="3230" t="s">
        <v>4171</v>
      </c>
      <c r="C86" s="3231" t="s">
        <v>4172</v>
      </c>
      <c r="D86" s="3254">
        <v>13810965098</v>
      </c>
      <c r="E86" s="3230" t="s">
        <v>3412</v>
      </c>
      <c r="F86" s="3230" t="s">
        <v>4096</v>
      </c>
      <c r="G86" s="3230"/>
      <c r="H86" s="3230" t="s">
        <v>4173</v>
      </c>
      <c r="I86" s="3230"/>
      <c r="J86" s="3230" t="s">
        <v>4174</v>
      </c>
      <c r="K86" s="3230" t="s">
        <v>4171</v>
      </c>
      <c r="L86" s="3235">
        <v>42.69</v>
      </c>
      <c r="M86" s="3276" t="s">
        <v>4003</v>
      </c>
      <c r="N86" s="3230" t="s">
        <v>4013</v>
      </c>
      <c r="O86" s="3230"/>
      <c r="P86" s="3230" t="s">
        <v>3419</v>
      </c>
      <c r="Q86" s="3235">
        <v>1500000</v>
      </c>
      <c r="R86" s="3235">
        <v>35137</v>
      </c>
      <c r="S86" s="3236">
        <v>163.34</v>
      </c>
      <c r="T86" s="3240">
        <v>1633400</v>
      </c>
      <c r="U86" s="3235">
        <v>38263</v>
      </c>
      <c r="V86" s="3278">
        <v>0.2</v>
      </c>
      <c r="W86" s="3239">
        <v>130.66999999999999</v>
      </c>
      <c r="X86" s="3240">
        <v>1306699.9999999998</v>
      </c>
      <c r="Y86" s="3230">
        <v>2016</v>
      </c>
      <c r="Z86" s="3230">
        <v>4</v>
      </c>
      <c r="AA86" s="3230">
        <v>20</v>
      </c>
      <c r="AB86" s="3230">
        <v>1500</v>
      </c>
      <c r="AC86" s="3235" t="s">
        <v>3272</v>
      </c>
      <c r="AD86" s="3242" t="s">
        <v>4175</v>
      </c>
      <c r="AE86" s="3230" t="s">
        <v>3590</v>
      </c>
      <c r="AF86" s="3230" t="s">
        <v>3421</v>
      </c>
      <c r="AG86" s="3230" t="s">
        <v>3275</v>
      </c>
      <c r="AH86" s="3230">
        <v>45678</v>
      </c>
      <c r="AI86" s="3255">
        <v>42395</v>
      </c>
      <c r="AJ86" s="3230"/>
      <c r="AK86" s="3230" t="s">
        <v>4015</v>
      </c>
      <c r="AL86" s="3230">
        <v>42</v>
      </c>
      <c r="AM86" s="3230"/>
      <c r="AN86" s="3230"/>
      <c r="AO86" s="3230"/>
      <c r="AP86" s="3230" t="s">
        <v>4176</v>
      </c>
      <c r="AQ86" s="3230" t="s">
        <v>3424</v>
      </c>
      <c r="AR86" s="3230"/>
      <c r="AS86" s="3230"/>
      <c r="AT86" s="3230"/>
      <c r="AU86" s="3230"/>
      <c r="AV86" s="3230"/>
      <c r="AW86" s="3230" t="s">
        <v>3425</v>
      </c>
      <c r="AX86" s="3230" t="s">
        <v>3426</v>
      </c>
      <c r="AY86" s="3231" t="s">
        <v>4177</v>
      </c>
      <c r="AZ86" s="3230" t="s">
        <v>4016</v>
      </c>
      <c r="BA86" s="3230"/>
      <c r="BB86" s="3230"/>
      <c r="BC86" s="3230"/>
      <c r="BD86" s="3230"/>
      <c r="BE86" s="3230"/>
      <c r="BF86" s="3230"/>
      <c r="BG86" s="3255">
        <v>42387</v>
      </c>
      <c r="BH86" s="3230"/>
      <c r="BI86" s="3230"/>
      <c r="BJ86" s="3247">
        <v>42398</v>
      </c>
      <c r="BK86" s="3247"/>
      <c r="BL86" s="3230" t="s">
        <v>3421</v>
      </c>
      <c r="BM86" s="3230"/>
      <c r="BN86" s="3230"/>
      <c r="BO86" s="3230"/>
      <c r="BP86" s="3230"/>
      <c r="BQ86" s="3230"/>
      <c r="BR86" s="3230"/>
      <c r="BS86" s="3279" t="s">
        <v>3317</v>
      </c>
      <c r="BT86" s="3279" t="s">
        <v>3060</v>
      </c>
    </row>
    <row r="87" spans="1:251" s="3250" customFormat="1" ht="12" hidden="1" customHeight="1">
      <c r="A87" s="3230" t="s">
        <v>4178</v>
      </c>
      <c r="B87" s="3230" t="s">
        <v>4179</v>
      </c>
      <c r="C87" s="3231" t="s">
        <v>4180</v>
      </c>
      <c r="D87" s="3231" t="s">
        <v>4181</v>
      </c>
      <c r="E87" s="3230" t="s">
        <v>3412</v>
      </c>
      <c r="F87" s="3230" t="s">
        <v>3989</v>
      </c>
      <c r="G87" s="3230"/>
      <c r="H87" s="3230" t="s">
        <v>3663</v>
      </c>
      <c r="I87" s="3230"/>
      <c r="J87" s="3230" t="s">
        <v>4182</v>
      </c>
      <c r="K87" s="3230" t="s">
        <v>4179</v>
      </c>
      <c r="L87" s="3235">
        <v>43.97</v>
      </c>
      <c r="M87" s="3252" t="s">
        <v>3665</v>
      </c>
      <c r="N87" s="3230" t="s">
        <v>4013</v>
      </c>
      <c r="O87" s="3230"/>
      <c r="P87" s="3230"/>
      <c r="Q87" s="3235">
        <v>1500000</v>
      </c>
      <c r="R87" s="3253">
        <v>34114</v>
      </c>
      <c r="S87" s="3236">
        <v>164.05</v>
      </c>
      <c r="T87" s="3240">
        <v>1640500</v>
      </c>
      <c r="U87" s="3235">
        <v>37310</v>
      </c>
      <c r="V87" s="3278">
        <v>0.2</v>
      </c>
      <c r="W87" s="3239">
        <v>131.24</v>
      </c>
      <c r="X87" s="3240">
        <v>1312400</v>
      </c>
      <c r="Y87" s="3230" t="s">
        <v>3207</v>
      </c>
      <c r="Z87" s="3248">
        <v>4</v>
      </c>
      <c r="AA87" s="3248">
        <v>7</v>
      </c>
      <c r="AB87" s="3230">
        <v>1500</v>
      </c>
      <c r="AC87" s="3235" t="s">
        <v>3060</v>
      </c>
      <c r="AD87" s="3231" t="s">
        <v>4183</v>
      </c>
      <c r="AE87" s="3230" t="s">
        <v>3590</v>
      </c>
      <c r="AF87" s="3230"/>
      <c r="AG87" s="3254" t="s">
        <v>3007</v>
      </c>
      <c r="AH87" s="3230">
        <v>40937</v>
      </c>
      <c r="AI87" s="3255">
        <v>42402</v>
      </c>
      <c r="AJ87" s="3230"/>
      <c r="AK87" s="3256"/>
      <c r="AL87" s="3254">
        <v>20</v>
      </c>
      <c r="AM87" s="3230"/>
      <c r="AN87" s="3230"/>
      <c r="AO87" s="3230"/>
      <c r="AP87" s="3254" t="s">
        <v>3163</v>
      </c>
      <c r="AQ87" s="3230" t="s">
        <v>3424</v>
      </c>
      <c r="AR87" s="3230"/>
      <c r="AS87" s="3230"/>
      <c r="AT87" s="3230"/>
      <c r="AU87" s="3254"/>
      <c r="AV87" s="3230"/>
      <c r="AW87" s="3254" t="s">
        <v>3425</v>
      </c>
      <c r="AX87" s="3316" t="s">
        <v>3426</v>
      </c>
      <c r="AY87" s="3230">
        <v>1177934</v>
      </c>
      <c r="AZ87" s="3230" t="s">
        <v>4184</v>
      </c>
      <c r="BA87" s="3230"/>
      <c r="BB87" s="3230"/>
      <c r="BC87" s="3230"/>
      <c r="BD87" s="3230"/>
      <c r="BE87" s="3230"/>
      <c r="BF87" s="3230"/>
      <c r="BG87" s="3247">
        <v>42394</v>
      </c>
      <c r="BH87" s="3230"/>
      <c r="BI87" s="3230"/>
      <c r="BJ87" s="3247">
        <v>42424</v>
      </c>
      <c r="BK87" s="3247"/>
      <c r="BL87" s="3230"/>
      <c r="BM87" s="3230"/>
      <c r="BN87" s="3230"/>
      <c r="BO87" s="3230"/>
      <c r="BP87" s="3230"/>
      <c r="BQ87" s="3248"/>
      <c r="BR87" s="3248"/>
      <c r="BS87" s="3279" t="s">
        <v>3163</v>
      </c>
      <c r="BT87" s="3279" t="s">
        <v>3060</v>
      </c>
    </row>
    <row r="88" spans="1:251" s="3250" customFormat="1" ht="12" hidden="1" customHeight="1">
      <c r="A88" s="3230" t="s">
        <v>4185</v>
      </c>
      <c r="B88" s="3230" t="s">
        <v>4186</v>
      </c>
      <c r="C88" s="3242" t="s">
        <v>4187</v>
      </c>
      <c r="D88" s="3254">
        <v>13601284008</v>
      </c>
      <c r="E88" s="3230" t="s">
        <v>3481</v>
      </c>
      <c r="F88" s="3230" t="s">
        <v>3935</v>
      </c>
      <c r="G88" s="3230"/>
      <c r="H88" s="3230" t="s">
        <v>4188</v>
      </c>
      <c r="I88" s="3230"/>
      <c r="J88" s="3231" t="s">
        <v>4189</v>
      </c>
      <c r="K88" s="3230" t="s">
        <v>4186</v>
      </c>
      <c r="L88" s="3275">
        <v>64.930000000000007</v>
      </c>
      <c r="M88" s="3276">
        <v>8</v>
      </c>
      <c r="N88" s="3277" t="s">
        <v>3485</v>
      </c>
      <c r="O88" s="3230">
        <v>40.46</v>
      </c>
      <c r="P88" s="3230" t="s">
        <v>3486</v>
      </c>
      <c r="Q88" s="3235">
        <v>1620000</v>
      </c>
      <c r="R88" s="3235">
        <v>24950</v>
      </c>
      <c r="S88" s="3236">
        <v>193.74</v>
      </c>
      <c r="T88" s="3240">
        <v>1937400</v>
      </c>
      <c r="U88" s="3235">
        <v>29839</v>
      </c>
      <c r="V88" s="3278">
        <v>0.2</v>
      </c>
      <c r="W88" s="3239">
        <v>154.99</v>
      </c>
      <c r="X88" s="3240">
        <v>1549900</v>
      </c>
      <c r="Y88" s="3230">
        <v>2016</v>
      </c>
      <c r="Z88" s="3230">
        <v>4</v>
      </c>
      <c r="AA88" s="3230">
        <v>15</v>
      </c>
      <c r="AB88" s="3230">
        <v>1500</v>
      </c>
      <c r="AC88" s="3235" t="s">
        <v>3249</v>
      </c>
      <c r="AD88" s="3231" t="s">
        <v>4190</v>
      </c>
      <c r="AE88" s="3230" t="s">
        <v>3251</v>
      </c>
      <c r="AF88" s="3230" t="s">
        <v>3489</v>
      </c>
      <c r="AG88" s="3230" t="s">
        <v>3252</v>
      </c>
      <c r="AH88" s="3230">
        <v>30494</v>
      </c>
      <c r="AI88" s="3255">
        <v>42424</v>
      </c>
      <c r="AJ88" s="3255"/>
      <c r="AK88" s="3256" t="s">
        <v>3490</v>
      </c>
      <c r="AL88" s="3230">
        <v>52</v>
      </c>
      <c r="AM88" s="3230"/>
      <c r="AN88" s="3230"/>
      <c r="AO88" s="3230"/>
      <c r="AP88" s="3254" t="s">
        <v>3163</v>
      </c>
      <c r="AQ88" s="3230" t="s">
        <v>3193</v>
      </c>
      <c r="AR88" s="3230"/>
      <c r="AS88" s="3230"/>
      <c r="AT88" s="3230"/>
      <c r="AU88" s="3230"/>
      <c r="AV88" s="3230"/>
      <c r="AW88" s="3230" t="s">
        <v>3194</v>
      </c>
      <c r="AX88" s="3230" t="s">
        <v>3195</v>
      </c>
      <c r="AY88" s="3231">
        <v>1187799</v>
      </c>
      <c r="AZ88" s="3230" t="s">
        <v>4191</v>
      </c>
      <c r="BA88" s="3230"/>
      <c r="BB88" s="3231"/>
      <c r="BC88" s="3230"/>
      <c r="BD88" s="3245"/>
      <c r="BE88" s="3230"/>
      <c r="BF88" s="3246"/>
      <c r="BG88" s="3255">
        <v>42415</v>
      </c>
      <c r="BH88" s="3230"/>
      <c r="BI88" s="3230"/>
      <c r="BJ88" s="3255">
        <v>42429</v>
      </c>
      <c r="BK88" s="3247"/>
      <c r="BL88" s="3230" t="s">
        <v>3489</v>
      </c>
      <c r="BM88" s="3230"/>
      <c r="BN88" s="3230"/>
      <c r="BO88" s="3230"/>
      <c r="BP88" s="3230"/>
      <c r="BQ88" s="3248"/>
      <c r="BR88" s="3248"/>
      <c r="BS88" s="3279" t="s">
        <v>3163</v>
      </c>
      <c r="BT88" s="3279" t="s">
        <v>3060</v>
      </c>
    </row>
    <row r="89" spans="1:251" s="3250" customFormat="1" ht="12" hidden="1" customHeight="1">
      <c r="A89" s="3230" t="s">
        <v>4192</v>
      </c>
      <c r="B89" s="3230" t="s">
        <v>4193</v>
      </c>
      <c r="C89" s="3242" t="s">
        <v>4194</v>
      </c>
      <c r="D89" s="3254">
        <v>13810346483</v>
      </c>
      <c r="E89" s="3230" t="s">
        <v>3481</v>
      </c>
      <c r="F89" s="3230" t="s">
        <v>3935</v>
      </c>
      <c r="G89" s="3230"/>
      <c r="H89" s="3230" t="s">
        <v>4195</v>
      </c>
      <c r="I89" s="3230"/>
      <c r="J89" s="3231" t="s">
        <v>4196</v>
      </c>
      <c r="K89" s="3230" t="s">
        <v>4193</v>
      </c>
      <c r="L89" s="3275">
        <v>57.22</v>
      </c>
      <c r="M89" s="3276">
        <v>5</v>
      </c>
      <c r="N89" s="3277" t="s">
        <v>3501</v>
      </c>
      <c r="O89" s="3230"/>
      <c r="P89" s="3230" t="s">
        <v>3486</v>
      </c>
      <c r="Q89" s="3235">
        <v>1300000</v>
      </c>
      <c r="R89" s="3235">
        <v>22719</v>
      </c>
      <c r="S89" s="3236">
        <v>206.04</v>
      </c>
      <c r="T89" s="3240">
        <v>2060400</v>
      </c>
      <c r="U89" s="3235">
        <v>36009</v>
      </c>
      <c r="V89" s="3278">
        <v>0.2</v>
      </c>
      <c r="W89" s="3239">
        <v>164.83</v>
      </c>
      <c r="X89" s="3240">
        <v>1648300.0000000002</v>
      </c>
      <c r="Y89" s="3230">
        <v>2016</v>
      </c>
      <c r="Z89" s="3230">
        <v>4</v>
      </c>
      <c r="AA89" s="3230">
        <v>13</v>
      </c>
      <c r="AB89" s="3230">
        <v>1500</v>
      </c>
      <c r="AC89" s="3235" t="s">
        <v>3249</v>
      </c>
      <c r="AD89" s="3231" t="s">
        <v>4197</v>
      </c>
      <c r="AE89" s="3230" t="s">
        <v>3251</v>
      </c>
      <c r="AF89" s="3230" t="s">
        <v>3489</v>
      </c>
      <c r="AG89" s="3230" t="s">
        <v>3252</v>
      </c>
      <c r="AH89" s="3230">
        <v>40195</v>
      </c>
      <c r="AI89" s="3255">
        <v>42425</v>
      </c>
      <c r="AJ89" s="3255"/>
      <c r="AK89" s="3256" t="s">
        <v>3490</v>
      </c>
      <c r="AL89" s="3230">
        <v>24</v>
      </c>
      <c r="AM89" s="3230"/>
      <c r="AN89" s="3230"/>
      <c r="AO89" s="3230"/>
      <c r="AP89" s="3254" t="s">
        <v>3163</v>
      </c>
      <c r="AQ89" s="3230" t="s">
        <v>3193</v>
      </c>
      <c r="AR89" s="3230"/>
      <c r="AS89" s="3230"/>
      <c r="AT89" s="3230"/>
      <c r="AU89" s="3230"/>
      <c r="AV89" s="3230"/>
      <c r="AW89" s="3230" t="s">
        <v>3194</v>
      </c>
      <c r="AX89" s="3230" t="s">
        <v>3195</v>
      </c>
      <c r="AY89" s="3231">
        <v>1192188</v>
      </c>
      <c r="AZ89" s="3230" t="s">
        <v>3491</v>
      </c>
      <c r="BA89" s="3230"/>
      <c r="BB89" s="3231"/>
      <c r="BC89" s="3230"/>
      <c r="BD89" s="3245"/>
      <c r="BE89" s="3230"/>
      <c r="BF89" s="3246"/>
      <c r="BG89" s="3255">
        <v>42418</v>
      </c>
      <c r="BH89" s="3230"/>
      <c r="BI89" s="3230"/>
      <c r="BJ89" s="3255">
        <v>42436</v>
      </c>
      <c r="BK89" s="3247"/>
      <c r="BL89" s="3230" t="s">
        <v>3489</v>
      </c>
      <c r="BM89" s="3230"/>
      <c r="BN89" s="3230"/>
      <c r="BO89" s="3230"/>
      <c r="BP89" s="3230"/>
      <c r="BQ89" s="3248"/>
      <c r="BR89" s="3248"/>
      <c r="BS89" s="3279" t="s">
        <v>3163</v>
      </c>
      <c r="BT89" s="3279" t="s">
        <v>3060</v>
      </c>
    </row>
    <row r="90" spans="1:251" s="3250" customFormat="1" ht="12" hidden="1" customHeight="1">
      <c r="A90" s="3230" t="s">
        <v>4198</v>
      </c>
      <c r="B90" s="3230" t="s">
        <v>4199</v>
      </c>
      <c r="C90" s="3242" t="s">
        <v>4200</v>
      </c>
      <c r="D90" s="3254">
        <v>13910165604</v>
      </c>
      <c r="E90" s="3230" t="s">
        <v>3481</v>
      </c>
      <c r="F90" s="3230" t="s">
        <v>4201</v>
      </c>
      <c r="G90" s="3230"/>
      <c r="H90" s="3230" t="s">
        <v>4202</v>
      </c>
      <c r="I90" s="3230"/>
      <c r="J90" s="3231" t="s">
        <v>4203</v>
      </c>
      <c r="K90" s="3230" t="s">
        <v>4199</v>
      </c>
      <c r="L90" s="3275">
        <v>43.49</v>
      </c>
      <c r="M90" s="3276">
        <v>4</v>
      </c>
      <c r="N90" s="3277" t="s">
        <v>3485</v>
      </c>
      <c r="O90" s="3230"/>
      <c r="P90" s="3230" t="s">
        <v>3486</v>
      </c>
      <c r="Q90" s="3235">
        <v>1500000</v>
      </c>
      <c r="R90" s="3235">
        <v>34491</v>
      </c>
      <c r="S90" s="3236">
        <v>166.53</v>
      </c>
      <c r="T90" s="3240">
        <v>1665300</v>
      </c>
      <c r="U90" s="3235">
        <v>38292</v>
      </c>
      <c r="V90" s="3278">
        <v>0.2</v>
      </c>
      <c r="W90" s="3239">
        <v>133.22</v>
      </c>
      <c r="X90" s="3240">
        <v>1332200</v>
      </c>
      <c r="Y90" s="3230">
        <v>2016</v>
      </c>
      <c r="Z90" s="3230">
        <v>4</v>
      </c>
      <c r="AA90" s="3230">
        <v>13</v>
      </c>
      <c r="AB90" s="3230">
        <v>1500</v>
      </c>
      <c r="AC90" s="3235" t="s">
        <v>3249</v>
      </c>
      <c r="AD90" s="3231" t="s">
        <v>4204</v>
      </c>
      <c r="AE90" s="3230" t="s">
        <v>4205</v>
      </c>
      <c r="AF90" s="3230" t="s">
        <v>3489</v>
      </c>
      <c r="AG90" s="3230" t="s">
        <v>3252</v>
      </c>
      <c r="AH90" s="3230">
        <v>43688</v>
      </c>
      <c r="AI90" s="3255">
        <v>42434</v>
      </c>
      <c r="AJ90" s="3255"/>
      <c r="AK90" s="3256" t="s">
        <v>3490</v>
      </c>
      <c r="AL90" s="3230">
        <v>42</v>
      </c>
      <c r="AM90" s="3230"/>
      <c r="AN90" s="3230"/>
      <c r="AO90" s="3230"/>
      <c r="AP90" s="3254" t="s">
        <v>3163</v>
      </c>
      <c r="AQ90" s="3230" t="s">
        <v>3193</v>
      </c>
      <c r="AR90" s="3230"/>
      <c r="AS90" s="3230"/>
      <c r="AT90" s="3230"/>
      <c r="AU90" s="3230"/>
      <c r="AV90" s="3230"/>
      <c r="AW90" s="3230" t="s">
        <v>3194</v>
      </c>
      <c r="AX90" s="3230" t="s">
        <v>3195</v>
      </c>
      <c r="AY90" s="3231">
        <v>1166582</v>
      </c>
      <c r="AZ90" s="3230" t="s">
        <v>3491</v>
      </c>
      <c r="BA90" s="3230"/>
      <c r="BB90" s="3231"/>
      <c r="BC90" s="3230"/>
      <c r="BD90" s="3245"/>
      <c r="BE90" s="3230"/>
      <c r="BF90" s="3246"/>
      <c r="BG90" s="3255">
        <v>42387</v>
      </c>
      <c r="BH90" s="3230"/>
      <c r="BI90" s="3230"/>
      <c r="BJ90" s="3255">
        <v>42437</v>
      </c>
      <c r="BK90" s="3247"/>
      <c r="BL90" s="3230" t="s">
        <v>3489</v>
      </c>
      <c r="BM90" s="3230"/>
      <c r="BN90" s="3230"/>
      <c r="BO90" s="3230"/>
      <c r="BP90" s="3230"/>
      <c r="BQ90" s="3248"/>
      <c r="BR90" s="3248"/>
      <c r="BS90" s="3279" t="s">
        <v>3163</v>
      </c>
      <c r="BT90" s="3279" t="s">
        <v>3060</v>
      </c>
    </row>
    <row r="91" spans="1:251" s="3250" customFormat="1" ht="12" hidden="1" customHeight="1">
      <c r="A91" s="3254" t="s">
        <v>4206</v>
      </c>
      <c r="B91" s="3254" t="s">
        <v>4207</v>
      </c>
      <c r="C91" s="3310" t="s">
        <v>4208</v>
      </c>
      <c r="D91" s="3310" t="s">
        <v>4209</v>
      </c>
      <c r="E91" s="3254" t="s">
        <v>3481</v>
      </c>
      <c r="F91" s="3254" t="s">
        <v>4210</v>
      </c>
      <c r="G91" s="3254"/>
      <c r="H91" s="3254" t="s">
        <v>4211</v>
      </c>
      <c r="I91" s="3254" t="s">
        <v>3498</v>
      </c>
      <c r="J91" s="3310" t="s">
        <v>4212</v>
      </c>
      <c r="K91" s="3254" t="s">
        <v>4207</v>
      </c>
      <c r="L91" s="3235">
        <v>52.45</v>
      </c>
      <c r="M91" s="3310" t="s">
        <v>4213</v>
      </c>
      <c r="N91" s="3232" t="s">
        <v>3485</v>
      </c>
      <c r="O91" s="3232">
        <v>40.479999999999997</v>
      </c>
      <c r="P91" s="3254" t="s">
        <v>3486</v>
      </c>
      <c r="Q91" s="3235">
        <v>2330000</v>
      </c>
      <c r="R91" s="3235">
        <v>44423</v>
      </c>
      <c r="S91" s="3236">
        <v>233.35</v>
      </c>
      <c r="T91" s="3240">
        <v>2333500</v>
      </c>
      <c r="U91" s="3235">
        <v>44491</v>
      </c>
      <c r="V91" s="3278">
        <v>0.2</v>
      </c>
      <c r="W91" s="3239">
        <v>186.68</v>
      </c>
      <c r="X91" s="3240">
        <v>1866800</v>
      </c>
      <c r="Y91" s="3230">
        <v>2016</v>
      </c>
      <c r="Z91" s="3248">
        <v>4</v>
      </c>
      <c r="AA91" s="3248">
        <v>6</v>
      </c>
      <c r="AB91" s="3230">
        <v>1500</v>
      </c>
      <c r="AC91" s="3235" t="s">
        <v>3249</v>
      </c>
      <c r="AD91" s="3310" t="s">
        <v>4214</v>
      </c>
      <c r="AE91" s="3254" t="s">
        <v>3383</v>
      </c>
      <c r="AF91" s="3254" t="s">
        <v>3489</v>
      </c>
      <c r="AG91" s="3254" t="s">
        <v>3007</v>
      </c>
      <c r="AH91" s="3254">
        <v>51476</v>
      </c>
      <c r="AI91" s="3317">
        <v>42405</v>
      </c>
      <c r="AJ91" s="3254"/>
      <c r="AK91" s="3254" t="s">
        <v>3503</v>
      </c>
      <c r="AL91" s="3254">
        <v>41</v>
      </c>
      <c r="AM91" s="3254"/>
      <c r="AN91" s="3254"/>
      <c r="AO91" s="3254"/>
      <c r="AP91" s="3230" t="s">
        <v>3566</v>
      </c>
      <c r="AQ91" s="3230" t="s">
        <v>3193</v>
      </c>
      <c r="AR91" s="3254"/>
      <c r="AS91" s="3254"/>
      <c r="AT91" s="3254"/>
      <c r="AU91" s="3254"/>
      <c r="AV91" s="3254"/>
      <c r="AW91" s="3254" t="s">
        <v>3194</v>
      </c>
      <c r="AX91" s="3316" t="s">
        <v>3195</v>
      </c>
      <c r="AY91" s="3310" t="s">
        <v>4215</v>
      </c>
      <c r="AZ91" s="3254" t="s">
        <v>4216</v>
      </c>
      <c r="BA91" s="3254"/>
      <c r="BB91" s="3254"/>
      <c r="BC91" s="3254"/>
      <c r="BD91" s="3254"/>
      <c r="BE91" s="3254"/>
      <c r="BF91" s="3254"/>
      <c r="BG91" s="3318">
        <v>42401</v>
      </c>
      <c r="BH91" s="3254"/>
      <c r="BI91" s="3254" t="s">
        <v>3506</v>
      </c>
      <c r="BJ91" s="3318">
        <v>42401</v>
      </c>
      <c r="BK91" s="3247"/>
      <c r="BL91" s="3248" t="s">
        <v>3133</v>
      </c>
      <c r="BM91" s="3248"/>
      <c r="BN91" s="3248"/>
      <c r="BO91" s="3230"/>
      <c r="BP91" s="3230"/>
      <c r="BQ91" s="3248"/>
      <c r="BR91" s="3248"/>
      <c r="BS91" s="3279" t="s">
        <v>3466</v>
      </c>
      <c r="BT91" s="3279" t="s">
        <v>3060</v>
      </c>
    </row>
    <row r="92" spans="1:251" s="3250" customFormat="1" ht="12" hidden="1" customHeight="1">
      <c r="A92" s="3233" t="s">
        <v>4217</v>
      </c>
      <c r="B92" s="3233" t="s">
        <v>4218</v>
      </c>
      <c r="C92" s="3233" t="s">
        <v>4219</v>
      </c>
      <c r="D92" s="3233" t="s">
        <v>4220</v>
      </c>
      <c r="E92" s="3233" t="s">
        <v>3081</v>
      </c>
      <c r="F92" s="3233" t="s">
        <v>4221</v>
      </c>
      <c r="G92" s="3230"/>
      <c r="H92" s="3233"/>
      <c r="I92" s="3230"/>
      <c r="J92" s="3230"/>
      <c r="K92" s="3233" t="s">
        <v>4218</v>
      </c>
      <c r="L92" s="3277">
        <v>41.79</v>
      </c>
      <c r="M92" s="3233" t="s">
        <v>3735</v>
      </c>
      <c r="N92" s="3233" t="s">
        <v>3203</v>
      </c>
      <c r="O92" s="3233" t="s">
        <v>1203</v>
      </c>
      <c r="P92" s="3233" t="s">
        <v>3204</v>
      </c>
      <c r="Q92" s="3277">
        <v>1010000</v>
      </c>
      <c r="R92" s="3235">
        <v>24168</v>
      </c>
      <c r="S92" s="3277" t="s">
        <v>4222</v>
      </c>
      <c r="T92" s="3240">
        <v>1680100</v>
      </c>
      <c r="U92" s="3277" t="s">
        <v>4223</v>
      </c>
      <c r="V92" s="3278">
        <v>0.2</v>
      </c>
      <c r="W92" s="3235">
        <v>134.4</v>
      </c>
      <c r="X92" s="3240">
        <v>1344000</v>
      </c>
      <c r="Y92" s="3277" t="s">
        <v>3207</v>
      </c>
      <c r="Z92" s="3277" t="s">
        <v>3208</v>
      </c>
      <c r="AA92" s="3277" t="s">
        <v>3143</v>
      </c>
      <c r="AB92" s="3235">
        <v>1500</v>
      </c>
      <c r="AC92" s="3233" t="s">
        <v>3060</v>
      </c>
      <c r="AD92" s="3231" t="s">
        <v>4224</v>
      </c>
      <c r="AE92" s="3233" t="s">
        <v>3211</v>
      </c>
      <c r="AF92" s="3230"/>
      <c r="AG92" s="3230" t="s">
        <v>3007</v>
      </c>
      <c r="AH92" s="3233" t="s">
        <v>4225</v>
      </c>
      <c r="AI92" s="3233" t="s">
        <v>4120</v>
      </c>
      <c r="AJ92" s="3233" t="s">
        <v>4115</v>
      </c>
      <c r="AK92" s="3230"/>
      <c r="AL92" s="3233" t="s">
        <v>3279</v>
      </c>
      <c r="AM92" s="3230"/>
      <c r="AN92" s="3233" t="s">
        <v>3216</v>
      </c>
      <c r="AO92" s="3233" t="s">
        <v>3216</v>
      </c>
      <c r="AP92" s="3254" t="s">
        <v>3163</v>
      </c>
      <c r="AQ92" s="3254" t="s">
        <v>3193</v>
      </c>
      <c r="AR92" s="3230"/>
      <c r="AS92" s="3230"/>
      <c r="AT92" s="3230"/>
      <c r="AU92" s="3230"/>
      <c r="AV92" s="3230"/>
      <c r="AW92" s="3230"/>
      <c r="AX92" s="3230"/>
      <c r="AY92" s="3233" t="s">
        <v>4226</v>
      </c>
      <c r="AZ92" s="3233" t="s">
        <v>4227</v>
      </c>
      <c r="BA92" s="3230"/>
      <c r="BB92" s="3231"/>
      <c r="BC92" s="3230"/>
      <c r="BD92" s="3245"/>
      <c r="BE92" s="3230"/>
      <c r="BF92" s="3246"/>
      <c r="BG92" s="3233" t="s">
        <v>4115</v>
      </c>
      <c r="BH92" s="3230"/>
      <c r="BI92" s="3233" t="s">
        <v>4228</v>
      </c>
      <c r="BJ92" s="3233" t="s">
        <v>4229</v>
      </c>
      <c r="BK92" s="3247"/>
      <c r="BL92" s="3230"/>
      <c r="BM92" s="3230"/>
      <c r="BN92" s="3230"/>
      <c r="BO92" s="3230"/>
      <c r="BP92" s="3230"/>
      <c r="BQ92" s="3230"/>
      <c r="BR92" s="3230"/>
      <c r="BS92" s="3279" t="s">
        <v>3163</v>
      </c>
      <c r="BT92" s="3279" t="s">
        <v>3060</v>
      </c>
    </row>
    <row r="93" spans="1:251" s="3250" customFormat="1" ht="12" hidden="1" customHeight="1">
      <c r="A93" s="3233" t="s">
        <v>4230</v>
      </c>
      <c r="B93" s="3233" t="s">
        <v>4231</v>
      </c>
      <c r="C93" s="3233" t="s">
        <v>4232</v>
      </c>
      <c r="D93" s="3233" t="s">
        <v>4233</v>
      </c>
      <c r="E93" s="3233" t="s">
        <v>3081</v>
      </c>
      <c r="F93" s="3233" t="s">
        <v>4234</v>
      </c>
      <c r="G93" s="3230"/>
      <c r="H93" s="3233"/>
      <c r="I93" s="3230"/>
      <c r="J93" s="3230"/>
      <c r="K93" s="3233" t="s">
        <v>4235</v>
      </c>
      <c r="L93" s="3277">
        <v>103.77</v>
      </c>
      <c r="M93" s="3233" t="s">
        <v>3209</v>
      </c>
      <c r="N93" s="3233" t="s">
        <v>4236</v>
      </c>
      <c r="O93" s="3233" t="s">
        <v>4237</v>
      </c>
      <c r="P93" s="3233" t="s">
        <v>3204</v>
      </c>
      <c r="Q93" s="3277">
        <v>2700000</v>
      </c>
      <c r="R93" s="3235">
        <v>26019</v>
      </c>
      <c r="S93" s="3277" t="s">
        <v>4238</v>
      </c>
      <c r="T93" s="3240">
        <v>4284900</v>
      </c>
      <c r="U93" s="3277" t="s">
        <v>4239</v>
      </c>
      <c r="V93" s="3278">
        <v>0.2</v>
      </c>
      <c r="W93" s="3235">
        <v>342.79</v>
      </c>
      <c r="X93" s="3240">
        <v>3427900</v>
      </c>
      <c r="Y93" s="3277" t="s">
        <v>3207</v>
      </c>
      <c r="Z93" s="3277" t="s">
        <v>3208</v>
      </c>
      <c r="AA93" s="3277" t="s">
        <v>3209</v>
      </c>
      <c r="AB93" s="3235">
        <v>1500</v>
      </c>
      <c r="AC93" s="3233" t="s">
        <v>3060</v>
      </c>
      <c r="AD93" s="3233" t="s">
        <v>4240</v>
      </c>
      <c r="AE93" s="3233" t="s">
        <v>3211</v>
      </c>
      <c r="AF93" s="3230"/>
      <c r="AG93" s="3230" t="s">
        <v>3007</v>
      </c>
      <c r="AH93" s="3233" t="s">
        <v>4241</v>
      </c>
      <c r="AI93" s="3233" t="s">
        <v>3213</v>
      </c>
      <c r="AJ93" s="3233" t="s">
        <v>4120</v>
      </c>
      <c r="AK93" s="3230"/>
      <c r="AL93" s="3233" t="s">
        <v>4131</v>
      </c>
      <c r="AM93" s="3230"/>
      <c r="AN93" s="3233" t="s">
        <v>3216</v>
      </c>
      <c r="AO93" s="3233" t="s">
        <v>3216</v>
      </c>
      <c r="AP93" s="3233" t="s">
        <v>3217</v>
      </c>
      <c r="AQ93" s="3230"/>
      <c r="AR93" s="3230"/>
      <c r="AS93" s="3230"/>
      <c r="AT93" s="3230"/>
      <c r="AU93" s="3230"/>
      <c r="AV93" s="3230"/>
      <c r="AW93" s="3230"/>
      <c r="AX93" s="3230"/>
      <c r="AY93" s="3233" t="s">
        <v>4242</v>
      </c>
      <c r="AZ93" s="3233" t="s">
        <v>4235</v>
      </c>
      <c r="BA93" s="3230"/>
      <c r="BB93" s="3231"/>
      <c r="BC93" s="3230"/>
      <c r="BD93" s="3245"/>
      <c r="BE93" s="3230"/>
      <c r="BF93" s="3246"/>
      <c r="BG93" s="3233" t="s">
        <v>4120</v>
      </c>
      <c r="BH93" s="3230"/>
      <c r="BI93" s="3233" t="s">
        <v>3217</v>
      </c>
      <c r="BJ93" s="3233" t="s">
        <v>4243</v>
      </c>
      <c r="BK93" s="3247"/>
      <c r="BL93" s="3230"/>
      <c r="BM93" s="3230"/>
      <c r="BN93" s="3230"/>
      <c r="BO93" s="3230"/>
      <c r="BP93" s="3230"/>
      <c r="BQ93" s="3230"/>
      <c r="BR93" s="3230"/>
      <c r="BS93" s="3279" t="s">
        <v>3217</v>
      </c>
      <c r="BT93" s="3279" t="s">
        <v>3060</v>
      </c>
    </row>
    <row r="94" spans="1:251" s="3250" customFormat="1" ht="12" hidden="1" customHeight="1">
      <c r="A94" s="3233" t="s">
        <v>4244</v>
      </c>
      <c r="B94" s="3233" t="s">
        <v>4245</v>
      </c>
      <c r="C94" s="3233" t="s">
        <v>4246</v>
      </c>
      <c r="D94" s="3233" t="s">
        <v>4247</v>
      </c>
      <c r="E94" s="3233" t="s">
        <v>3081</v>
      </c>
      <c r="F94" s="3233" t="s">
        <v>4248</v>
      </c>
      <c r="G94" s="3230"/>
      <c r="H94" s="3233"/>
      <c r="I94" s="3230"/>
      <c r="J94" s="3230"/>
      <c r="K94" s="3233" t="s">
        <v>4245</v>
      </c>
      <c r="L94" s="3277">
        <v>82.71</v>
      </c>
      <c r="M94" s="3233" t="s">
        <v>4249</v>
      </c>
      <c r="N94" s="3233" t="s">
        <v>3203</v>
      </c>
      <c r="O94" s="3233" t="s">
        <v>4250</v>
      </c>
      <c r="P94" s="3233" t="s">
        <v>3204</v>
      </c>
      <c r="Q94" s="3277">
        <v>2000000</v>
      </c>
      <c r="R94" s="3235">
        <v>24181</v>
      </c>
      <c r="S94" s="3277" t="s">
        <v>4251</v>
      </c>
      <c r="T94" s="3240">
        <v>3402100</v>
      </c>
      <c r="U94" s="3277" t="s">
        <v>4252</v>
      </c>
      <c r="V94" s="3278">
        <v>0.2</v>
      </c>
      <c r="W94" s="3235">
        <v>272.16000000000003</v>
      </c>
      <c r="X94" s="3240">
        <v>2721600.0000000005</v>
      </c>
      <c r="Y94" s="3277" t="s">
        <v>3207</v>
      </c>
      <c r="Z94" s="3277" t="s">
        <v>3208</v>
      </c>
      <c r="AA94" s="3277" t="s">
        <v>3143</v>
      </c>
      <c r="AB94" s="3235">
        <v>1500</v>
      </c>
      <c r="AC94" s="3233" t="s">
        <v>3060</v>
      </c>
      <c r="AD94" s="3231" t="s">
        <v>4253</v>
      </c>
      <c r="AE94" s="3233" t="s">
        <v>3211</v>
      </c>
      <c r="AF94" s="3230"/>
      <c r="AG94" s="3230" t="s">
        <v>3007</v>
      </c>
      <c r="AH94" s="3233" t="s">
        <v>4254</v>
      </c>
      <c r="AI94" s="3233" t="s">
        <v>4229</v>
      </c>
      <c r="AJ94" s="3233" t="s">
        <v>4134</v>
      </c>
      <c r="AK94" s="3230"/>
      <c r="AL94" s="3233" t="s">
        <v>4131</v>
      </c>
      <c r="AM94" s="3230"/>
      <c r="AN94" s="3233" t="s">
        <v>3216</v>
      </c>
      <c r="AO94" s="3233" t="s">
        <v>3216</v>
      </c>
      <c r="AP94" s="3254" t="s">
        <v>3163</v>
      </c>
      <c r="AQ94" s="3254" t="s">
        <v>3193</v>
      </c>
      <c r="AR94" s="3230"/>
      <c r="AS94" s="3230"/>
      <c r="AT94" s="3230"/>
      <c r="AU94" s="3230"/>
      <c r="AV94" s="3230"/>
      <c r="AW94" s="3230"/>
      <c r="AX94" s="3230"/>
      <c r="AY94" s="3233" t="s">
        <v>4255</v>
      </c>
      <c r="AZ94" s="3233" t="s">
        <v>4256</v>
      </c>
      <c r="BA94" s="3230"/>
      <c r="BB94" s="3231"/>
      <c r="BC94" s="3230"/>
      <c r="BD94" s="3245"/>
      <c r="BE94" s="3230"/>
      <c r="BF94" s="3246"/>
      <c r="BG94" s="3233" t="s">
        <v>4134</v>
      </c>
      <c r="BH94" s="3230"/>
      <c r="BI94" s="3233" t="s">
        <v>4228</v>
      </c>
      <c r="BJ94" s="3233" t="s">
        <v>4243</v>
      </c>
      <c r="BK94" s="3247"/>
      <c r="BL94" s="3230"/>
      <c r="BM94" s="3230"/>
      <c r="BN94" s="3230"/>
      <c r="BO94" s="3230"/>
      <c r="BP94" s="3230"/>
      <c r="BQ94" s="3230"/>
      <c r="BR94" s="3230"/>
      <c r="BS94" s="3279" t="s">
        <v>3163</v>
      </c>
      <c r="BT94" s="3279" t="s">
        <v>3060</v>
      </c>
    </row>
    <row r="95" spans="1:251" s="3250" customFormat="1" ht="12" hidden="1" customHeight="1">
      <c r="A95" s="3230" t="s">
        <v>4257</v>
      </c>
      <c r="B95" s="3230" t="s">
        <v>4258</v>
      </c>
      <c r="C95" s="3392" t="s">
        <v>4259</v>
      </c>
      <c r="D95" s="3230" t="s">
        <v>4260</v>
      </c>
      <c r="E95" s="3233" t="s">
        <v>3081</v>
      </c>
      <c r="F95" s="3230" t="s">
        <v>4261</v>
      </c>
      <c r="G95" s="3235"/>
      <c r="H95" s="3230"/>
      <c r="I95" s="3235"/>
      <c r="J95" s="3230"/>
      <c r="K95" s="3230" t="s">
        <v>4258</v>
      </c>
      <c r="L95" s="3277">
        <v>71.77</v>
      </c>
      <c r="M95" s="3230" t="s">
        <v>3248</v>
      </c>
      <c r="N95" s="3230" t="s">
        <v>4262</v>
      </c>
      <c r="O95" s="3277" t="s">
        <v>4263</v>
      </c>
      <c r="P95" s="3235" t="s">
        <v>4264</v>
      </c>
      <c r="Q95" s="3277">
        <v>1900000</v>
      </c>
      <c r="R95" s="3235">
        <v>26473</v>
      </c>
      <c r="S95" s="3236" t="s">
        <v>4265</v>
      </c>
      <c r="T95" s="3240">
        <v>2168100</v>
      </c>
      <c r="U95" s="3235" t="s">
        <v>4266</v>
      </c>
      <c r="V95" s="3278">
        <v>0.2</v>
      </c>
      <c r="W95" s="3239">
        <v>173.44</v>
      </c>
      <c r="X95" s="3240">
        <v>1734400</v>
      </c>
      <c r="Y95" s="3235" t="s">
        <v>3207</v>
      </c>
      <c r="Z95" s="3235" t="s">
        <v>3208</v>
      </c>
      <c r="AA95" s="3235" t="s">
        <v>3230</v>
      </c>
      <c r="AB95" s="3235">
        <v>1500</v>
      </c>
      <c r="AC95" s="3230" t="s">
        <v>3249</v>
      </c>
      <c r="AD95" s="3393" t="s">
        <v>4267</v>
      </c>
      <c r="AE95" s="3254" t="s">
        <v>3251</v>
      </c>
      <c r="AF95" s="3235"/>
      <c r="AG95" s="3254" t="s">
        <v>3007</v>
      </c>
      <c r="AH95" s="3235" t="s">
        <v>4268</v>
      </c>
      <c r="AI95" s="3244" t="s">
        <v>4157</v>
      </c>
      <c r="AJ95" s="3235" t="s">
        <v>4269</v>
      </c>
      <c r="AK95" s="3235"/>
      <c r="AL95" s="3254" t="s">
        <v>4270</v>
      </c>
      <c r="AM95" s="3235"/>
      <c r="AN95" s="3254" t="s">
        <v>3216</v>
      </c>
      <c r="AO95" s="3235" t="s">
        <v>3216</v>
      </c>
      <c r="AP95" s="3254" t="s">
        <v>3388</v>
      </c>
      <c r="AQ95" s="3230"/>
      <c r="AR95" s="3235"/>
      <c r="AS95" s="3235"/>
      <c r="AT95" s="3235"/>
      <c r="AU95" s="3235"/>
      <c r="AV95" s="3235"/>
      <c r="AW95" s="3254"/>
      <c r="AX95" s="3316"/>
      <c r="AY95" s="3310" t="s">
        <v>4271</v>
      </c>
      <c r="AZ95" s="3254" t="s">
        <v>4272</v>
      </c>
      <c r="BA95" s="3235"/>
      <c r="BB95" s="3235"/>
      <c r="BC95" s="3235"/>
      <c r="BD95" s="3235"/>
      <c r="BE95" s="3235"/>
      <c r="BF95" s="3235"/>
      <c r="BG95" s="3318" t="s">
        <v>4269</v>
      </c>
      <c r="BH95" s="3235"/>
      <c r="BI95" s="3235" t="s">
        <v>3388</v>
      </c>
      <c r="BJ95" s="3318" t="s">
        <v>4273</v>
      </c>
      <c r="BK95" s="3243"/>
      <c r="BL95" s="3323"/>
      <c r="BM95" s="3323"/>
      <c r="BN95" s="3323"/>
      <c r="BO95" s="3235"/>
      <c r="BP95" s="3235"/>
      <c r="BQ95" s="3323"/>
      <c r="BR95" s="3323"/>
      <c r="BS95" s="3279" t="s">
        <v>3120</v>
      </c>
      <c r="BT95" s="3279" t="s">
        <v>3060</v>
      </c>
      <c r="BV95" s="3325"/>
      <c r="BW95" s="3325"/>
      <c r="BX95" s="3325"/>
      <c r="BY95" s="3325"/>
      <c r="BZ95" s="3325"/>
      <c r="CA95" s="3325"/>
      <c r="CB95" s="3325"/>
      <c r="CC95" s="3325"/>
      <c r="CD95" s="3325"/>
      <c r="CE95" s="3325"/>
      <c r="CF95" s="3325"/>
      <c r="CG95" s="3325"/>
      <c r="CH95" s="3325"/>
      <c r="CI95" s="3325"/>
      <c r="CJ95" s="3325"/>
      <c r="CK95" s="3325"/>
      <c r="CL95" s="3325"/>
      <c r="CM95" s="3325"/>
      <c r="CN95" s="3325"/>
      <c r="CO95" s="3325"/>
      <c r="CP95" s="3325"/>
      <c r="CQ95" s="3325"/>
      <c r="CR95" s="3325"/>
      <c r="CS95" s="3325"/>
      <c r="CT95" s="3325"/>
      <c r="CU95" s="3325"/>
      <c r="CV95" s="3325"/>
      <c r="CW95" s="3325"/>
      <c r="CX95" s="3325"/>
      <c r="CY95" s="3325"/>
      <c r="CZ95" s="3325"/>
      <c r="DA95" s="3325"/>
      <c r="DB95" s="3325"/>
      <c r="DC95" s="3325"/>
      <c r="DD95" s="3325"/>
      <c r="DE95" s="3325"/>
      <c r="DF95" s="3325"/>
      <c r="DG95" s="3325"/>
      <c r="DH95" s="3325"/>
      <c r="DI95" s="3325"/>
      <c r="DJ95" s="3325"/>
      <c r="DK95" s="3325"/>
      <c r="DL95" s="3325"/>
      <c r="DM95" s="3325"/>
      <c r="DN95" s="3325"/>
      <c r="DO95" s="3325"/>
      <c r="DP95" s="3325"/>
      <c r="DQ95" s="3325"/>
      <c r="DR95" s="3325"/>
      <c r="DS95" s="3325"/>
      <c r="DT95" s="3325"/>
      <c r="DU95" s="3325"/>
      <c r="DV95" s="3325"/>
      <c r="DW95" s="3325"/>
      <c r="DX95" s="3325"/>
      <c r="DY95" s="3325"/>
      <c r="DZ95" s="3325"/>
      <c r="EA95" s="3325"/>
      <c r="EB95" s="3325"/>
      <c r="EC95" s="3325"/>
      <c r="ED95" s="3325"/>
      <c r="EE95" s="3325"/>
      <c r="EF95" s="3325"/>
      <c r="EG95" s="3325"/>
      <c r="EH95" s="3325"/>
      <c r="EI95" s="3325"/>
      <c r="EJ95" s="3325"/>
      <c r="EK95" s="3325"/>
      <c r="EL95" s="3325"/>
      <c r="EM95" s="3325"/>
      <c r="EN95" s="3325"/>
      <c r="EO95" s="3325"/>
      <c r="EP95" s="3325"/>
      <c r="EQ95" s="3325"/>
      <c r="ER95" s="3325"/>
      <c r="ES95" s="3325"/>
      <c r="ET95" s="3325"/>
      <c r="EU95" s="3325"/>
      <c r="EV95" s="3325"/>
      <c r="EW95" s="3325"/>
      <c r="EX95" s="3325"/>
      <c r="EY95" s="3325"/>
      <c r="EZ95" s="3325"/>
      <c r="FA95" s="3325"/>
      <c r="FB95" s="3325"/>
      <c r="FC95" s="3325"/>
      <c r="FD95" s="3325"/>
      <c r="FE95" s="3325"/>
      <c r="FF95" s="3325"/>
      <c r="FG95" s="3325"/>
      <c r="FH95" s="3325"/>
      <c r="FI95" s="3325"/>
      <c r="FJ95" s="3325"/>
      <c r="FK95" s="3325"/>
      <c r="FL95" s="3325"/>
      <c r="FM95" s="3325"/>
      <c r="FN95" s="3325"/>
      <c r="FO95" s="3325"/>
      <c r="FP95" s="3325"/>
      <c r="FQ95" s="3325"/>
      <c r="FR95" s="3325"/>
      <c r="FS95" s="3325"/>
      <c r="FT95" s="3325"/>
      <c r="FU95" s="3325"/>
      <c r="FV95" s="3325"/>
      <c r="FW95" s="3325"/>
      <c r="FX95" s="3325"/>
      <c r="FY95" s="3325"/>
      <c r="FZ95" s="3325"/>
      <c r="GA95" s="3325"/>
      <c r="GB95" s="3325"/>
      <c r="GC95" s="3325"/>
      <c r="GD95" s="3325"/>
      <c r="GE95" s="3325"/>
      <c r="GF95" s="3325"/>
      <c r="GG95" s="3325"/>
      <c r="GH95" s="3325"/>
      <c r="GI95" s="3325"/>
      <c r="GJ95" s="3325"/>
      <c r="GK95" s="3325"/>
      <c r="GL95" s="3325"/>
      <c r="GM95" s="3325"/>
      <c r="GN95" s="3325"/>
      <c r="GO95" s="3325"/>
      <c r="GP95" s="3325"/>
      <c r="GQ95" s="3325"/>
      <c r="GR95" s="3325"/>
      <c r="GS95" s="3325"/>
      <c r="GT95" s="3325"/>
      <c r="GU95" s="3325"/>
      <c r="GV95" s="3325"/>
      <c r="GW95" s="3325"/>
      <c r="GX95" s="3325"/>
      <c r="GY95" s="3325"/>
      <c r="GZ95" s="3325"/>
      <c r="HA95" s="3325"/>
      <c r="HB95" s="3325"/>
      <c r="HC95" s="3325"/>
      <c r="HD95" s="3325"/>
      <c r="HE95" s="3325"/>
      <c r="HF95" s="3325"/>
      <c r="HG95" s="3325"/>
      <c r="HH95" s="3325"/>
      <c r="HI95" s="3325"/>
      <c r="HJ95" s="3325"/>
      <c r="HK95" s="3325"/>
      <c r="HL95" s="3325"/>
      <c r="HM95" s="3325"/>
      <c r="HN95" s="3325"/>
      <c r="HO95" s="3325"/>
      <c r="HP95" s="3325"/>
      <c r="HQ95" s="3325"/>
      <c r="HR95" s="3325"/>
      <c r="HS95" s="3325"/>
      <c r="HT95" s="3325"/>
      <c r="HU95" s="3325"/>
      <c r="HV95" s="3325"/>
      <c r="HW95" s="3325"/>
      <c r="HX95" s="3325"/>
      <c r="HY95" s="3325"/>
      <c r="HZ95" s="3325"/>
      <c r="IA95" s="3325"/>
      <c r="IB95" s="3325"/>
      <c r="IC95" s="3325"/>
      <c r="ID95" s="3325"/>
      <c r="IE95" s="3325"/>
      <c r="IF95" s="3325"/>
      <c r="IG95" s="3325"/>
      <c r="IH95" s="3325"/>
      <c r="II95" s="3325"/>
      <c r="IJ95" s="3325"/>
      <c r="IK95" s="3325"/>
      <c r="IL95" s="3325"/>
      <c r="IM95" s="3325"/>
      <c r="IN95" s="3325"/>
      <c r="IO95" s="3325"/>
      <c r="IP95" s="3325"/>
      <c r="IQ95" s="3325"/>
    </row>
    <row r="96" spans="1:251" s="3250" customFormat="1" ht="12" hidden="1" customHeight="1">
      <c r="A96" s="3233" t="s">
        <v>4274</v>
      </c>
      <c r="B96" s="3233" t="s">
        <v>4275</v>
      </c>
      <c r="C96" s="3233" t="s">
        <v>4276</v>
      </c>
      <c r="D96" s="3233" t="s">
        <v>4277</v>
      </c>
      <c r="E96" s="3233" t="s">
        <v>3081</v>
      </c>
      <c r="F96" s="3233" t="s">
        <v>4278</v>
      </c>
      <c r="G96" s="3230"/>
      <c r="H96" s="3233"/>
      <c r="I96" s="3230"/>
      <c r="J96" s="3230"/>
      <c r="K96" s="3233" t="s">
        <v>4279</v>
      </c>
      <c r="L96" s="3277">
        <v>53.73</v>
      </c>
      <c r="M96" s="3233" t="s">
        <v>3202</v>
      </c>
      <c r="N96" s="3233" t="s">
        <v>3203</v>
      </c>
      <c r="O96" s="3233" t="s">
        <v>1203</v>
      </c>
      <c r="P96" s="3233" t="s">
        <v>3204</v>
      </c>
      <c r="Q96" s="3277">
        <v>1500000</v>
      </c>
      <c r="R96" s="3235">
        <v>27917</v>
      </c>
      <c r="S96" s="3277" t="s">
        <v>4280</v>
      </c>
      <c r="T96" s="3240">
        <v>2110700</v>
      </c>
      <c r="U96" s="3277" t="s">
        <v>4281</v>
      </c>
      <c r="V96" s="3278">
        <v>0.2</v>
      </c>
      <c r="W96" s="3235">
        <v>168.85</v>
      </c>
      <c r="X96" s="3240">
        <v>1688500</v>
      </c>
      <c r="Y96" s="3277" t="s">
        <v>3207</v>
      </c>
      <c r="Z96" s="3277" t="s">
        <v>3208</v>
      </c>
      <c r="AA96" s="3277" t="s">
        <v>3346</v>
      </c>
      <c r="AB96" s="3235">
        <v>1500</v>
      </c>
      <c r="AC96" s="3233" t="s">
        <v>3060</v>
      </c>
      <c r="AD96" s="3233" t="s">
        <v>4282</v>
      </c>
      <c r="AE96" s="3233" t="s">
        <v>3211</v>
      </c>
      <c r="AF96" s="3230"/>
      <c r="AG96" s="3230" t="s">
        <v>3007</v>
      </c>
      <c r="AH96" s="3233" t="s">
        <v>4283</v>
      </c>
      <c r="AI96" s="3233" t="s">
        <v>3219</v>
      </c>
      <c r="AJ96" s="3233" t="s">
        <v>4116</v>
      </c>
      <c r="AK96" s="3230"/>
      <c r="AL96" s="3233" t="s">
        <v>3627</v>
      </c>
      <c r="AM96" s="3230"/>
      <c r="AN96" s="3233" t="s">
        <v>3216</v>
      </c>
      <c r="AO96" s="3233" t="s">
        <v>3216</v>
      </c>
      <c r="AP96" s="3233" t="s">
        <v>3317</v>
      </c>
      <c r="AQ96" s="3230"/>
      <c r="AR96" s="3230"/>
      <c r="AS96" s="3230"/>
      <c r="AT96" s="3230"/>
      <c r="AU96" s="3230"/>
      <c r="AV96" s="3230"/>
      <c r="AW96" s="3230"/>
      <c r="AX96" s="3230"/>
      <c r="AY96" s="3233" t="s">
        <v>4284</v>
      </c>
      <c r="AZ96" s="3233" t="s">
        <v>4279</v>
      </c>
      <c r="BA96" s="3230"/>
      <c r="BB96" s="3231"/>
      <c r="BC96" s="3230"/>
      <c r="BD96" s="3245"/>
      <c r="BE96" s="3230"/>
      <c r="BF96" s="3246"/>
      <c r="BG96" s="3233" t="s">
        <v>4116</v>
      </c>
      <c r="BH96" s="3230"/>
      <c r="BI96" s="3233" t="s">
        <v>3317</v>
      </c>
      <c r="BJ96" s="3233" t="s">
        <v>3967</v>
      </c>
      <c r="BK96" s="3247"/>
      <c r="BL96" s="3230"/>
      <c r="BM96" s="3230"/>
      <c r="BN96" s="3230"/>
      <c r="BO96" s="3230"/>
      <c r="BP96" s="3230"/>
      <c r="BQ96" s="3230"/>
      <c r="BR96" s="3230"/>
      <c r="BS96" s="3279" t="s">
        <v>3317</v>
      </c>
      <c r="BT96" s="3279" t="s">
        <v>3060</v>
      </c>
    </row>
    <row r="97" spans="1:256" s="3250" customFormat="1" ht="12" hidden="1" customHeight="1">
      <c r="A97" s="3233" t="s">
        <v>4285</v>
      </c>
      <c r="B97" s="3233" t="s">
        <v>4286</v>
      </c>
      <c r="C97" s="3233" t="s">
        <v>4287</v>
      </c>
      <c r="D97" s="3233" t="s">
        <v>4288</v>
      </c>
      <c r="E97" s="3233" t="s">
        <v>3081</v>
      </c>
      <c r="F97" s="3233" t="s">
        <v>4289</v>
      </c>
      <c r="G97" s="3230"/>
      <c r="H97" s="3233"/>
      <c r="I97" s="3230"/>
      <c r="J97" s="3230"/>
      <c r="K97" s="3233" t="s">
        <v>4290</v>
      </c>
      <c r="L97" s="3277">
        <v>65.95</v>
      </c>
      <c r="M97" s="3233" t="s">
        <v>4249</v>
      </c>
      <c r="N97" s="3233" t="s">
        <v>3227</v>
      </c>
      <c r="O97" s="3233" t="s">
        <v>1203</v>
      </c>
      <c r="P97" s="3233" t="s">
        <v>3204</v>
      </c>
      <c r="Q97" s="3277">
        <v>1600000</v>
      </c>
      <c r="R97" s="3235">
        <v>24261</v>
      </c>
      <c r="S97" s="3277" t="s">
        <v>4291</v>
      </c>
      <c r="T97" s="3240">
        <v>2642799.9999999995</v>
      </c>
      <c r="U97" s="3277" t="s">
        <v>4292</v>
      </c>
      <c r="V97" s="3278">
        <v>0.2</v>
      </c>
      <c r="W97" s="3235">
        <v>211.42</v>
      </c>
      <c r="X97" s="3240">
        <v>2114200</v>
      </c>
      <c r="Y97" s="3277" t="s">
        <v>3207</v>
      </c>
      <c r="Z97" s="3277" t="s">
        <v>3208</v>
      </c>
      <c r="AA97" s="3277" t="s">
        <v>3908</v>
      </c>
      <c r="AB97" s="3235">
        <v>1500</v>
      </c>
      <c r="AC97" s="3233" t="s">
        <v>3060</v>
      </c>
      <c r="AD97" s="3233" t="s">
        <v>4293</v>
      </c>
      <c r="AE97" s="3233" t="s">
        <v>3211</v>
      </c>
      <c r="AF97" s="3230"/>
      <c r="AG97" s="3230" t="s">
        <v>3007</v>
      </c>
      <c r="AH97" s="3233" t="s">
        <v>4294</v>
      </c>
      <c r="AI97" s="3233" t="s">
        <v>4295</v>
      </c>
      <c r="AJ97" s="3233" t="s">
        <v>4134</v>
      </c>
      <c r="AK97" s="3230"/>
      <c r="AL97" s="3233" t="s">
        <v>4296</v>
      </c>
      <c r="AM97" s="3230"/>
      <c r="AN97" s="3233" t="s">
        <v>3216</v>
      </c>
      <c r="AO97" s="3233" t="s">
        <v>3216</v>
      </c>
      <c r="AP97" s="3233" t="s">
        <v>3217</v>
      </c>
      <c r="AQ97" s="3230"/>
      <c r="AR97" s="3230"/>
      <c r="AS97" s="3230"/>
      <c r="AT97" s="3230"/>
      <c r="AU97" s="3230"/>
      <c r="AV97" s="3230"/>
      <c r="AW97" s="3230"/>
      <c r="AX97" s="3230"/>
      <c r="AY97" s="3233" t="s">
        <v>4297</v>
      </c>
      <c r="AZ97" s="3233" t="s">
        <v>4290</v>
      </c>
      <c r="BA97" s="3230"/>
      <c r="BB97" s="3231"/>
      <c r="BC97" s="3230"/>
      <c r="BD97" s="3245"/>
      <c r="BE97" s="3230"/>
      <c r="BF97" s="3246"/>
      <c r="BG97" s="3233" t="s">
        <v>4134</v>
      </c>
      <c r="BH97" s="3230"/>
      <c r="BI97" s="3233" t="s">
        <v>3217</v>
      </c>
      <c r="BJ97" s="3233" t="s">
        <v>4298</v>
      </c>
      <c r="BK97" s="3247"/>
      <c r="BL97" s="3230"/>
      <c r="BM97" s="3230"/>
      <c r="BN97" s="3230"/>
      <c r="BO97" s="3230"/>
      <c r="BP97" s="3230"/>
      <c r="BQ97" s="3230"/>
      <c r="BR97" s="3230"/>
      <c r="BS97" s="3279" t="s">
        <v>3217</v>
      </c>
      <c r="BT97" s="3279" t="s">
        <v>3060</v>
      </c>
    </row>
    <row r="98" spans="1:256" s="3250" customFormat="1" ht="12" hidden="1" customHeight="1">
      <c r="A98" s="3233" t="s">
        <v>4299</v>
      </c>
      <c r="B98" s="3233" t="s">
        <v>4300</v>
      </c>
      <c r="C98" s="3233" t="s">
        <v>4301</v>
      </c>
      <c r="D98" s="3233" t="s">
        <v>4302</v>
      </c>
      <c r="E98" s="3233" t="s">
        <v>3081</v>
      </c>
      <c r="F98" s="3233" t="s">
        <v>4303</v>
      </c>
      <c r="G98" s="3230"/>
      <c r="H98" s="3233"/>
      <c r="I98" s="3230"/>
      <c r="J98" s="3230"/>
      <c r="K98" s="3233" t="s">
        <v>4304</v>
      </c>
      <c r="L98" s="3277">
        <v>64.650000000000006</v>
      </c>
      <c r="M98" s="3233" t="s">
        <v>3267</v>
      </c>
      <c r="N98" s="3233" t="s">
        <v>3227</v>
      </c>
      <c r="O98" s="3233" t="s">
        <v>1203</v>
      </c>
      <c r="P98" s="3233" t="s">
        <v>3204</v>
      </c>
      <c r="Q98" s="3277">
        <v>1550000</v>
      </c>
      <c r="R98" s="3235">
        <v>23975</v>
      </c>
      <c r="S98" s="3277" t="s">
        <v>4305</v>
      </c>
      <c r="T98" s="3240">
        <v>2531300</v>
      </c>
      <c r="U98" s="3277" t="s">
        <v>4306</v>
      </c>
      <c r="V98" s="3278">
        <v>0.2</v>
      </c>
      <c r="W98" s="3235">
        <v>202.5</v>
      </c>
      <c r="X98" s="3240">
        <v>2025000</v>
      </c>
      <c r="Y98" s="3277" t="s">
        <v>3207</v>
      </c>
      <c r="Z98" s="3277" t="s">
        <v>3208</v>
      </c>
      <c r="AA98" s="3277" t="s">
        <v>3293</v>
      </c>
      <c r="AB98" s="3235">
        <v>1500</v>
      </c>
      <c r="AC98" s="3233" t="s">
        <v>3060</v>
      </c>
      <c r="AD98" s="3233" t="s">
        <v>4307</v>
      </c>
      <c r="AE98" s="3233" t="s">
        <v>3211</v>
      </c>
      <c r="AF98" s="3230"/>
      <c r="AG98" s="3230" t="s">
        <v>3007</v>
      </c>
      <c r="AH98" s="3233" t="s">
        <v>4308</v>
      </c>
      <c r="AI98" s="3233" t="s">
        <v>4295</v>
      </c>
      <c r="AJ98" s="3233" t="s">
        <v>3219</v>
      </c>
      <c r="AK98" s="3230"/>
      <c r="AL98" s="3233" t="s">
        <v>3346</v>
      </c>
      <c r="AM98" s="3230"/>
      <c r="AN98" s="3233" t="s">
        <v>3216</v>
      </c>
      <c r="AO98" s="3233" t="s">
        <v>3216</v>
      </c>
      <c r="AP98" s="3233" t="s">
        <v>3217</v>
      </c>
      <c r="AQ98" s="3230"/>
      <c r="AR98" s="3230"/>
      <c r="AS98" s="3230"/>
      <c r="AT98" s="3230"/>
      <c r="AU98" s="3230"/>
      <c r="AV98" s="3230"/>
      <c r="AW98" s="3230"/>
      <c r="AX98" s="3230"/>
      <c r="AY98" s="3233" t="s">
        <v>4309</v>
      </c>
      <c r="AZ98" s="3233" t="s">
        <v>4304</v>
      </c>
      <c r="BA98" s="3230"/>
      <c r="BB98" s="3231"/>
      <c r="BC98" s="3230"/>
      <c r="BD98" s="3245"/>
      <c r="BE98" s="3230"/>
      <c r="BF98" s="3246"/>
      <c r="BG98" s="3233" t="s">
        <v>3219</v>
      </c>
      <c r="BH98" s="3230"/>
      <c r="BI98" s="3233" t="s">
        <v>3217</v>
      </c>
      <c r="BJ98" s="3233" t="s">
        <v>4168</v>
      </c>
      <c r="BK98" s="3247"/>
      <c r="BL98" s="3230"/>
      <c r="BM98" s="3230"/>
      <c r="BN98" s="3230"/>
      <c r="BO98" s="3230"/>
      <c r="BP98" s="3230"/>
      <c r="BQ98" s="3230"/>
      <c r="BR98" s="3230"/>
      <c r="BS98" s="3279" t="s">
        <v>3217</v>
      </c>
      <c r="BT98" s="3279" t="s">
        <v>3060</v>
      </c>
    </row>
    <row r="99" spans="1:256" s="3250" customFormat="1" ht="12" hidden="1" customHeight="1">
      <c r="A99" s="3233" t="s">
        <v>4310</v>
      </c>
      <c r="B99" s="3233" t="s">
        <v>4311</v>
      </c>
      <c r="C99" s="3233" t="s">
        <v>4312</v>
      </c>
      <c r="D99" s="3233" t="s">
        <v>4313</v>
      </c>
      <c r="E99" s="3233" t="s">
        <v>3081</v>
      </c>
      <c r="F99" s="3233" t="s">
        <v>4314</v>
      </c>
      <c r="G99" s="3230"/>
      <c r="H99" s="3233"/>
      <c r="I99" s="3230"/>
      <c r="J99" s="3230"/>
      <c r="K99" s="3233" t="s">
        <v>4315</v>
      </c>
      <c r="L99" s="3277">
        <v>55.02</v>
      </c>
      <c r="M99" s="3233" t="s">
        <v>3202</v>
      </c>
      <c r="N99" s="3233" t="s">
        <v>3203</v>
      </c>
      <c r="O99" s="3233" t="s">
        <v>1203</v>
      </c>
      <c r="P99" s="3233" t="s">
        <v>3204</v>
      </c>
      <c r="Q99" s="3277">
        <v>1500000</v>
      </c>
      <c r="R99" s="3235">
        <v>27263</v>
      </c>
      <c r="S99" s="3277" t="s">
        <v>4316</v>
      </c>
      <c r="T99" s="3240">
        <v>2185800</v>
      </c>
      <c r="U99" s="3277" t="s">
        <v>4317</v>
      </c>
      <c r="V99" s="3278">
        <v>0.2</v>
      </c>
      <c r="W99" s="3235">
        <v>174.86</v>
      </c>
      <c r="X99" s="3240">
        <v>1748600.0000000002</v>
      </c>
      <c r="Y99" s="3277" t="s">
        <v>3207</v>
      </c>
      <c r="Z99" s="3277" t="s">
        <v>3208</v>
      </c>
      <c r="AA99" s="3277" t="s">
        <v>3805</v>
      </c>
      <c r="AB99" s="3235">
        <v>1500</v>
      </c>
      <c r="AC99" s="3233" t="s">
        <v>3060</v>
      </c>
      <c r="AD99" s="3233" t="s">
        <v>4318</v>
      </c>
      <c r="AE99" s="3233" t="s">
        <v>3211</v>
      </c>
      <c r="AF99" s="3230"/>
      <c r="AG99" s="3230" t="s">
        <v>3007</v>
      </c>
      <c r="AH99" s="3233" t="s">
        <v>4319</v>
      </c>
      <c r="AI99" s="3233" t="s">
        <v>3642</v>
      </c>
      <c r="AJ99" s="3233" t="s">
        <v>4298</v>
      </c>
      <c r="AK99" s="3230"/>
      <c r="AL99" s="3233" t="s">
        <v>3805</v>
      </c>
      <c r="AM99" s="3230"/>
      <c r="AN99" s="3233" t="s">
        <v>3216</v>
      </c>
      <c r="AO99" s="3233" t="s">
        <v>3216</v>
      </c>
      <c r="AP99" s="3233" t="s">
        <v>3352</v>
      </c>
      <c r="AQ99" s="3230"/>
      <c r="AR99" s="3230"/>
      <c r="AS99" s="3230"/>
      <c r="AT99" s="3230"/>
      <c r="AU99" s="3230"/>
      <c r="AV99" s="3230"/>
      <c r="AW99" s="3230"/>
      <c r="AX99" s="3230"/>
      <c r="AY99" s="3233" t="s">
        <v>4320</v>
      </c>
      <c r="AZ99" s="3233" t="s">
        <v>4315</v>
      </c>
      <c r="BA99" s="3230"/>
      <c r="BB99" s="3231"/>
      <c r="BC99" s="3230"/>
      <c r="BD99" s="3245"/>
      <c r="BE99" s="3230"/>
      <c r="BF99" s="3246"/>
      <c r="BG99" s="3233" t="s">
        <v>4298</v>
      </c>
      <c r="BH99" s="3230"/>
      <c r="BI99" s="3233" t="s">
        <v>3352</v>
      </c>
      <c r="BJ99" s="3233" t="s">
        <v>4321</v>
      </c>
      <c r="BK99" s="3247"/>
      <c r="BL99" s="3230"/>
      <c r="BM99" s="3230"/>
      <c r="BN99" s="3230"/>
      <c r="BO99" s="3230"/>
      <c r="BP99" s="3230"/>
      <c r="BQ99" s="3230"/>
      <c r="BR99" s="3230"/>
      <c r="BS99" s="3279" t="s">
        <v>3352</v>
      </c>
      <c r="BT99" s="3279" t="s">
        <v>3060</v>
      </c>
    </row>
    <row r="100" spans="1:256" s="3295" customFormat="1" ht="12" hidden="1" customHeight="1">
      <c r="A100" s="3280" t="s">
        <v>4322</v>
      </c>
      <c r="B100" s="3280" t="s">
        <v>4323</v>
      </c>
      <c r="C100" s="3281" t="s">
        <v>4324</v>
      </c>
      <c r="D100" s="3281" t="s">
        <v>4325</v>
      </c>
      <c r="E100" s="3280" t="s">
        <v>4326</v>
      </c>
      <c r="F100" s="3280" t="s">
        <v>4327</v>
      </c>
      <c r="G100" s="3280"/>
      <c r="H100" s="3280"/>
      <c r="I100" s="3280"/>
      <c r="J100" s="3280"/>
      <c r="K100" s="3280" t="s">
        <v>4328</v>
      </c>
      <c r="L100" s="3283">
        <v>53.94</v>
      </c>
      <c r="M100" s="3284" t="s">
        <v>3940</v>
      </c>
      <c r="N100" s="3285" t="s">
        <v>3245</v>
      </c>
      <c r="O100" s="3283" t="s">
        <v>1203</v>
      </c>
      <c r="P100" s="3285" t="s">
        <v>3204</v>
      </c>
      <c r="Q100" s="3283">
        <v>1500000</v>
      </c>
      <c r="R100" s="3286">
        <v>27809</v>
      </c>
      <c r="S100" s="3283">
        <v>208.8</v>
      </c>
      <c r="T100" s="3287">
        <v>2088000</v>
      </c>
      <c r="U100" s="3285" t="s">
        <v>4329</v>
      </c>
      <c r="V100" s="3288">
        <v>0.2</v>
      </c>
      <c r="W100" s="3289">
        <v>167.04</v>
      </c>
      <c r="X100" s="3287">
        <v>1670400</v>
      </c>
      <c r="Y100" s="3285" t="s">
        <v>3207</v>
      </c>
      <c r="Z100" s="3285" t="s">
        <v>3247</v>
      </c>
      <c r="AA100" s="3290" t="s">
        <v>3332</v>
      </c>
      <c r="AB100" s="3285">
        <v>1500</v>
      </c>
      <c r="AC100" s="3285" t="s">
        <v>3249</v>
      </c>
      <c r="AD100" s="3281" t="s">
        <v>4330</v>
      </c>
      <c r="AE100" s="3280" t="s">
        <v>3251</v>
      </c>
      <c r="AF100" s="3280"/>
      <c r="AG100" s="3280" t="s">
        <v>3252</v>
      </c>
      <c r="AH100" s="3280" t="s">
        <v>4331</v>
      </c>
      <c r="AI100" s="3291" t="s">
        <v>3694</v>
      </c>
      <c r="AJ100" s="3280" t="s">
        <v>4157</v>
      </c>
      <c r="AK100" s="1090"/>
      <c r="AL100" s="3292" t="s">
        <v>3899</v>
      </c>
      <c r="AM100" s="3280"/>
      <c r="AN100" s="3280" t="s">
        <v>3216</v>
      </c>
      <c r="AO100" s="3280" t="s">
        <v>3216</v>
      </c>
      <c r="AP100" s="3280" t="s">
        <v>4332</v>
      </c>
      <c r="AQ100" s="3280"/>
      <c r="AR100" s="3280"/>
      <c r="AS100" s="3280"/>
      <c r="AT100" s="3280"/>
      <c r="AU100" s="3292"/>
      <c r="AV100" s="3280"/>
      <c r="AW100" s="3280"/>
      <c r="AX100" s="3293"/>
      <c r="AY100" s="3280" t="s">
        <v>4333</v>
      </c>
      <c r="AZ100" s="3280" t="s">
        <v>4334</v>
      </c>
      <c r="BA100" s="3280"/>
      <c r="BB100" s="3280"/>
      <c r="BC100" s="3280"/>
      <c r="BD100" s="3280"/>
      <c r="BE100" s="3280"/>
      <c r="BF100" s="3280"/>
      <c r="BG100" s="3294" t="s">
        <v>4157</v>
      </c>
      <c r="BH100" s="3280"/>
      <c r="BI100" s="3280" t="s">
        <v>3298</v>
      </c>
      <c r="BJ100" s="3294" t="s">
        <v>4321</v>
      </c>
      <c r="BK100" s="3294"/>
      <c r="BL100" s="3280"/>
      <c r="BM100" s="3280"/>
      <c r="BN100" s="3280"/>
      <c r="BO100" s="3280"/>
      <c r="BP100" s="3280"/>
      <c r="BQ100" s="3293"/>
      <c r="BR100" s="3293"/>
      <c r="BS100" s="3279" t="s">
        <v>3298</v>
      </c>
      <c r="BT100" s="3279" t="s">
        <v>3060</v>
      </c>
    </row>
    <row r="101" spans="1:256" s="3295" customFormat="1" ht="12" hidden="1" customHeight="1">
      <c r="A101" s="3280" t="s">
        <v>4335</v>
      </c>
      <c r="B101" s="3280" t="s">
        <v>4336</v>
      </c>
      <c r="C101" s="3281" t="s">
        <v>4337</v>
      </c>
      <c r="D101" s="3281" t="s">
        <v>4338</v>
      </c>
      <c r="E101" s="3282" t="s">
        <v>3081</v>
      </c>
      <c r="F101" s="3280" t="s">
        <v>4339</v>
      </c>
      <c r="G101" s="3280"/>
      <c r="H101" s="3280"/>
      <c r="I101" s="3280"/>
      <c r="J101" s="3280"/>
      <c r="K101" s="3280" t="s">
        <v>4336</v>
      </c>
      <c r="L101" s="3283">
        <v>42.16</v>
      </c>
      <c r="M101" s="3284" t="s">
        <v>3940</v>
      </c>
      <c r="N101" s="3285" t="s">
        <v>3245</v>
      </c>
      <c r="O101" s="3283" t="s">
        <v>1203</v>
      </c>
      <c r="P101" s="3285" t="s">
        <v>3204</v>
      </c>
      <c r="Q101" s="3283">
        <v>1500000</v>
      </c>
      <c r="R101" s="3286">
        <v>35579</v>
      </c>
      <c r="S101" s="3283">
        <v>164.5</v>
      </c>
      <c r="T101" s="3287">
        <v>1645000</v>
      </c>
      <c r="U101" s="3285" t="s">
        <v>4340</v>
      </c>
      <c r="V101" s="3288">
        <v>0.2</v>
      </c>
      <c r="W101" s="3289">
        <v>131.6</v>
      </c>
      <c r="X101" s="3287">
        <v>1316000</v>
      </c>
      <c r="Y101" s="3285" t="s">
        <v>3207</v>
      </c>
      <c r="Z101" s="3285" t="s">
        <v>3247</v>
      </c>
      <c r="AA101" s="3290" t="s">
        <v>3908</v>
      </c>
      <c r="AB101" s="3285">
        <v>1500</v>
      </c>
      <c r="AC101" s="3285" t="s">
        <v>3249</v>
      </c>
      <c r="AD101" s="3281" t="s">
        <v>4341</v>
      </c>
      <c r="AE101" s="3280" t="s">
        <v>3251</v>
      </c>
      <c r="AF101" s="3280"/>
      <c r="AG101" s="3280" t="s">
        <v>3252</v>
      </c>
      <c r="AH101" s="3280" t="s">
        <v>4342</v>
      </c>
      <c r="AI101" s="3291" t="s">
        <v>3642</v>
      </c>
      <c r="AJ101" s="3280" t="s">
        <v>4229</v>
      </c>
      <c r="AK101" s="1090"/>
      <c r="AL101" s="3292" t="s">
        <v>4343</v>
      </c>
      <c r="AM101" s="3280"/>
      <c r="AN101" s="3280" t="s">
        <v>3216</v>
      </c>
      <c r="AO101" s="3280" t="s">
        <v>3216</v>
      </c>
      <c r="AP101" s="3280" t="s">
        <v>3388</v>
      </c>
      <c r="AQ101" s="3280"/>
      <c r="AR101" s="3280"/>
      <c r="AS101" s="3280"/>
      <c r="AT101" s="3280"/>
      <c r="AU101" s="3292"/>
      <c r="AV101" s="3280"/>
      <c r="AW101" s="3280"/>
      <c r="AX101" s="3293"/>
      <c r="AY101" s="3280" t="s">
        <v>4344</v>
      </c>
      <c r="AZ101" s="3280" t="s">
        <v>4345</v>
      </c>
      <c r="BA101" s="3280"/>
      <c r="BB101" s="3280"/>
      <c r="BC101" s="3280"/>
      <c r="BD101" s="3280"/>
      <c r="BE101" s="3280"/>
      <c r="BF101" s="3280"/>
      <c r="BG101" s="3294" t="s">
        <v>4229</v>
      </c>
      <c r="BH101" s="3280"/>
      <c r="BI101" s="3280" t="s">
        <v>3120</v>
      </c>
      <c r="BJ101" s="3294" t="s">
        <v>3233</v>
      </c>
      <c r="BK101" s="3294"/>
      <c r="BL101" s="3280"/>
      <c r="BM101" s="3280"/>
      <c r="BN101" s="3280"/>
      <c r="BO101" s="3280"/>
      <c r="BP101" s="3280"/>
      <c r="BQ101" s="3293"/>
      <c r="BR101" s="3293"/>
      <c r="BS101" s="3279" t="s">
        <v>3120</v>
      </c>
      <c r="BT101" s="3279" t="s">
        <v>3060</v>
      </c>
    </row>
    <row r="102" spans="1:256" s="3295" customFormat="1" ht="12" hidden="1" customHeight="1">
      <c r="A102" s="3280" t="s">
        <v>4346</v>
      </c>
      <c r="B102" s="3280" t="s">
        <v>4347</v>
      </c>
      <c r="C102" s="3281" t="s">
        <v>4348</v>
      </c>
      <c r="D102" s="3281" t="s">
        <v>4349</v>
      </c>
      <c r="E102" s="3280" t="s">
        <v>3481</v>
      </c>
      <c r="F102" s="3280" t="s">
        <v>4350</v>
      </c>
      <c r="G102" s="3280"/>
      <c r="H102" s="3280"/>
      <c r="I102" s="3280"/>
      <c r="J102" s="3280"/>
      <c r="K102" s="3280" t="s">
        <v>4351</v>
      </c>
      <c r="L102" s="3283">
        <v>65.510000000000005</v>
      </c>
      <c r="M102" s="3284" t="s">
        <v>3500</v>
      </c>
      <c r="N102" s="3285" t="s">
        <v>3376</v>
      </c>
      <c r="O102" s="3283" t="s">
        <v>1203</v>
      </c>
      <c r="P102" s="3285" t="s">
        <v>3204</v>
      </c>
      <c r="Q102" s="3283">
        <v>1800000</v>
      </c>
      <c r="R102" s="3286">
        <v>27477</v>
      </c>
      <c r="S102" s="3283">
        <v>256.25</v>
      </c>
      <c r="T102" s="3287">
        <v>2562500</v>
      </c>
      <c r="U102" s="3285" t="s">
        <v>4352</v>
      </c>
      <c r="V102" s="3288">
        <v>0.2</v>
      </c>
      <c r="W102" s="3289">
        <v>205</v>
      </c>
      <c r="X102" s="3287">
        <v>2050000</v>
      </c>
      <c r="Y102" s="3285" t="s">
        <v>3207</v>
      </c>
      <c r="Z102" s="3285" t="s">
        <v>3247</v>
      </c>
      <c r="AA102" s="3290" t="s">
        <v>3908</v>
      </c>
      <c r="AB102" s="3285">
        <v>1500</v>
      </c>
      <c r="AC102" s="3285" t="s">
        <v>3249</v>
      </c>
      <c r="AD102" s="3281" t="s">
        <v>4353</v>
      </c>
      <c r="AE102" s="3280" t="s">
        <v>3251</v>
      </c>
      <c r="AF102" s="3280"/>
      <c r="AG102" s="3280" t="s">
        <v>3252</v>
      </c>
      <c r="AH102" s="3280" t="s">
        <v>4354</v>
      </c>
      <c r="AI102" s="3291" t="s">
        <v>4355</v>
      </c>
      <c r="AJ102" s="3280" t="s">
        <v>3233</v>
      </c>
      <c r="AK102" s="1090"/>
      <c r="AL102" s="3292" t="s">
        <v>3316</v>
      </c>
      <c r="AM102" s="3280"/>
      <c r="AN102" s="3280" t="s">
        <v>3216</v>
      </c>
      <c r="AO102" s="3280" t="s">
        <v>3216</v>
      </c>
      <c r="AP102" s="3280" t="s">
        <v>4356</v>
      </c>
      <c r="AQ102" s="3280"/>
      <c r="AR102" s="3280"/>
      <c r="AS102" s="3280"/>
      <c r="AT102" s="3280"/>
      <c r="AU102" s="3292"/>
      <c r="AV102" s="3280"/>
      <c r="AW102" s="3280"/>
      <c r="AX102" s="3293"/>
      <c r="AY102" s="3280" t="s">
        <v>4357</v>
      </c>
      <c r="AZ102" s="3280" t="s">
        <v>4358</v>
      </c>
      <c r="BA102" s="3280"/>
      <c r="BB102" s="3280"/>
      <c r="BC102" s="3280"/>
      <c r="BD102" s="3280"/>
      <c r="BE102" s="3280"/>
      <c r="BF102" s="3280"/>
      <c r="BG102" s="3294" t="s">
        <v>3233</v>
      </c>
      <c r="BH102" s="3280"/>
      <c r="BI102" s="3280" t="s">
        <v>3317</v>
      </c>
      <c r="BJ102" s="3294" t="s">
        <v>4359</v>
      </c>
      <c r="BK102" s="3294"/>
      <c r="BL102" s="3280"/>
      <c r="BM102" s="3280"/>
      <c r="BN102" s="3280"/>
      <c r="BO102" s="3280"/>
      <c r="BP102" s="3280"/>
      <c r="BQ102" s="3293"/>
      <c r="BR102" s="3293"/>
      <c r="BS102" s="3279" t="s">
        <v>3317</v>
      </c>
      <c r="BT102" s="3279" t="s">
        <v>3060</v>
      </c>
    </row>
    <row r="103" spans="1:256" s="3250" customFormat="1" ht="12" hidden="1" customHeight="1">
      <c r="A103" s="3233" t="s">
        <v>4360</v>
      </c>
      <c r="B103" s="3233" t="s">
        <v>4361</v>
      </c>
      <c r="C103" s="3233" t="s">
        <v>4362</v>
      </c>
      <c r="D103" s="3233" t="s">
        <v>4363</v>
      </c>
      <c r="E103" s="3233" t="s">
        <v>3081</v>
      </c>
      <c r="F103" s="3233" t="s">
        <v>4364</v>
      </c>
      <c r="G103" s="3230"/>
      <c r="H103" s="3233"/>
      <c r="I103" s="3230"/>
      <c r="J103" s="3230"/>
      <c r="K103" s="3233" t="s">
        <v>4365</v>
      </c>
      <c r="L103" s="3277">
        <v>46.09</v>
      </c>
      <c r="M103" s="3233" t="s">
        <v>3759</v>
      </c>
      <c r="N103" s="3233" t="s">
        <v>3227</v>
      </c>
      <c r="O103" s="3233" t="s">
        <v>1203</v>
      </c>
      <c r="P103" s="3233" t="s">
        <v>3204</v>
      </c>
      <c r="Q103" s="3277">
        <v>1500000</v>
      </c>
      <c r="R103" s="3230">
        <v>32545</v>
      </c>
      <c r="S103" s="3277">
        <v>190.49</v>
      </c>
      <c r="T103" s="3237">
        <v>1904900</v>
      </c>
      <c r="U103" s="3233" t="s">
        <v>4366</v>
      </c>
      <c r="V103" s="3238">
        <v>0.2</v>
      </c>
      <c r="W103" s="3230">
        <v>152.38999999999999</v>
      </c>
      <c r="X103" s="3237">
        <v>1523899.9999999998</v>
      </c>
      <c r="Y103" s="3233" t="s">
        <v>3207</v>
      </c>
      <c r="Z103" s="3233" t="s">
        <v>3690</v>
      </c>
      <c r="AA103" s="3233" t="s">
        <v>3611</v>
      </c>
      <c r="AB103" s="3256">
        <v>1500</v>
      </c>
      <c r="AC103" s="3233" t="s">
        <v>3060</v>
      </c>
      <c r="AD103" s="3233" t="s">
        <v>4367</v>
      </c>
      <c r="AE103" s="3233" t="s">
        <v>3211</v>
      </c>
      <c r="AF103" s="3230"/>
      <c r="AG103" s="3230" t="s">
        <v>3007</v>
      </c>
      <c r="AH103" s="3233" t="s">
        <v>4368</v>
      </c>
      <c r="AI103" s="3233" t="s">
        <v>3219</v>
      </c>
      <c r="AJ103" s="3233" t="s">
        <v>4269</v>
      </c>
      <c r="AK103" s="3230"/>
      <c r="AL103" s="3233" t="s">
        <v>3316</v>
      </c>
      <c r="AM103" s="3230"/>
      <c r="AN103" s="3233" t="s">
        <v>3216</v>
      </c>
      <c r="AO103" s="3233" t="s">
        <v>3216</v>
      </c>
      <c r="AP103" s="3233" t="s">
        <v>3317</v>
      </c>
      <c r="AQ103" s="3230"/>
      <c r="AR103" s="3230"/>
      <c r="AS103" s="3230"/>
      <c r="AT103" s="3230"/>
      <c r="AU103" s="3230"/>
      <c r="AV103" s="3230"/>
      <c r="AW103" s="3230"/>
      <c r="AX103" s="3230"/>
      <c r="AY103" s="3233" t="s">
        <v>4369</v>
      </c>
      <c r="AZ103" s="3233" t="s">
        <v>4365</v>
      </c>
      <c r="BA103" s="3230"/>
      <c r="BB103" s="3231"/>
      <c r="BC103" s="3230"/>
      <c r="BD103" s="3245"/>
      <c r="BE103" s="3230"/>
      <c r="BF103" s="3246"/>
      <c r="BG103" s="3233" t="s">
        <v>4269</v>
      </c>
      <c r="BH103" s="3230"/>
      <c r="BI103" s="3233" t="s">
        <v>3317</v>
      </c>
      <c r="BJ103" s="3233" t="s">
        <v>3696</v>
      </c>
      <c r="BK103" s="3247"/>
      <c r="BL103" s="3230"/>
      <c r="BM103" s="3230"/>
      <c r="BN103" s="3230"/>
      <c r="BO103" s="3230"/>
      <c r="BP103" s="3230"/>
      <c r="BQ103" s="3230"/>
      <c r="BR103" s="3230"/>
      <c r="BS103" s="3279" t="s">
        <v>3317</v>
      </c>
      <c r="BT103" s="3279" t="s">
        <v>3060</v>
      </c>
    </row>
    <row r="104" spans="1:256" s="3250" customFormat="1" ht="12" hidden="1" customHeight="1">
      <c r="A104" s="3230" t="s">
        <v>4370</v>
      </c>
      <c r="B104" s="3230" t="s">
        <v>4371</v>
      </c>
      <c r="C104" s="3231" t="s">
        <v>4372</v>
      </c>
      <c r="D104" s="3231" t="s">
        <v>4373</v>
      </c>
      <c r="E104" s="3233" t="s">
        <v>3081</v>
      </c>
      <c r="F104" s="3230" t="s">
        <v>4374</v>
      </c>
      <c r="G104" s="3230"/>
      <c r="H104" s="3230"/>
      <c r="I104" s="3230"/>
      <c r="J104" s="3254"/>
      <c r="K104" s="3230" t="s">
        <v>4371</v>
      </c>
      <c r="L104" s="3277">
        <v>96.12</v>
      </c>
      <c r="M104" s="3252" t="s">
        <v>3540</v>
      </c>
      <c r="N104" s="3230" t="s">
        <v>4375</v>
      </c>
      <c r="O104" s="3233" t="s">
        <v>4376</v>
      </c>
      <c r="P104" s="3230" t="s">
        <v>3204</v>
      </c>
      <c r="Q104" s="3277">
        <v>2350000</v>
      </c>
      <c r="R104" s="3253">
        <v>24449</v>
      </c>
      <c r="S104" s="3277">
        <v>409.98</v>
      </c>
      <c r="T104" s="3237">
        <v>4099800</v>
      </c>
      <c r="U104" s="3230" t="s">
        <v>4377</v>
      </c>
      <c r="V104" s="3238">
        <v>0.2</v>
      </c>
      <c r="W104" s="3239">
        <v>327.98</v>
      </c>
      <c r="X104" s="3240">
        <v>3279800</v>
      </c>
      <c r="Y104" s="3230" t="s">
        <v>3207</v>
      </c>
      <c r="Z104" s="3230" t="s">
        <v>3690</v>
      </c>
      <c r="AA104" s="3248" t="s">
        <v>3611</v>
      </c>
      <c r="AB104" s="3256">
        <v>1500</v>
      </c>
      <c r="AC104" s="3254" t="s">
        <v>3249</v>
      </c>
      <c r="AD104" s="3242" t="s">
        <v>4378</v>
      </c>
      <c r="AE104" s="3230" t="s">
        <v>3251</v>
      </c>
      <c r="AF104" s="3230"/>
      <c r="AG104" s="3230" t="s">
        <v>3252</v>
      </c>
      <c r="AH104" s="3230" t="s">
        <v>4379</v>
      </c>
      <c r="AI104" s="3255" t="s">
        <v>4355</v>
      </c>
      <c r="AJ104" s="3230" t="s">
        <v>4321</v>
      </c>
      <c r="AK104" s="3256"/>
      <c r="AL104" s="3254" t="s">
        <v>3316</v>
      </c>
      <c r="AM104" s="3230"/>
      <c r="AN104" s="3230" t="s">
        <v>3216</v>
      </c>
      <c r="AO104" s="3230" t="s">
        <v>3216</v>
      </c>
      <c r="AP104" s="3230" t="s">
        <v>3388</v>
      </c>
      <c r="AQ104" s="3254"/>
      <c r="AR104" s="3230"/>
      <c r="AS104" s="3230"/>
      <c r="AT104" s="3230"/>
      <c r="AU104" s="3254"/>
      <c r="AV104" s="3230"/>
      <c r="AW104" s="3230"/>
      <c r="AX104" s="3248"/>
      <c r="AY104" s="3230" t="s">
        <v>4380</v>
      </c>
      <c r="AZ104" s="3230" t="s">
        <v>4381</v>
      </c>
      <c r="BA104" s="3230"/>
      <c r="BB104" s="3230"/>
      <c r="BC104" s="3230"/>
      <c r="BD104" s="3230"/>
      <c r="BE104" s="3230"/>
      <c r="BF104" s="3230"/>
      <c r="BG104" s="3247" t="s">
        <v>4321</v>
      </c>
      <c r="BH104" s="3230"/>
      <c r="BI104" s="3230" t="s">
        <v>3120</v>
      </c>
      <c r="BJ104" s="3247" t="s">
        <v>4382</v>
      </c>
      <c r="BK104" s="3247"/>
      <c r="BL104" s="3230"/>
      <c r="BM104" s="3230"/>
      <c r="BN104" s="3230"/>
      <c r="BO104" s="3230"/>
      <c r="BP104" s="3230"/>
      <c r="BQ104" s="3248"/>
      <c r="BR104" s="3248"/>
      <c r="BS104" s="3279" t="s">
        <v>3120</v>
      </c>
      <c r="BT104" s="3279" t="s">
        <v>3060</v>
      </c>
      <c r="IR104" s="3296"/>
      <c r="IS104" s="3296"/>
      <c r="IT104" s="3296"/>
      <c r="IU104" s="3296"/>
      <c r="IV104" s="3296"/>
    </row>
    <row r="105" spans="1:256" s="3250" customFormat="1" ht="12" hidden="1" customHeight="1">
      <c r="A105" s="3233" t="s">
        <v>4383</v>
      </c>
      <c r="B105" s="3233" t="s">
        <v>4384</v>
      </c>
      <c r="C105" s="3233" t="s">
        <v>4385</v>
      </c>
      <c r="D105" s="3233" t="s">
        <v>4386</v>
      </c>
      <c r="E105" s="3233" t="s">
        <v>3081</v>
      </c>
      <c r="F105" s="3233" t="s">
        <v>4387</v>
      </c>
      <c r="G105" s="3230"/>
      <c r="H105" s="3233"/>
      <c r="I105" s="3230"/>
      <c r="J105" s="3230"/>
      <c r="K105" s="3233" t="s">
        <v>4384</v>
      </c>
      <c r="L105" s="3277">
        <v>118.12</v>
      </c>
      <c r="M105" s="3233" t="s">
        <v>3332</v>
      </c>
      <c r="N105" s="3233" t="s">
        <v>3227</v>
      </c>
      <c r="O105" s="3233" t="s">
        <v>4388</v>
      </c>
      <c r="P105" s="3233" t="s">
        <v>3204</v>
      </c>
      <c r="Q105" s="3277">
        <v>3150000</v>
      </c>
      <c r="R105" s="3230">
        <v>26668</v>
      </c>
      <c r="S105" s="3277">
        <v>314.89</v>
      </c>
      <c r="T105" s="3237">
        <v>3148900</v>
      </c>
      <c r="U105" s="3233" t="s">
        <v>4389</v>
      </c>
      <c r="V105" s="3238">
        <v>0.2</v>
      </c>
      <c r="W105" s="3230">
        <v>251.91</v>
      </c>
      <c r="X105" s="3237">
        <v>2519100</v>
      </c>
      <c r="Y105" s="3233" t="s">
        <v>3207</v>
      </c>
      <c r="Z105" s="3233" t="s">
        <v>3690</v>
      </c>
      <c r="AA105" s="3233" t="s">
        <v>3247</v>
      </c>
      <c r="AB105" s="3256">
        <v>1500</v>
      </c>
      <c r="AC105" s="3233" t="s">
        <v>3060</v>
      </c>
      <c r="AD105" s="3233" t="s">
        <v>4390</v>
      </c>
      <c r="AE105" s="3233" t="s">
        <v>3211</v>
      </c>
      <c r="AF105" s="3230"/>
      <c r="AG105" s="3230" t="s">
        <v>3007</v>
      </c>
      <c r="AH105" s="3233" t="s">
        <v>4391</v>
      </c>
      <c r="AI105" s="3233" t="s">
        <v>3232</v>
      </c>
      <c r="AJ105" s="3233" t="s">
        <v>4273</v>
      </c>
      <c r="AK105" s="3230"/>
      <c r="AL105" s="3233" t="s">
        <v>4392</v>
      </c>
      <c r="AM105" s="3230"/>
      <c r="AN105" s="3233" t="s">
        <v>3216</v>
      </c>
      <c r="AO105" s="3233" t="s">
        <v>3216</v>
      </c>
      <c r="AP105" s="3233" t="s">
        <v>4393</v>
      </c>
      <c r="AQ105" s="3230"/>
      <c r="AR105" s="3230"/>
      <c r="AS105" s="3230"/>
      <c r="AT105" s="3230"/>
      <c r="AU105" s="3230"/>
      <c r="AV105" s="3230"/>
      <c r="AW105" s="3230"/>
      <c r="AX105" s="3230"/>
      <c r="AY105" s="3233" t="s">
        <v>4394</v>
      </c>
      <c r="AZ105" s="3233" t="s">
        <v>4395</v>
      </c>
      <c r="BA105" s="3230"/>
      <c r="BB105" s="3231"/>
      <c r="BC105" s="3230"/>
      <c r="BD105" s="3245"/>
      <c r="BE105" s="3230"/>
      <c r="BF105" s="3246"/>
      <c r="BG105" s="3233" t="s">
        <v>4273</v>
      </c>
      <c r="BH105" s="3230"/>
      <c r="BI105" s="3233" t="s">
        <v>4393</v>
      </c>
      <c r="BJ105" s="3233" t="s">
        <v>3233</v>
      </c>
      <c r="BK105" s="3247"/>
      <c r="BL105" s="3230"/>
      <c r="BM105" s="3230"/>
      <c r="BN105" s="3230"/>
      <c r="BO105" s="3230"/>
      <c r="BP105" s="3230"/>
      <c r="BQ105" s="3230"/>
      <c r="BR105" s="3230"/>
      <c r="BS105" s="3279" t="s">
        <v>4393</v>
      </c>
      <c r="BT105" s="3279" t="s">
        <v>3060</v>
      </c>
    </row>
    <row r="106" spans="1:256" s="3250" customFormat="1" ht="12" hidden="1" customHeight="1">
      <c r="A106" s="3233" t="s">
        <v>4396</v>
      </c>
      <c r="B106" s="3233" t="s">
        <v>4397</v>
      </c>
      <c r="C106" s="3233" t="s">
        <v>4398</v>
      </c>
      <c r="D106" s="3233" t="s">
        <v>4399</v>
      </c>
      <c r="E106" s="3233" t="s">
        <v>3081</v>
      </c>
      <c r="F106" s="3233" t="s">
        <v>4400</v>
      </c>
      <c r="G106" s="3230"/>
      <c r="H106" s="3233"/>
      <c r="I106" s="3230"/>
      <c r="J106" s="3230"/>
      <c r="K106" s="3233" t="s">
        <v>4397</v>
      </c>
      <c r="L106" s="3277">
        <v>52.45</v>
      </c>
      <c r="M106" s="3233" t="s">
        <v>3310</v>
      </c>
      <c r="N106" s="3233" t="s">
        <v>3203</v>
      </c>
      <c r="O106" s="3233" t="s">
        <v>4401</v>
      </c>
      <c r="P106" s="3233" t="s">
        <v>3204</v>
      </c>
      <c r="Q106" s="3277">
        <v>1800000</v>
      </c>
      <c r="R106" s="3230">
        <v>34318</v>
      </c>
      <c r="S106" s="3277">
        <v>234.19</v>
      </c>
      <c r="T106" s="3237">
        <v>2341900</v>
      </c>
      <c r="U106" s="3233" t="s">
        <v>4402</v>
      </c>
      <c r="V106" s="3238">
        <v>0.2</v>
      </c>
      <c r="W106" s="3230">
        <v>187.35</v>
      </c>
      <c r="X106" s="3237">
        <v>1873500</v>
      </c>
      <c r="Y106" s="3233" t="s">
        <v>3207</v>
      </c>
      <c r="Z106" s="3233" t="s">
        <v>3690</v>
      </c>
      <c r="AA106" s="3233" t="s">
        <v>3690</v>
      </c>
      <c r="AB106" s="3256">
        <v>1500</v>
      </c>
      <c r="AC106" s="3233" t="s">
        <v>3060</v>
      </c>
      <c r="AD106" s="3233" t="s">
        <v>1203</v>
      </c>
      <c r="AE106" s="3233" t="s">
        <v>3211</v>
      </c>
      <c r="AF106" s="3230"/>
      <c r="AG106" s="3230" t="s">
        <v>3007</v>
      </c>
      <c r="AH106" s="3233" t="s">
        <v>4403</v>
      </c>
      <c r="AI106" s="3233" t="s">
        <v>3232</v>
      </c>
      <c r="AJ106" s="3233" t="s">
        <v>4243</v>
      </c>
      <c r="AK106" s="3230"/>
      <c r="AL106" s="3233" t="s">
        <v>3644</v>
      </c>
      <c r="AM106" s="3230"/>
      <c r="AN106" s="3233" t="s">
        <v>3216</v>
      </c>
      <c r="AO106" s="3233" t="s">
        <v>3216</v>
      </c>
      <c r="AP106" s="3233" t="s">
        <v>3580</v>
      </c>
      <c r="AQ106" s="3230"/>
      <c r="AR106" s="3230"/>
      <c r="AS106" s="3230"/>
      <c r="AT106" s="3230"/>
      <c r="AU106" s="3230"/>
      <c r="AV106" s="3230"/>
      <c r="AW106" s="3230"/>
      <c r="AX106" s="3230"/>
      <c r="AY106" s="3233" t="s">
        <v>4404</v>
      </c>
      <c r="AZ106" s="3233" t="s">
        <v>4405</v>
      </c>
      <c r="BA106" s="3230"/>
      <c r="BB106" s="3231"/>
      <c r="BC106" s="3230"/>
      <c r="BD106" s="3245"/>
      <c r="BE106" s="3230"/>
      <c r="BF106" s="3246"/>
      <c r="BG106" s="3233" t="s">
        <v>4243</v>
      </c>
      <c r="BH106" s="3230"/>
      <c r="BI106" s="3233" t="s">
        <v>3580</v>
      </c>
      <c r="BJ106" s="3233" t="s">
        <v>4359</v>
      </c>
      <c r="BK106" s="3247"/>
      <c r="BL106" s="3230"/>
      <c r="BM106" s="3230"/>
      <c r="BN106" s="3230"/>
      <c r="BO106" s="3230"/>
      <c r="BP106" s="3230"/>
      <c r="BQ106" s="3230"/>
      <c r="BR106" s="3230"/>
      <c r="BS106" s="3279" t="s">
        <v>3580</v>
      </c>
      <c r="BT106" s="3279" t="s">
        <v>3060</v>
      </c>
    </row>
    <row r="107" spans="1:256" s="3250" customFormat="1" ht="12" hidden="1" customHeight="1">
      <c r="A107" s="3233" t="s">
        <v>4406</v>
      </c>
      <c r="B107" s="3233" t="s">
        <v>4407</v>
      </c>
      <c r="C107" s="3233" t="s">
        <v>4408</v>
      </c>
      <c r="D107" s="3233" t="s">
        <v>4409</v>
      </c>
      <c r="E107" s="3233" t="s">
        <v>3081</v>
      </c>
      <c r="F107" s="3233" t="s">
        <v>4410</v>
      </c>
      <c r="G107" s="3230"/>
      <c r="H107" s="3233"/>
      <c r="I107" s="3230"/>
      <c r="J107" s="3230"/>
      <c r="K107" s="3233" t="s">
        <v>4411</v>
      </c>
      <c r="L107" s="3277">
        <v>57.22</v>
      </c>
      <c r="M107" s="3233" t="s">
        <v>3759</v>
      </c>
      <c r="N107" s="3233" t="s">
        <v>3227</v>
      </c>
      <c r="O107" s="3233" t="s">
        <v>1203</v>
      </c>
      <c r="P107" s="3233" t="s">
        <v>3204</v>
      </c>
      <c r="Q107" s="3277">
        <v>1500000</v>
      </c>
      <c r="R107" s="3230">
        <v>26215</v>
      </c>
      <c r="S107" s="3277">
        <v>237.56</v>
      </c>
      <c r="T107" s="3237">
        <v>2375600</v>
      </c>
      <c r="U107" s="3233" t="s">
        <v>4412</v>
      </c>
      <c r="V107" s="3238">
        <v>0.2</v>
      </c>
      <c r="W107" s="3230">
        <v>190.04</v>
      </c>
      <c r="X107" s="3237">
        <v>1900400</v>
      </c>
      <c r="Y107" s="3233" t="s">
        <v>3207</v>
      </c>
      <c r="Z107" s="3233" t="s">
        <v>3690</v>
      </c>
      <c r="AA107" s="3233" t="s">
        <v>3270</v>
      </c>
      <c r="AB107" s="3256">
        <v>1500</v>
      </c>
      <c r="AC107" s="3233" t="s">
        <v>3060</v>
      </c>
      <c r="AD107" s="3233" t="s">
        <v>4413</v>
      </c>
      <c r="AE107" s="3233" t="s">
        <v>3211</v>
      </c>
      <c r="AF107" s="3230"/>
      <c r="AG107" s="3230" t="s">
        <v>3007</v>
      </c>
      <c r="AH107" s="3233" t="s">
        <v>4414</v>
      </c>
      <c r="AI107" s="3233" t="s">
        <v>3705</v>
      </c>
      <c r="AJ107" s="3233" t="s">
        <v>4415</v>
      </c>
      <c r="AK107" s="3230"/>
      <c r="AL107" s="3233" t="s">
        <v>3346</v>
      </c>
      <c r="AM107" s="3230"/>
      <c r="AN107" s="3233" t="s">
        <v>3216</v>
      </c>
      <c r="AO107" s="3233" t="s">
        <v>3216</v>
      </c>
      <c r="AP107" s="3233" t="s">
        <v>3352</v>
      </c>
      <c r="AQ107" s="3230"/>
      <c r="AR107" s="3230"/>
      <c r="AS107" s="3230"/>
      <c r="AT107" s="3230"/>
      <c r="AU107" s="3230"/>
      <c r="AV107" s="3230"/>
      <c r="AW107" s="3230"/>
      <c r="AX107" s="3230"/>
      <c r="AY107" s="3233" t="s">
        <v>4416</v>
      </c>
      <c r="AZ107" s="3233" t="s">
        <v>4411</v>
      </c>
      <c r="BA107" s="3230"/>
      <c r="BB107" s="3231"/>
      <c r="BC107" s="3230"/>
      <c r="BD107" s="3245"/>
      <c r="BE107" s="3230"/>
      <c r="BF107" s="3246"/>
      <c r="BG107" s="3233" t="s">
        <v>4415</v>
      </c>
      <c r="BH107" s="3230"/>
      <c r="BI107" s="3233" t="s">
        <v>3352</v>
      </c>
      <c r="BJ107" s="3233" t="s">
        <v>3260</v>
      </c>
      <c r="BK107" s="3247"/>
      <c r="BL107" s="3230"/>
      <c r="BM107" s="3230"/>
      <c r="BN107" s="3230"/>
      <c r="BO107" s="3230"/>
      <c r="BP107" s="3230"/>
      <c r="BQ107" s="3230"/>
      <c r="BR107" s="3230"/>
      <c r="BS107" s="3279" t="s">
        <v>3352</v>
      </c>
      <c r="BT107" s="3279" t="s">
        <v>3060</v>
      </c>
    </row>
    <row r="108" spans="1:256" s="3250" customFormat="1" ht="12" hidden="1" customHeight="1">
      <c r="A108" s="3233" t="s">
        <v>4417</v>
      </c>
      <c r="B108" s="3233" t="s">
        <v>4418</v>
      </c>
      <c r="C108" s="3233" t="s">
        <v>4419</v>
      </c>
      <c r="D108" s="3233" t="s">
        <v>4420</v>
      </c>
      <c r="E108" s="3233" t="s">
        <v>3081</v>
      </c>
      <c r="F108" s="3233" t="s">
        <v>4421</v>
      </c>
      <c r="G108" s="3230"/>
      <c r="H108" s="3233"/>
      <c r="I108" s="3230"/>
      <c r="J108" s="3230"/>
      <c r="K108" s="3233" t="s">
        <v>4418</v>
      </c>
      <c r="L108" s="3277">
        <v>71.92</v>
      </c>
      <c r="M108" s="3233" t="s">
        <v>3735</v>
      </c>
      <c r="N108" s="3233" t="s">
        <v>3326</v>
      </c>
      <c r="O108" s="3233" t="s">
        <v>1203</v>
      </c>
      <c r="P108" s="3233" t="s">
        <v>3204</v>
      </c>
      <c r="Q108" s="3277">
        <v>1970000</v>
      </c>
      <c r="R108" s="3230">
        <v>27392</v>
      </c>
      <c r="S108" s="3277">
        <v>306.5</v>
      </c>
      <c r="T108" s="3237">
        <v>3065000</v>
      </c>
      <c r="U108" s="3233" t="s">
        <v>4422</v>
      </c>
      <c r="V108" s="3238">
        <v>0.2</v>
      </c>
      <c r="W108" s="3230">
        <v>245.2</v>
      </c>
      <c r="X108" s="3237">
        <v>2452000</v>
      </c>
      <c r="Y108" s="3233" t="s">
        <v>3207</v>
      </c>
      <c r="Z108" s="3233" t="s">
        <v>3690</v>
      </c>
      <c r="AA108" s="3233" t="s">
        <v>3400</v>
      </c>
      <c r="AB108" s="3256">
        <v>1500</v>
      </c>
      <c r="AC108" s="3233" t="s">
        <v>3060</v>
      </c>
      <c r="AD108" s="3233" t="s">
        <v>4423</v>
      </c>
      <c r="AE108" s="3233" t="s">
        <v>3211</v>
      </c>
      <c r="AF108" s="3230"/>
      <c r="AG108" s="3230" t="s">
        <v>3007</v>
      </c>
      <c r="AH108" s="3233" t="s">
        <v>4424</v>
      </c>
      <c r="AI108" s="3233" t="s">
        <v>4425</v>
      </c>
      <c r="AJ108" s="3233" t="s">
        <v>3254</v>
      </c>
      <c r="AK108" s="3230"/>
      <c r="AL108" s="3233" t="s">
        <v>3316</v>
      </c>
      <c r="AM108" s="3230"/>
      <c r="AN108" s="3233" t="s">
        <v>3216</v>
      </c>
      <c r="AO108" s="3233" t="s">
        <v>3216</v>
      </c>
      <c r="AP108" s="3233" t="s">
        <v>3613</v>
      </c>
      <c r="AQ108" s="3230"/>
      <c r="AR108" s="3230"/>
      <c r="AS108" s="3230"/>
      <c r="AT108" s="3230"/>
      <c r="AU108" s="3230"/>
      <c r="AV108" s="3230"/>
      <c r="AW108" s="3230"/>
      <c r="AX108" s="3230"/>
      <c r="AY108" s="3233" t="s">
        <v>4426</v>
      </c>
      <c r="AZ108" s="3233" t="s">
        <v>4427</v>
      </c>
      <c r="BA108" s="3230"/>
      <c r="BB108" s="3231"/>
      <c r="BC108" s="3230"/>
      <c r="BD108" s="3245"/>
      <c r="BE108" s="3230"/>
      <c r="BF108" s="3246"/>
      <c r="BG108" s="3233" t="s">
        <v>3254</v>
      </c>
      <c r="BH108" s="3230"/>
      <c r="BI108" s="3233" t="s">
        <v>3613</v>
      </c>
      <c r="BJ108" s="3233" t="s">
        <v>3728</v>
      </c>
      <c r="BK108" s="3247"/>
      <c r="BL108" s="3230"/>
      <c r="BM108" s="3230"/>
      <c r="BN108" s="3230"/>
      <c r="BO108" s="3230"/>
      <c r="BP108" s="3230"/>
      <c r="BQ108" s="3230"/>
      <c r="BR108" s="3230"/>
      <c r="BS108" s="3279" t="s">
        <v>3613</v>
      </c>
      <c r="BT108" s="3279" t="s">
        <v>3060</v>
      </c>
    </row>
    <row r="109" spans="1:256" s="3250" customFormat="1" ht="12" hidden="1" customHeight="1">
      <c r="A109" s="3230" t="s">
        <v>4428</v>
      </c>
      <c r="B109" s="3230" t="s">
        <v>4429</v>
      </c>
      <c r="C109" s="3231" t="s">
        <v>4430</v>
      </c>
      <c r="D109" s="3231" t="s">
        <v>4431</v>
      </c>
      <c r="E109" s="3233" t="s">
        <v>3081</v>
      </c>
      <c r="F109" s="3230" t="s">
        <v>4432</v>
      </c>
      <c r="G109" s="3230"/>
      <c r="H109" s="3230"/>
      <c r="I109" s="3230"/>
      <c r="J109" s="3254"/>
      <c r="K109" s="3230" t="s">
        <v>4429</v>
      </c>
      <c r="L109" s="3277">
        <v>61.06</v>
      </c>
      <c r="M109" s="3252" t="s">
        <v>4433</v>
      </c>
      <c r="N109" s="3230" t="s">
        <v>4434</v>
      </c>
      <c r="O109" s="3233" t="s">
        <v>1203</v>
      </c>
      <c r="P109" s="3230" t="s">
        <v>3204</v>
      </c>
      <c r="Q109" s="3277">
        <v>1550000</v>
      </c>
      <c r="R109" s="3253">
        <v>25385</v>
      </c>
      <c r="S109" s="3277">
        <v>275.17</v>
      </c>
      <c r="T109" s="3237">
        <v>2751700</v>
      </c>
      <c r="U109" s="3230" t="s">
        <v>4435</v>
      </c>
      <c r="V109" s="3238">
        <v>0.2</v>
      </c>
      <c r="W109" s="3239">
        <v>220.13</v>
      </c>
      <c r="X109" s="3240">
        <v>2201300</v>
      </c>
      <c r="Y109" s="3230" t="s">
        <v>3207</v>
      </c>
      <c r="Z109" s="3230" t="s">
        <v>3690</v>
      </c>
      <c r="AA109" s="3248" t="s">
        <v>3247</v>
      </c>
      <c r="AB109" s="3256">
        <v>1500</v>
      </c>
      <c r="AC109" s="3254" t="s">
        <v>3856</v>
      </c>
      <c r="AD109" s="3242" t="s">
        <v>4436</v>
      </c>
      <c r="AE109" s="3230" t="s">
        <v>4437</v>
      </c>
      <c r="AF109" s="3230"/>
      <c r="AG109" s="3230" t="s">
        <v>3859</v>
      </c>
      <c r="AH109" s="3230" t="s">
        <v>4438</v>
      </c>
      <c r="AI109" s="3255" t="s">
        <v>4439</v>
      </c>
      <c r="AJ109" s="3230" t="s">
        <v>3723</v>
      </c>
      <c r="AK109" s="3256"/>
      <c r="AL109" s="3254" t="s">
        <v>3751</v>
      </c>
      <c r="AM109" s="3230"/>
      <c r="AN109" s="3230" t="s">
        <v>3216</v>
      </c>
      <c r="AO109" s="3230" t="s">
        <v>3216</v>
      </c>
      <c r="AP109" s="3230" t="s">
        <v>3862</v>
      </c>
      <c r="AQ109" s="3254"/>
      <c r="AR109" s="3230"/>
      <c r="AS109" s="3230"/>
      <c r="AT109" s="3230"/>
      <c r="AU109" s="3254"/>
      <c r="AV109" s="3230"/>
      <c r="AW109" s="3230"/>
      <c r="AX109" s="3248"/>
      <c r="AY109" s="3230" t="s">
        <v>4440</v>
      </c>
      <c r="AZ109" s="3230" t="s">
        <v>4441</v>
      </c>
      <c r="BA109" s="3230"/>
      <c r="BB109" s="3230"/>
      <c r="BC109" s="3230"/>
      <c r="BD109" s="3230"/>
      <c r="BE109" s="3230"/>
      <c r="BF109" s="3230"/>
      <c r="BG109" s="3247" t="s">
        <v>3723</v>
      </c>
      <c r="BH109" s="3230"/>
      <c r="BI109" s="3230" t="s">
        <v>3120</v>
      </c>
      <c r="BJ109" s="3247" t="s">
        <v>4442</v>
      </c>
      <c r="BK109" s="3247"/>
      <c r="BL109" s="3230"/>
      <c r="BM109" s="3230"/>
      <c r="BN109" s="3230"/>
      <c r="BO109" s="3230"/>
      <c r="BP109" s="3230"/>
      <c r="BQ109" s="3248"/>
      <c r="BR109" s="3248"/>
      <c r="BS109" s="3279" t="s">
        <v>3120</v>
      </c>
      <c r="BT109" s="3279" t="s">
        <v>3060</v>
      </c>
      <c r="IR109" s="3296"/>
      <c r="IS109" s="3296"/>
      <c r="IT109" s="3296"/>
      <c r="IU109" s="3296"/>
      <c r="IV109" s="3296"/>
    </row>
    <row r="110" spans="1:256" s="3296" customFormat="1" ht="12" hidden="1" customHeight="1">
      <c r="A110" s="3233" t="s">
        <v>4443</v>
      </c>
      <c r="B110" s="3233" t="s">
        <v>4444</v>
      </c>
      <c r="C110" s="3233" t="s">
        <v>4445</v>
      </c>
      <c r="D110" s="3233" t="s">
        <v>4446</v>
      </c>
      <c r="E110" s="3233" t="s">
        <v>3081</v>
      </c>
      <c r="F110" s="3233" t="s">
        <v>4447</v>
      </c>
      <c r="G110" s="3230"/>
      <c r="H110" s="3233"/>
      <c r="I110" s="3230"/>
      <c r="J110" s="3230"/>
      <c r="K110" s="3233" t="s">
        <v>4448</v>
      </c>
      <c r="L110" s="3277">
        <v>59.2</v>
      </c>
      <c r="M110" s="3233" t="s">
        <v>3202</v>
      </c>
      <c r="N110" s="3233" t="s">
        <v>3203</v>
      </c>
      <c r="O110" s="3233" t="s">
        <v>1203</v>
      </c>
      <c r="P110" s="3233" t="s">
        <v>3204</v>
      </c>
      <c r="Q110" s="3277">
        <v>1700000</v>
      </c>
      <c r="R110" s="3230">
        <v>28716</v>
      </c>
      <c r="S110" s="3277">
        <v>246.02</v>
      </c>
      <c r="T110" s="3237">
        <v>2460200</v>
      </c>
      <c r="U110" s="3233" t="s">
        <v>4449</v>
      </c>
      <c r="V110" s="3238">
        <v>0.2</v>
      </c>
      <c r="W110" s="3230">
        <v>196.81</v>
      </c>
      <c r="X110" s="3237">
        <v>1968100</v>
      </c>
      <c r="Y110" s="3233" t="s">
        <v>3207</v>
      </c>
      <c r="Z110" s="3233" t="s">
        <v>3690</v>
      </c>
      <c r="AA110" s="3233" t="s">
        <v>3208</v>
      </c>
      <c r="AB110" s="3256">
        <v>1500</v>
      </c>
      <c r="AC110" s="3233" t="s">
        <v>3060</v>
      </c>
      <c r="AD110" s="3233" t="s">
        <v>4450</v>
      </c>
      <c r="AE110" s="3233" t="s">
        <v>3211</v>
      </c>
      <c r="AF110" s="3230"/>
      <c r="AG110" s="3230" t="s">
        <v>3007</v>
      </c>
      <c r="AH110" s="3233" t="s">
        <v>4451</v>
      </c>
      <c r="AI110" s="3233" t="s">
        <v>3708</v>
      </c>
      <c r="AJ110" s="3233" t="s">
        <v>3260</v>
      </c>
      <c r="AK110" s="3230"/>
      <c r="AL110" s="3233" t="s">
        <v>4452</v>
      </c>
      <c r="AM110" s="3230"/>
      <c r="AN110" s="3233" t="s">
        <v>3216</v>
      </c>
      <c r="AO110" s="3233" t="s">
        <v>3216</v>
      </c>
      <c r="AP110" s="3233" t="s">
        <v>3352</v>
      </c>
      <c r="AQ110" s="3230"/>
      <c r="AR110" s="3230"/>
      <c r="AS110" s="3230"/>
      <c r="AT110" s="3230"/>
      <c r="AU110" s="3230"/>
      <c r="AV110" s="3230"/>
      <c r="AW110" s="3230"/>
      <c r="AX110" s="3230"/>
      <c r="AY110" s="3233" t="s">
        <v>4453</v>
      </c>
      <c r="AZ110" s="3233" t="s">
        <v>4448</v>
      </c>
      <c r="BA110" s="3230"/>
      <c r="BB110" s="3231"/>
      <c r="BC110" s="3230"/>
      <c r="BD110" s="3245"/>
      <c r="BE110" s="3230"/>
      <c r="BF110" s="3246"/>
      <c r="BG110" s="3233" t="s">
        <v>3260</v>
      </c>
      <c r="BH110" s="3230"/>
      <c r="BI110" s="3233" t="s">
        <v>3352</v>
      </c>
      <c r="BJ110" s="3233" t="s">
        <v>4454</v>
      </c>
      <c r="BK110" s="3247"/>
      <c r="BL110" s="3230"/>
      <c r="BM110" s="3230"/>
      <c r="BN110" s="3230"/>
      <c r="BO110" s="3230"/>
      <c r="BP110" s="3230"/>
      <c r="BQ110" s="3230"/>
      <c r="BR110" s="3230"/>
      <c r="BS110" s="3279" t="s">
        <v>3352</v>
      </c>
      <c r="BT110" s="3279" t="s">
        <v>3060</v>
      </c>
      <c r="BU110" s="3250"/>
      <c r="BV110" s="3250"/>
      <c r="BW110" s="3250"/>
      <c r="BX110" s="3250"/>
      <c r="BY110" s="3250"/>
      <c r="BZ110" s="3250"/>
      <c r="CA110" s="3250"/>
      <c r="CB110" s="3250"/>
      <c r="CC110" s="3250"/>
      <c r="CD110" s="3250"/>
      <c r="CE110" s="3250"/>
      <c r="CF110" s="3250"/>
      <c r="CG110" s="3250"/>
      <c r="CH110" s="3250"/>
      <c r="CI110" s="3250"/>
      <c r="CJ110" s="3250"/>
      <c r="CK110" s="3250"/>
      <c r="CL110" s="3250"/>
      <c r="CM110" s="3250"/>
      <c r="CN110" s="3250"/>
      <c r="CO110" s="3250"/>
      <c r="CP110" s="3250"/>
      <c r="CQ110" s="3250"/>
      <c r="CR110" s="3250"/>
      <c r="CS110" s="3250"/>
      <c r="CT110" s="3250"/>
      <c r="CU110" s="3250"/>
      <c r="CV110" s="3250"/>
      <c r="CW110" s="3250"/>
      <c r="CX110" s="3250"/>
      <c r="CY110" s="3250"/>
      <c r="CZ110" s="3250"/>
      <c r="DA110" s="3250"/>
      <c r="DB110" s="3250"/>
      <c r="DC110" s="3250"/>
      <c r="DD110" s="3250"/>
      <c r="DE110" s="3250"/>
      <c r="DF110" s="3250"/>
      <c r="DG110" s="3250"/>
      <c r="DH110" s="3250"/>
      <c r="DI110" s="3250"/>
      <c r="DJ110" s="3250"/>
      <c r="DK110" s="3250"/>
      <c r="DL110" s="3250"/>
      <c r="DM110" s="3250"/>
      <c r="DN110" s="3250"/>
      <c r="DO110" s="3250"/>
      <c r="DP110" s="3250"/>
      <c r="DQ110" s="3250"/>
      <c r="DR110" s="3250"/>
      <c r="DS110" s="3250"/>
      <c r="DT110" s="3250"/>
      <c r="DU110" s="3250"/>
      <c r="DV110" s="3250"/>
      <c r="DW110" s="3250"/>
      <c r="DX110" s="3250"/>
      <c r="DY110" s="3250"/>
      <c r="DZ110" s="3250"/>
      <c r="EA110" s="3250"/>
      <c r="EB110" s="3250"/>
      <c r="EC110" s="3250"/>
      <c r="ED110" s="3250"/>
      <c r="EE110" s="3250"/>
      <c r="EF110" s="3250"/>
      <c r="EG110" s="3250"/>
      <c r="EH110" s="3250"/>
      <c r="EI110" s="3250"/>
      <c r="EJ110" s="3250"/>
      <c r="EK110" s="3250"/>
      <c r="EL110" s="3250"/>
      <c r="EM110" s="3250"/>
      <c r="EN110" s="3250"/>
      <c r="EO110" s="3250"/>
      <c r="EP110" s="3250"/>
      <c r="EQ110" s="3250"/>
      <c r="ER110" s="3250"/>
      <c r="ES110" s="3250"/>
      <c r="ET110" s="3250"/>
      <c r="EU110" s="3250"/>
      <c r="EV110" s="3250"/>
      <c r="EW110" s="3250"/>
      <c r="EX110" s="3250"/>
      <c r="EY110" s="3250"/>
      <c r="EZ110" s="3250"/>
      <c r="FA110" s="3250"/>
      <c r="FB110" s="3250"/>
      <c r="FC110" s="3250"/>
      <c r="FD110" s="3250"/>
      <c r="FE110" s="3250"/>
      <c r="FF110" s="3250"/>
      <c r="FG110" s="3250"/>
      <c r="FH110" s="3250"/>
      <c r="FI110" s="3250"/>
      <c r="FJ110" s="3250"/>
      <c r="FK110" s="3250"/>
      <c r="FL110" s="3250"/>
      <c r="FM110" s="3250"/>
      <c r="FN110" s="3250"/>
      <c r="FO110" s="3250"/>
      <c r="FP110" s="3250"/>
      <c r="FQ110" s="3250"/>
      <c r="FR110" s="3250"/>
      <c r="FS110" s="3250"/>
      <c r="FT110" s="3250"/>
      <c r="FU110" s="3250"/>
      <c r="FV110" s="3250"/>
      <c r="FW110" s="3250"/>
      <c r="FX110" s="3250"/>
      <c r="FY110" s="3250"/>
      <c r="FZ110" s="3250"/>
      <c r="GA110" s="3250"/>
      <c r="GB110" s="3250"/>
      <c r="GC110" s="3250"/>
      <c r="GD110" s="3250"/>
      <c r="GE110" s="3250"/>
      <c r="GF110" s="3250"/>
      <c r="GG110" s="3250"/>
      <c r="GH110" s="3250"/>
      <c r="GI110" s="3250"/>
      <c r="GJ110" s="3250"/>
      <c r="GK110" s="3250"/>
      <c r="GL110" s="3250"/>
      <c r="GM110" s="3250"/>
      <c r="GN110" s="3250"/>
      <c r="GO110" s="3250"/>
      <c r="GP110" s="3250"/>
      <c r="GQ110" s="3250"/>
      <c r="GR110" s="3250"/>
      <c r="GS110" s="3250"/>
      <c r="GT110" s="3250"/>
      <c r="GU110" s="3250"/>
      <c r="GV110" s="3250"/>
      <c r="GW110" s="3250"/>
      <c r="GX110" s="3250"/>
      <c r="GY110" s="3250"/>
      <c r="GZ110" s="3250"/>
      <c r="HA110" s="3250"/>
      <c r="HB110" s="3250"/>
      <c r="HC110" s="3250"/>
      <c r="HD110" s="3250"/>
      <c r="HE110" s="3250"/>
      <c r="HF110" s="3250"/>
      <c r="HG110" s="3250"/>
      <c r="HH110" s="3250"/>
      <c r="HI110" s="3250"/>
      <c r="HJ110" s="3250"/>
      <c r="HK110" s="3250"/>
      <c r="HL110" s="3250"/>
      <c r="HM110" s="3250"/>
      <c r="HN110" s="3250"/>
      <c r="HO110" s="3250"/>
      <c r="HP110" s="3250"/>
      <c r="HQ110" s="3250"/>
      <c r="HR110" s="3250"/>
      <c r="HS110" s="3250"/>
      <c r="HT110" s="3250"/>
      <c r="HU110" s="3250"/>
      <c r="HV110" s="3250"/>
      <c r="HW110" s="3250"/>
      <c r="HX110" s="3250"/>
      <c r="HY110" s="3250"/>
      <c r="HZ110" s="3250"/>
      <c r="IA110" s="3250"/>
      <c r="IB110" s="3250"/>
      <c r="IC110" s="3250"/>
      <c r="ID110" s="3250"/>
      <c r="IE110" s="3250"/>
      <c r="IF110" s="3250"/>
      <c r="IG110" s="3250"/>
      <c r="IH110" s="3250"/>
      <c r="II110" s="3250"/>
      <c r="IJ110" s="3250"/>
      <c r="IK110" s="3250"/>
      <c r="IL110" s="3250"/>
      <c r="IM110" s="3250"/>
      <c r="IN110" s="3250"/>
      <c r="IO110" s="3250"/>
      <c r="IP110" s="3250"/>
      <c r="IQ110" s="3250"/>
      <c r="IR110" s="3250"/>
      <c r="IS110" s="3250"/>
      <c r="IT110" s="3250"/>
      <c r="IU110" s="3250"/>
      <c r="IV110" s="3250"/>
    </row>
    <row r="111" spans="1:256" s="3296" customFormat="1" ht="12" hidden="1" customHeight="1">
      <c r="A111" s="3230" t="s">
        <v>4455</v>
      </c>
      <c r="B111" s="3230" t="s">
        <v>4456</v>
      </c>
      <c r="C111" s="3231" t="s">
        <v>4457</v>
      </c>
      <c r="D111" s="3231" t="s">
        <v>4458</v>
      </c>
      <c r="E111" s="3233" t="s">
        <v>3081</v>
      </c>
      <c r="F111" s="3230" t="s">
        <v>4459</v>
      </c>
      <c r="G111" s="3230"/>
      <c r="H111" s="3230"/>
      <c r="I111" s="3230"/>
      <c r="J111" s="3254"/>
      <c r="K111" s="3230" t="s">
        <v>4456</v>
      </c>
      <c r="L111" s="3277">
        <v>104.37</v>
      </c>
      <c r="M111" s="3252" t="s">
        <v>3202</v>
      </c>
      <c r="N111" s="3230" t="s">
        <v>4460</v>
      </c>
      <c r="O111" s="3233" t="s">
        <v>1203</v>
      </c>
      <c r="P111" s="3230" t="s">
        <v>4461</v>
      </c>
      <c r="Q111" s="3277">
        <v>3100000</v>
      </c>
      <c r="R111" s="3253">
        <v>29702</v>
      </c>
      <c r="S111" s="3277">
        <v>421.13</v>
      </c>
      <c r="T111" s="3237">
        <v>4211300</v>
      </c>
      <c r="U111" s="3230" t="s">
        <v>4462</v>
      </c>
      <c r="V111" s="3238">
        <v>0.2</v>
      </c>
      <c r="W111" s="3239">
        <v>336.9</v>
      </c>
      <c r="X111" s="3240">
        <v>3369000</v>
      </c>
      <c r="Y111" s="3230" t="s">
        <v>3207</v>
      </c>
      <c r="Z111" s="3230" t="s">
        <v>3690</v>
      </c>
      <c r="AA111" s="3248" t="s">
        <v>3248</v>
      </c>
      <c r="AB111" s="3256">
        <v>1500</v>
      </c>
      <c r="AC111" s="3254" t="s">
        <v>3856</v>
      </c>
      <c r="AD111" s="3242" t="s">
        <v>4463</v>
      </c>
      <c r="AE111" s="3230" t="s">
        <v>4437</v>
      </c>
      <c r="AF111" s="3230"/>
      <c r="AG111" s="3230" t="s">
        <v>3859</v>
      </c>
      <c r="AH111" s="3230" t="s">
        <v>4464</v>
      </c>
      <c r="AI111" s="3255" t="s">
        <v>3708</v>
      </c>
      <c r="AJ111" s="3230" t="s">
        <v>4359</v>
      </c>
      <c r="AK111" s="3256"/>
      <c r="AL111" s="3254" t="s">
        <v>3234</v>
      </c>
      <c r="AM111" s="3230"/>
      <c r="AN111" s="3230" t="s">
        <v>3216</v>
      </c>
      <c r="AO111" s="3230" t="s">
        <v>3216</v>
      </c>
      <c r="AP111" s="3230" t="s">
        <v>3862</v>
      </c>
      <c r="AQ111" s="3254"/>
      <c r="AR111" s="3230"/>
      <c r="AS111" s="3230"/>
      <c r="AT111" s="3230"/>
      <c r="AU111" s="3254"/>
      <c r="AV111" s="3230"/>
      <c r="AW111" s="3230"/>
      <c r="AX111" s="3248"/>
      <c r="AY111" s="3230" t="s">
        <v>4465</v>
      </c>
      <c r="AZ111" s="3230" t="s">
        <v>4466</v>
      </c>
      <c r="BA111" s="3230"/>
      <c r="BB111" s="3230"/>
      <c r="BC111" s="3230"/>
      <c r="BD111" s="3230"/>
      <c r="BE111" s="3230"/>
      <c r="BF111" s="3230"/>
      <c r="BG111" s="3247" t="s">
        <v>4359</v>
      </c>
      <c r="BH111" s="3230"/>
      <c r="BI111" s="3230" t="s">
        <v>3120</v>
      </c>
      <c r="BJ111" s="3247" t="s">
        <v>3728</v>
      </c>
      <c r="BK111" s="3247"/>
      <c r="BL111" s="3230"/>
      <c r="BM111" s="3230"/>
      <c r="BN111" s="3230"/>
      <c r="BO111" s="3230"/>
      <c r="BP111" s="3230"/>
      <c r="BQ111" s="3248"/>
      <c r="BR111" s="3248"/>
      <c r="BS111" s="3279" t="s">
        <v>3120</v>
      </c>
      <c r="BT111" s="3279" t="s">
        <v>3060</v>
      </c>
      <c r="BU111" s="3250"/>
      <c r="BV111" s="3250"/>
      <c r="BW111" s="3250"/>
      <c r="BX111" s="3250"/>
      <c r="BY111" s="3250"/>
      <c r="BZ111" s="3250"/>
      <c r="CA111" s="3250"/>
      <c r="CB111" s="3250"/>
      <c r="CC111" s="3250"/>
      <c r="CD111" s="3250"/>
      <c r="CE111" s="3250"/>
      <c r="CF111" s="3250"/>
      <c r="CG111" s="3250"/>
      <c r="CH111" s="3250"/>
      <c r="CI111" s="3250"/>
      <c r="CJ111" s="3250"/>
      <c r="CK111" s="3250"/>
      <c r="CL111" s="3250"/>
      <c r="CM111" s="3250"/>
      <c r="CN111" s="3250"/>
      <c r="CO111" s="3250"/>
      <c r="CP111" s="3250"/>
      <c r="CQ111" s="3250"/>
      <c r="CR111" s="3250"/>
      <c r="CS111" s="3250"/>
      <c r="CT111" s="3250"/>
      <c r="CU111" s="3250"/>
      <c r="CV111" s="3250"/>
      <c r="CW111" s="3250"/>
      <c r="CX111" s="3250"/>
      <c r="CY111" s="3250"/>
      <c r="CZ111" s="3250"/>
      <c r="DA111" s="3250"/>
      <c r="DB111" s="3250"/>
      <c r="DC111" s="3250"/>
      <c r="DD111" s="3250"/>
      <c r="DE111" s="3250"/>
      <c r="DF111" s="3250"/>
      <c r="DG111" s="3250"/>
      <c r="DH111" s="3250"/>
      <c r="DI111" s="3250"/>
      <c r="DJ111" s="3250"/>
      <c r="DK111" s="3250"/>
      <c r="DL111" s="3250"/>
      <c r="DM111" s="3250"/>
      <c r="DN111" s="3250"/>
      <c r="DO111" s="3250"/>
      <c r="DP111" s="3250"/>
      <c r="DQ111" s="3250"/>
      <c r="DR111" s="3250"/>
      <c r="DS111" s="3250"/>
      <c r="DT111" s="3250"/>
      <c r="DU111" s="3250"/>
      <c r="DV111" s="3250"/>
      <c r="DW111" s="3250"/>
      <c r="DX111" s="3250"/>
      <c r="DY111" s="3250"/>
      <c r="DZ111" s="3250"/>
      <c r="EA111" s="3250"/>
      <c r="EB111" s="3250"/>
      <c r="EC111" s="3250"/>
      <c r="ED111" s="3250"/>
      <c r="EE111" s="3250"/>
      <c r="EF111" s="3250"/>
      <c r="EG111" s="3250"/>
      <c r="EH111" s="3250"/>
      <c r="EI111" s="3250"/>
      <c r="EJ111" s="3250"/>
      <c r="EK111" s="3250"/>
      <c r="EL111" s="3250"/>
      <c r="EM111" s="3250"/>
      <c r="EN111" s="3250"/>
      <c r="EO111" s="3250"/>
      <c r="EP111" s="3250"/>
      <c r="EQ111" s="3250"/>
      <c r="ER111" s="3250"/>
      <c r="ES111" s="3250"/>
      <c r="ET111" s="3250"/>
      <c r="EU111" s="3250"/>
      <c r="EV111" s="3250"/>
      <c r="EW111" s="3250"/>
      <c r="EX111" s="3250"/>
      <c r="EY111" s="3250"/>
      <c r="EZ111" s="3250"/>
      <c r="FA111" s="3250"/>
      <c r="FB111" s="3250"/>
      <c r="FC111" s="3250"/>
      <c r="FD111" s="3250"/>
      <c r="FE111" s="3250"/>
      <c r="FF111" s="3250"/>
      <c r="FG111" s="3250"/>
      <c r="FH111" s="3250"/>
      <c r="FI111" s="3250"/>
      <c r="FJ111" s="3250"/>
      <c r="FK111" s="3250"/>
      <c r="FL111" s="3250"/>
      <c r="FM111" s="3250"/>
      <c r="FN111" s="3250"/>
      <c r="FO111" s="3250"/>
      <c r="FP111" s="3250"/>
      <c r="FQ111" s="3250"/>
      <c r="FR111" s="3250"/>
      <c r="FS111" s="3250"/>
      <c r="FT111" s="3250"/>
      <c r="FU111" s="3250"/>
      <c r="FV111" s="3250"/>
      <c r="FW111" s="3250"/>
      <c r="FX111" s="3250"/>
      <c r="FY111" s="3250"/>
      <c r="FZ111" s="3250"/>
      <c r="GA111" s="3250"/>
      <c r="GB111" s="3250"/>
      <c r="GC111" s="3250"/>
      <c r="GD111" s="3250"/>
      <c r="GE111" s="3250"/>
      <c r="GF111" s="3250"/>
      <c r="GG111" s="3250"/>
      <c r="GH111" s="3250"/>
      <c r="GI111" s="3250"/>
      <c r="GJ111" s="3250"/>
      <c r="GK111" s="3250"/>
      <c r="GL111" s="3250"/>
      <c r="GM111" s="3250"/>
      <c r="GN111" s="3250"/>
      <c r="GO111" s="3250"/>
      <c r="GP111" s="3250"/>
      <c r="GQ111" s="3250"/>
      <c r="GR111" s="3250"/>
      <c r="GS111" s="3250"/>
      <c r="GT111" s="3250"/>
      <c r="GU111" s="3250"/>
      <c r="GV111" s="3250"/>
      <c r="GW111" s="3250"/>
      <c r="GX111" s="3250"/>
      <c r="GY111" s="3250"/>
      <c r="GZ111" s="3250"/>
      <c r="HA111" s="3250"/>
      <c r="HB111" s="3250"/>
      <c r="HC111" s="3250"/>
      <c r="HD111" s="3250"/>
      <c r="HE111" s="3250"/>
      <c r="HF111" s="3250"/>
      <c r="HG111" s="3250"/>
      <c r="HH111" s="3250"/>
      <c r="HI111" s="3250"/>
      <c r="HJ111" s="3250"/>
      <c r="HK111" s="3250"/>
      <c r="HL111" s="3250"/>
      <c r="HM111" s="3250"/>
      <c r="HN111" s="3250"/>
      <c r="HO111" s="3250"/>
      <c r="HP111" s="3250"/>
      <c r="HQ111" s="3250"/>
      <c r="HR111" s="3250"/>
      <c r="HS111" s="3250"/>
      <c r="HT111" s="3250"/>
      <c r="HU111" s="3250"/>
      <c r="HV111" s="3250"/>
      <c r="HW111" s="3250"/>
      <c r="HX111" s="3250"/>
      <c r="HY111" s="3250"/>
      <c r="HZ111" s="3250"/>
      <c r="IA111" s="3250"/>
      <c r="IB111" s="3250"/>
      <c r="IC111" s="3250"/>
      <c r="ID111" s="3250"/>
      <c r="IE111" s="3250"/>
      <c r="IF111" s="3250"/>
      <c r="IG111" s="3250"/>
      <c r="IH111" s="3250"/>
      <c r="II111" s="3250"/>
      <c r="IJ111" s="3250"/>
      <c r="IK111" s="3250"/>
      <c r="IL111" s="3250"/>
      <c r="IM111" s="3250"/>
      <c r="IN111" s="3250"/>
      <c r="IO111" s="3250"/>
      <c r="IP111" s="3250"/>
      <c r="IQ111" s="3250"/>
    </row>
    <row r="112" spans="1:256" s="3296" customFormat="1" ht="12" hidden="1" customHeight="1">
      <c r="A112" s="3230" t="s">
        <v>4467</v>
      </c>
      <c r="B112" s="3230" t="s">
        <v>4468</v>
      </c>
      <c r="C112" s="3231" t="s">
        <v>4469</v>
      </c>
      <c r="D112" s="3231" t="s">
        <v>4470</v>
      </c>
      <c r="E112" s="3233" t="s">
        <v>3081</v>
      </c>
      <c r="F112" s="3230" t="s">
        <v>4471</v>
      </c>
      <c r="G112" s="3230"/>
      <c r="H112" s="3230"/>
      <c r="I112" s="3230"/>
      <c r="J112" s="3254"/>
      <c r="K112" s="3230" t="s">
        <v>4468</v>
      </c>
      <c r="L112" s="3277">
        <v>163.88</v>
      </c>
      <c r="M112" s="3252" t="s">
        <v>3735</v>
      </c>
      <c r="N112" s="3230" t="s">
        <v>4472</v>
      </c>
      <c r="O112" s="3233" t="s">
        <v>4473</v>
      </c>
      <c r="P112" s="3230" t="s">
        <v>3874</v>
      </c>
      <c r="Q112" s="3277">
        <v>4000000</v>
      </c>
      <c r="R112" s="3253">
        <v>24408</v>
      </c>
      <c r="S112" s="3277">
        <v>582.79</v>
      </c>
      <c r="T112" s="3237">
        <v>5827900</v>
      </c>
      <c r="U112" s="3230" t="s">
        <v>4474</v>
      </c>
      <c r="V112" s="3238">
        <v>0.2</v>
      </c>
      <c r="W112" s="3239">
        <v>466.23</v>
      </c>
      <c r="X112" s="3240">
        <v>4662300</v>
      </c>
      <c r="Y112" s="3230" t="s">
        <v>3207</v>
      </c>
      <c r="Z112" s="3230" t="s">
        <v>3690</v>
      </c>
      <c r="AA112" s="3248" t="s">
        <v>3306</v>
      </c>
      <c r="AB112" s="3256">
        <v>1500</v>
      </c>
      <c r="AC112" s="3254" t="s">
        <v>3856</v>
      </c>
      <c r="AD112" s="3242" t="s">
        <v>4475</v>
      </c>
      <c r="AE112" s="3230" t="s">
        <v>4437</v>
      </c>
      <c r="AF112" s="3230"/>
      <c r="AG112" s="3230" t="s">
        <v>3859</v>
      </c>
      <c r="AH112" s="3230" t="s">
        <v>4476</v>
      </c>
      <c r="AI112" s="3255" t="s">
        <v>4442</v>
      </c>
      <c r="AJ112" s="3230" t="s">
        <v>4477</v>
      </c>
      <c r="AK112" s="3256"/>
      <c r="AL112" s="3254" t="s">
        <v>4478</v>
      </c>
      <c r="AM112" s="3230"/>
      <c r="AN112" s="3230" t="s">
        <v>3216</v>
      </c>
      <c r="AO112" s="3230" t="s">
        <v>3216</v>
      </c>
      <c r="AP112" s="3230" t="s">
        <v>3862</v>
      </c>
      <c r="AQ112" s="3254"/>
      <c r="AR112" s="3230"/>
      <c r="AS112" s="3230"/>
      <c r="AT112" s="3230"/>
      <c r="AU112" s="3254"/>
      <c r="AV112" s="3230"/>
      <c r="AW112" s="3230"/>
      <c r="AX112" s="3248"/>
      <c r="AY112" s="3230" t="s">
        <v>4479</v>
      </c>
      <c r="AZ112" s="3230" t="s">
        <v>4480</v>
      </c>
      <c r="BA112" s="3230"/>
      <c r="BB112" s="3230"/>
      <c r="BC112" s="3230"/>
      <c r="BD112" s="3230"/>
      <c r="BE112" s="3230"/>
      <c r="BF112" s="3230"/>
      <c r="BG112" s="3247" t="s">
        <v>4477</v>
      </c>
      <c r="BH112" s="3230"/>
      <c r="BI112" s="3230" t="s">
        <v>3120</v>
      </c>
      <c r="BJ112" s="3247" t="s">
        <v>4382</v>
      </c>
      <c r="BK112" s="3247"/>
      <c r="BL112" s="3230"/>
      <c r="BM112" s="3230"/>
      <c r="BN112" s="3230"/>
      <c r="BO112" s="3230"/>
      <c r="BP112" s="3230"/>
      <c r="BQ112" s="3248"/>
      <c r="BR112" s="3248"/>
      <c r="BS112" s="3279" t="s">
        <v>3120</v>
      </c>
      <c r="BT112" s="3279" t="s">
        <v>3060</v>
      </c>
      <c r="BU112" s="3250"/>
      <c r="BV112" s="3250"/>
      <c r="BW112" s="3250"/>
      <c r="BX112" s="3250"/>
      <c r="BY112" s="3250"/>
      <c r="BZ112" s="3250"/>
      <c r="CA112" s="3250"/>
      <c r="CB112" s="3250"/>
      <c r="CC112" s="3250"/>
      <c r="CD112" s="3250"/>
      <c r="CE112" s="3250"/>
      <c r="CF112" s="3250"/>
      <c r="CG112" s="3250"/>
      <c r="CH112" s="3250"/>
      <c r="CI112" s="3250"/>
      <c r="CJ112" s="3250"/>
      <c r="CK112" s="3250"/>
      <c r="CL112" s="3250"/>
      <c r="CM112" s="3250"/>
      <c r="CN112" s="3250"/>
      <c r="CO112" s="3250"/>
      <c r="CP112" s="3250"/>
      <c r="CQ112" s="3250"/>
      <c r="CR112" s="3250"/>
      <c r="CS112" s="3250"/>
      <c r="CT112" s="3250"/>
      <c r="CU112" s="3250"/>
      <c r="CV112" s="3250"/>
      <c r="CW112" s="3250"/>
      <c r="CX112" s="3250"/>
      <c r="CY112" s="3250"/>
      <c r="CZ112" s="3250"/>
      <c r="DA112" s="3250"/>
      <c r="DB112" s="3250"/>
      <c r="DC112" s="3250"/>
      <c r="DD112" s="3250"/>
      <c r="DE112" s="3250"/>
      <c r="DF112" s="3250"/>
      <c r="DG112" s="3250"/>
      <c r="DH112" s="3250"/>
      <c r="DI112" s="3250"/>
      <c r="DJ112" s="3250"/>
      <c r="DK112" s="3250"/>
      <c r="DL112" s="3250"/>
      <c r="DM112" s="3250"/>
      <c r="DN112" s="3250"/>
      <c r="DO112" s="3250"/>
      <c r="DP112" s="3250"/>
      <c r="DQ112" s="3250"/>
      <c r="DR112" s="3250"/>
      <c r="DS112" s="3250"/>
      <c r="DT112" s="3250"/>
      <c r="DU112" s="3250"/>
      <c r="DV112" s="3250"/>
      <c r="DW112" s="3250"/>
      <c r="DX112" s="3250"/>
      <c r="DY112" s="3250"/>
      <c r="DZ112" s="3250"/>
      <c r="EA112" s="3250"/>
      <c r="EB112" s="3250"/>
      <c r="EC112" s="3250"/>
      <c r="ED112" s="3250"/>
      <c r="EE112" s="3250"/>
      <c r="EF112" s="3250"/>
      <c r="EG112" s="3250"/>
      <c r="EH112" s="3250"/>
      <c r="EI112" s="3250"/>
      <c r="EJ112" s="3250"/>
      <c r="EK112" s="3250"/>
      <c r="EL112" s="3250"/>
      <c r="EM112" s="3250"/>
      <c r="EN112" s="3250"/>
      <c r="EO112" s="3250"/>
      <c r="EP112" s="3250"/>
      <c r="EQ112" s="3250"/>
      <c r="ER112" s="3250"/>
      <c r="ES112" s="3250"/>
      <c r="ET112" s="3250"/>
      <c r="EU112" s="3250"/>
      <c r="EV112" s="3250"/>
      <c r="EW112" s="3250"/>
      <c r="EX112" s="3250"/>
      <c r="EY112" s="3250"/>
      <c r="EZ112" s="3250"/>
      <c r="FA112" s="3250"/>
      <c r="FB112" s="3250"/>
      <c r="FC112" s="3250"/>
      <c r="FD112" s="3250"/>
      <c r="FE112" s="3250"/>
      <c r="FF112" s="3250"/>
      <c r="FG112" s="3250"/>
      <c r="FH112" s="3250"/>
      <c r="FI112" s="3250"/>
      <c r="FJ112" s="3250"/>
      <c r="FK112" s="3250"/>
      <c r="FL112" s="3250"/>
      <c r="FM112" s="3250"/>
      <c r="FN112" s="3250"/>
      <c r="FO112" s="3250"/>
      <c r="FP112" s="3250"/>
      <c r="FQ112" s="3250"/>
      <c r="FR112" s="3250"/>
      <c r="FS112" s="3250"/>
      <c r="FT112" s="3250"/>
      <c r="FU112" s="3250"/>
      <c r="FV112" s="3250"/>
      <c r="FW112" s="3250"/>
      <c r="FX112" s="3250"/>
      <c r="FY112" s="3250"/>
      <c r="FZ112" s="3250"/>
      <c r="GA112" s="3250"/>
      <c r="GB112" s="3250"/>
      <c r="GC112" s="3250"/>
      <c r="GD112" s="3250"/>
      <c r="GE112" s="3250"/>
      <c r="GF112" s="3250"/>
      <c r="GG112" s="3250"/>
      <c r="GH112" s="3250"/>
      <c r="GI112" s="3250"/>
      <c r="GJ112" s="3250"/>
      <c r="GK112" s="3250"/>
      <c r="GL112" s="3250"/>
      <c r="GM112" s="3250"/>
      <c r="GN112" s="3250"/>
      <c r="GO112" s="3250"/>
      <c r="GP112" s="3250"/>
      <c r="GQ112" s="3250"/>
      <c r="GR112" s="3250"/>
      <c r="GS112" s="3250"/>
      <c r="GT112" s="3250"/>
      <c r="GU112" s="3250"/>
      <c r="GV112" s="3250"/>
      <c r="GW112" s="3250"/>
      <c r="GX112" s="3250"/>
      <c r="GY112" s="3250"/>
      <c r="GZ112" s="3250"/>
      <c r="HA112" s="3250"/>
      <c r="HB112" s="3250"/>
      <c r="HC112" s="3250"/>
      <c r="HD112" s="3250"/>
      <c r="HE112" s="3250"/>
      <c r="HF112" s="3250"/>
      <c r="HG112" s="3250"/>
      <c r="HH112" s="3250"/>
      <c r="HI112" s="3250"/>
      <c r="HJ112" s="3250"/>
      <c r="HK112" s="3250"/>
      <c r="HL112" s="3250"/>
      <c r="HM112" s="3250"/>
      <c r="HN112" s="3250"/>
      <c r="HO112" s="3250"/>
      <c r="HP112" s="3250"/>
      <c r="HQ112" s="3250"/>
      <c r="HR112" s="3250"/>
      <c r="HS112" s="3250"/>
      <c r="HT112" s="3250"/>
      <c r="HU112" s="3250"/>
      <c r="HV112" s="3250"/>
      <c r="HW112" s="3250"/>
      <c r="HX112" s="3250"/>
      <c r="HY112" s="3250"/>
      <c r="HZ112" s="3250"/>
      <c r="IA112" s="3250"/>
      <c r="IB112" s="3250"/>
      <c r="IC112" s="3250"/>
      <c r="ID112" s="3250"/>
      <c r="IE112" s="3250"/>
      <c r="IF112" s="3250"/>
      <c r="IG112" s="3250"/>
      <c r="IH112" s="3250"/>
      <c r="II112" s="3250"/>
      <c r="IJ112" s="3250"/>
      <c r="IK112" s="3250"/>
      <c r="IL112" s="3250"/>
      <c r="IM112" s="3250"/>
      <c r="IN112" s="3250"/>
      <c r="IO112" s="3250"/>
      <c r="IP112" s="3250"/>
      <c r="IQ112" s="3250"/>
    </row>
    <row r="113" spans="1:256" s="3250" customFormat="1" ht="12" hidden="1" customHeight="1">
      <c r="A113" s="3233" t="s">
        <v>4481</v>
      </c>
      <c r="B113" s="3233" t="s">
        <v>4482</v>
      </c>
      <c r="C113" s="3233" t="s">
        <v>4483</v>
      </c>
      <c r="D113" s="3233" t="s">
        <v>4484</v>
      </c>
      <c r="E113" s="3233" t="s">
        <v>3081</v>
      </c>
      <c r="F113" s="3233" t="s">
        <v>4485</v>
      </c>
      <c r="G113" s="3230"/>
      <c r="H113" s="3233"/>
      <c r="I113" s="3230"/>
      <c r="J113" s="3230"/>
      <c r="K113" s="3233" t="s">
        <v>4486</v>
      </c>
      <c r="L113" s="3277">
        <v>46.65</v>
      </c>
      <c r="M113" s="3233" t="s">
        <v>3735</v>
      </c>
      <c r="N113" s="3233" t="s">
        <v>3203</v>
      </c>
      <c r="O113" s="3233" t="s">
        <v>1203</v>
      </c>
      <c r="P113" s="3233" t="s">
        <v>3204</v>
      </c>
      <c r="Q113" s="3277">
        <v>1180000</v>
      </c>
      <c r="R113" s="3230">
        <v>25295</v>
      </c>
      <c r="S113" s="3277">
        <v>198.5</v>
      </c>
      <c r="T113" s="3237">
        <v>1985000</v>
      </c>
      <c r="U113" s="3233" t="s">
        <v>4487</v>
      </c>
      <c r="V113" s="3238">
        <v>0.2</v>
      </c>
      <c r="W113" s="3230">
        <v>158.80000000000001</v>
      </c>
      <c r="X113" s="3237">
        <v>1588000</v>
      </c>
      <c r="Y113" s="3233" t="s">
        <v>3207</v>
      </c>
      <c r="Z113" s="3233" t="s">
        <v>3690</v>
      </c>
      <c r="AA113" s="3233" t="s">
        <v>3306</v>
      </c>
      <c r="AB113" s="3256">
        <v>1500</v>
      </c>
      <c r="AC113" s="3233" t="s">
        <v>3060</v>
      </c>
      <c r="AD113" s="3233" t="s">
        <v>4488</v>
      </c>
      <c r="AE113" s="3233" t="s">
        <v>3211</v>
      </c>
      <c r="AF113" s="3230"/>
      <c r="AG113" s="3230" t="s">
        <v>3007</v>
      </c>
      <c r="AH113" s="3233" t="s">
        <v>4489</v>
      </c>
      <c r="AI113" s="3233" t="s">
        <v>4490</v>
      </c>
      <c r="AJ113" s="3233" t="s">
        <v>3708</v>
      </c>
      <c r="AK113" s="3230"/>
      <c r="AL113" s="3233" t="s">
        <v>3316</v>
      </c>
      <c r="AM113" s="3230"/>
      <c r="AN113" s="3233" t="s">
        <v>3216</v>
      </c>
      <c r="AO113" s="3233" t="s">
        <v>3216</v>
      </c>
      <c r="AP113" s="3233" t="s">
        <v>3352</v>
      </c>
      <c r="AQ113" s="3230"/>
      <c r="AR113" s="3230"/>
      <c r="AS113" s="3230"/>
      <c r="AT113" s="3230"/>
      <c r="AU113" s="3230"/>
      <c r="AV113" s="3230"/>
      <c r="AW113" s="3230"/>
      <c r="AX113" s="3230"/>
      <c r="AY113" s="3233" t="s">
        <v>4491</v>
      </c>
      <c r="AZ113" s="3233" t="s">
        <v>4486</v>
      </c>
      <c r="BA113" s="3230"/>
      <c r="BB113" s="3231"/>
      <c r="BC113" s="3230"/>
      <c r="BD113" s="3245"/>
      <c r="BE113" s="3230"/>
      <c r="BF113" s="3246"/>
      <c r="BG113" s="3233" t="s">
        <v>3708</v>
      </c>
      <c r="BH113" s="3230"/>
      <c r="BI113" s="3233" t="s">
        <v>3352</v>
      </c>
      <c r="BJ113" s="3233" t="s">
        <v>4492</v>
      </c>
      <c r="BK113" s="3247"/>
      <c r="BL113" s="3230"/>
      <c r="BM113" s="3230"/>
      <c r="BN113" s="3230"/>
      <c r="BO113" s="3230"/>
      <c r="BP113" s="3230"/>
      <c r="BQ113" s="3230"/>
      <c r="BR113" s="3230"/>
      <c r="BS113" s="3279" t="s">
        <v>3352</v>
      </c>
      <c r="BT113" s="3279" t="s">
        <v>3060</v>
      </c>
    </row>
    <row r="114" spans="1:256" s="3250" customFormat="1" ht="12" hidden="1" customHeight="1">
      <c r="A114" s="3233" t="s">
        <v>4493</v>
      </c>
      <c r="B114" s="3233" t="s">
        <v>4494</v>
      </c>
      <c r="C114" s="3233" t="s">
        <v>4495</v>
      </c>
      <c r="D114" s="3233" t="s">
        <v>4496</v>
      </c>
      <c r="E114" s="3233" t="s">
        <v>3081</v>
      </c>
      <c r="F114" s="3233" t="s">
        <v>4497</v>
      </c>
      <c r="G114" s="3230"/>
      <c r="H114" s="3233"/>
      <c r="I114" s="3230"/>
      <c r="J114" s="3230"/>
      <c r="K114" s="3233" t="s">
        <v>4498</v>
      </c>
      <c r="L114" s="3277">
        <v>56.91</v>
      </c>
      <c r="M114" s="3233" t="s">
        <v>3293</v>
      </c>
      <c r="N114" s="3233" t="s">
        <v>4499</v>
      </c>
      <c r="O114" s="3233" t="s">
        <v>4500</v>
      </c>
      <c r="P114" s="3233" t="s">
        <v>3204</v>
      </c>
      <c r="Q114" s="3277">
        <v>1580000</v>
      </c>
      <c r="R114" s="3230">
        <v>27763</v>
      </c>
      <c r="S114" s="3277">
        <v>171.4</v>
      </c>
      <c r="T114" s="3237">
        <v>1714000</v>
      </c>
      <c r="U114" s="3233" t="s">
        <v>4501</v>
      </c>
      <c r="V114" s="3238">
        <v>0.2</v>
      </c>
      <c r="W114" s="3230">
        <v>137.12</v>
      </c>
      <c r="X114" s="3237">
        <v>1371200</v>
      </c>
      <c r="Y114" s="3233" t="s">
        <v>3207</v>
      </c>
      <c r="Z114" s="3233" t="s">
        <v>3690</v>
      </c>
      <c r="AA114" s="3233" t="s">
        <v>3248</v>
      </c>
      <c r="AB114" s="3256">
        <v>1500</v>
      </c>
      <c r="AC114" s="3233" t="s">
        <v>3060</v>
      </c>
      <c r="AD114" s="3233" t="s">
        <v>4502</v>
      </c>
      <c r="AE114" s="3233" t="s">
        <v>3312</v>
      </c>
      <c r="AF114" s="3230"/>
      <c r="AG114" s="3230" t="s">
        <v>3007</v>
      </c>
      <c r="AH114" s="3233" t="s">
        <v>4503</v>
      </c>
      <c r="AI114" s="3233" t="s">
        <v>4504</v>
      </c>
      <c r="AJ114" s="3233" t="s">
        <v>4505</v>
      </c>
      <c r="AK114" s="3230"/>
      <c r="AL114" s="3233" t="s">
        <v>4270</v>
      </c>
      <c r="AM114" s="3230"/>
      <c r="AN114" s="3233" t="s">
        <v>3216</v>
      </c>
      <c r="AO114" s="3233" t="s">
        <v>3216</v>
      </c>
      <c r="AP114" s="3233" t="s">
        <v>3317</v>
      </c>
      <c r="AQ114" s="3230"/>
      <c r="AR114" s="3230"/>
      <c r="AS114" s="3230"/>
      <c r="AT114" s="3230"/>
      <c r="AU114" s="3230"/>
      <c r="AV114" s="3230"/>
      <c r="AW114" s="3230"/>
      <c r="AX114" s="3230"/>
      <c r="AY114" s="3233" t="s">
        <v>4506</v>
      </c>
      <c r="AZ114" s="3233" t="s">
        <v>4498</v>
      </c>
      <c r="BA114" s="3230"/>
      <c r="BB114" s="3231"/>
      <c r="BC114" s="3230"/>
      <c r="BD114" s="3245"/>
      <c r="BE114" s="3230"/>
      <c r="BF114" s="3246"/>
      <c r="BG114" s="3233" t="s">
        <v>4505</v>
      </c>
      <c r="BH114" s="3230"/>
      <c r="BI114" s="3233" t="s">
        <v>3317</v>
      </c>
      <c r="BJ114" s="3233" t="s">
        <v>4507</v>
      </c>
      <c r="BK114" s="3247"/>
      <c r="BL114" s="3230"/>
      <c r="BM114" s="3230"/>
      <c r="BN114" s="3230"/>
      <c r="BO114" s="3230"/>
      <c r="BP114" s="3230"/>
      <c r="BQ114" s="3230"/>
      <c r="BR114" s="3230"/>
      <c r="BS114" s="3279" t="s">
        <v>3317</v>
      </c>
      <c r="BT114" s="3279" t="s">
        <v>3060</v>
      </c>
    </row>
    <row r="115" spans="1:256" s="3250" customFormat="1" ht="12" hidden="1" customHeight="1">
      <c r="A115" s="3233" t="s">
        <v>4508</v>
      </c>
      <c r="B115" s="3233" t="s">
        <v>4509</v>
      </c>
      <c r="C115" s="3233" t="s">
        <v>4510</v>
      </c>
      <c r="D115" s="3233" t="s">
        <v>4511</v>
      </c>
      <c r="E115" s="3233" t="s">
        <v>3081</v>
      </c>
      <c r="F115" s="3233" t="s">
        <v>4512</v>
      </c>
      <c r="G115" s="3230"/>
      <c r="H115" s="3233"/>
      <c r="I115" s="3230"/>
      <c r="J115" s="3230"/>
      <c r="K115" s="3233" t="s">
        <v>4513</v>
      </c>
      <c r="L115" s="3277">
        <v>64.459999999999994</v>
      </c>
      <c r="M115" s="3233" t="s">
        <v>3290</v>
      </c>
      <c r="N115" s="3233" t="s">
        <v>3227</v>
      </c>
      <c r="O115" s="3233" t="s">
        <v>1203</v>
      </c>
      <c r="P115" s="3233" t="s">
        <v>3204</v>
      </c>
      <c r="Q115" s="3277">
        <v>1620000</v>
      </c>
      <c r="R115" s="3230">
        <v>25132</v>
      </c>
      <c r="S115" s="3277">
        <v>266.99</v>
      </c>
      <c r="T115" s="3237">
        <v>2669900</v>
      </c>
      <c r="U115" s="3233" t="s">
        <v>4514</v>
      </c>
      <c r="V115" s="3238">
        <v>0.2</v>
      </c>
      <c r="W115" s="3230">
        <v>213.59</v>
      </c>
      <c r="X115" s="3237">
        <v>2135900</v>
      </c>
      <c r="Y115" s="3233" t="s">
        <v>3207</v>
      </c>
      <c r="Z115" s="3233" t="s">
        <v>3690</v>
      </c>
      <c r="AA115" s="3233" t="s">
        <v>3215</v>
      </c>
      <c r="AB115" s="3256">
        <v>1500</v>
      </c>
      <c r="AC115" s="3233" t="s">
        <v>3060</v>
      </c>
      <c r="AD115" s="3233" t="s">
        <v>4515</v>
      </c>
      <c r="AE115" s="3233" t="s">
        <v>3312</v>
      </c>
      <c r="AF115" s="3230"/>
      <c r="AG115" s="3230" t="s">
        <v>3007</v>
      </c>
      <c r="AH115" s="3233" t="s">
        <v>4516</v>
      </c>
      <c r="AI115" s="3233" t="s">
        <v>4507</v>
      </c>
      <c r="AJ115" s="3233" t="s">
        <v>4454</v>
      </c>
      <c r="AK115" s="3230"/>
      <c r="AL115" s="3233" t="s">
        <v>3316</v>
      </c>
      <c r="AM115" s="3230"/>
      <c r="AN115" s="3233" t="s">
        <v>3216</v>
      </c>
      <c r="AO115" s="3233" t="s">
        <v>3216</v>
      </c>
      <c r="AP115" s="3233" t="s">
        <v>3352</v>
      </c>
      <c r="AQ115" s="3230"/>
      <c r="AR115" s="3230"/>
      <c r="AS115" s="3230"/>
      <c r="AT115" s="3230"/>
      <c r="AU115" s="3230"/>
      <c r="AV115" s="3230"/>
      <c r="AW115" s="3230"/>
      <c r="AX115" s="3230"/>
      <c r="AY115" s="3233" t="s">
        <v>4517</v>
      </c>
      <c r="AZ115" s="3233" t="s">
        <v>4513</v>
      </c>
      <c r="BA115" s="3230"/>
      <c r="BB115" s="3231"/>
      <c r="BC115" s="3230"/>
      <c r="BD115" s="3245"/>
      <c r="BE115" s="3230"/>
      <c r="BF115" s="3246"/>
      <c r="BG115" s="3233" t="s">
        <v>4454</v>
      </c>
      <c r="BH115" s="3230"/>
      <c r="BI115" s="3233" t="s">
        <v>3352</v>
      </c>
      <c r="BJ115" s="3233" t="s">
        <v>4518</v>
      </c>
      <c r="BK115" s="3247"/>
      <c r="BL115" s="3230"/>
      <c r="BM115" s="3230"/>
      <c r="BN115" s="3230"/>
      <c r="BO115" s="3230"/>
      <c r="BP115" s="3230"/>
      <c r="BQ115" s="3230"/>
      <c r="BR115" s="3230"/>
      <c r="BS115" s="3279" t="s">
        <v>3352</v>
      </c>
      <c r="BT115" s="3279" t="s">
        <v>3060</v>
      </c>
    </row>
    <row r="116" spans="1:256" s="3250" customFormat="1" ht="12" hidden="1" customHeight="1">
      <c r="A116" s="3233" t="s">
        <v>4519</v>
      </c>
      <c r="B116" s="3233" t="s">
        <v>4520</v>
      </c>
      <c r="C116" s="3233" t="s">
        <v>4521</v>
      </c>
      <c r="D116" s="3233" t="s">
        <v>4522</v>
      </c>
      <c r="E116" s="3233" t="s">
        <v>3081</v>
      </c>
      <c r="F116" s="3233" t="s">
        <v>4523</v>
      </c>
      <c r="G116" s="3230"/>
      <c r="H116" s="3233"/>
      <c r="I116" s="3230"/>
      <c r="J116" s="3230"/>
      <c r="K116" s="3233" t="s">
        <v>4524</v>
      </c>
      <c r="L116" s="3277">
        <v>59.34</v>
      </c>
      <c r="M116" s="3233" t="s">
        <v>3202</v>
      </c>
      <c r="N116" s="3233" t="s">
        <v>3227</v>
      </c>
      <c r="O116" s="3233" t="s">
        <v>1203</v>
      </c>
      <c r="P116" s="3233" t="s">
        <v>3204</v>
      </c>
      <c r="Q116" s="3277">
        <v>1500000</v>
      </c>
      <c r="R116" s="3230">
        <v>25278</v>
      </c>
      <c r="S116" s="3277">
        <v>227.04</v>
      </c>
      <c r="T116" s="3237">
        <v>2270400</v>
      </c>
      <c r="U116" s="3233" t="s">
        <v>4525</v>
      </c>
      <c r="V116" s="3238">
        <v>0.2</v>
      </c>
      <c r="W116" s="3230">
        <v>181.63</v>
      </c>
      <c r="X116" s="3237">
        <v>1816300</v>
      </c>
      <c r="Y116" s="3233" t="s">
        <v>3207</v>
      </c>
      <c r="Z116" s="3233" t="s">
        <v>3690</v>
      </c>
      <c r="AA116" s="3233" t="s">
        <v>3611</v>
      </c>
      <c r="AB116" s="3256">
        <v>1500</v>
      </c>
      <c r="AC116" s="3233" t="s">
        <v>3060</v>
      </c>
      <c r="AD116" s="3233" t="s">
        <v>4526</v>
      </c>
      <c r="AE116" s="3233" t="s">
        <v>3312</v>
      </c>
      <c r="AF116" s="3230"/>
      <c r="AG116" s="3230" t="s">
        <v>3007</v>
      </c>
      <c r="AH116" s="3233" t="s">
        <v>4527</v>
      </c>
      <c r="AI116" s="3233" t="s">
        <v>4507</v>
      </c>
      <c r="AJ116" s="3233" t="s">
        <v>4528</v>
      </c>
      <c r="AK116" s="3230"/>
      <c r="AL116" s="3233" t="s">
        <v>3279</v>
      </c>
      <c r="AM116" s="3230"/>
      <c r="AN116" s="3233" t="s">
        <v>3216</v>
      </c>
      <c r="AO116" s="3233" t="s">
        <v>3216</v>
      </c>
      <c r="AP116" s="3233" t="s">
        <v>3217</v>
      </c>
      <c r="AQ116" s="3230"/>
      <c r="AR116" s="3230"/>
      <c r="AS116" s="3230"/>
      <c r="AT116" s="3230"/>
      <c r="AU116" s="3230"/>
      <c r="AV116" s="3230"/>
      <c r="AW116" s="3230"/>
      <c r="AX116" s="3230"/>
      <c r="AY116" s="3233" t="s">
        <v>4529</v>
      </c>
      <c r="AZ116" s="3233" t="s">
        <v>4524</v>
      </c>
      <c r="BA116" s="3230"/>
      <c r="BB116" s="3231"/>
      <c r="BC116" s="3230"/>
      <c r="BD116" s="3245"/>
      <c r="BE116" s="3230"/>
      <c r="BF116" s="3246"/>
      <c r="BG116" s="3233" t="s">
        <v>4528</v>
      </c>
      <c r="BH116" s="3230"/>
      <c r="BI116" s="3233" t="s">
        <v>3217</v>
      </c>
      <c r="BJ116" s="3233" t="s">
        <v>4518</v>
      </c>
      <c r="BK116" s="3247"/>
      <c r="BL116" s="3230"/>
      <c r="BM116" s="3230"/>
      <c r="BN116" s="3230"/>
      <c r="BO116" s="3230"/>
      <c r="BP116" s="3230"/>
      <c r="BQ116" s="3230"/>
      <c r="BR116" s="3230"/>
      <c r="BS116" s="3279" t="s">
        <v>3217</v>
      </c>
      <c r="BT116" s="3279" t="s">
        <v>3060</v>
      </c>
    </row>
    <row r="117" spans="1:256" s="3250" customFormat="1" ht="12" hidden="1" customHeight="1">
      <c r="A117" s="3233" t="s">
        <v>4530</v>
      </c>
      <c r="B117" s="3233" t="s">
        <v>4531</v>
      </c>
      <c r="C117" s="3233" t="s">
        <v>4532</v>
      </c>
      <c r="D117" s="3233" t="s">
        <v>4533</v>
      </c>
      <c r="E117" s="3233" t="s">
        <v>3081</v>
      </c>
      <c r="F117" s="3233" t="s">
        <v>4534</v>
      </c>
      <c r="G117" s="3230"/>
      <c r="H117" s="3233"/>
      <c r="I117" s="3230"/>
      <c r="J117" s="3230"/>
      <c r="K117" s="3233" t="s">
        <v>4535</v>
      </c>
      <c r="L117" s="3277">
        <v>46.42</v>
      </c>
      <c r="M117" s="3233" t="s">
        <v>4249</v>
      </c>
      <c r="N117" s="3233" t="s">
        <v>3203</v>
      </c>
      <c r="O117" s="3232" t="s">
        <v>1203</v>
      </c>
      <c r="P117" s="3233" t="s">
        <v>3204</v>
      </c>
      <c r="Q117" s="3277">
        <v>1500000</v>
      </c>
      <c r="R117" s="3230">
        <v>32314</v>
      </c>
      <c r="S117" s="3277">
        <v>204.97</v>
      </c>
      <c r="T117" s="3237">
        <v>2049700</v>
      </c>
      <c r="U117" s="3233" t="s">
        <v>4536</v>
      </c>
      <c r="V117" s="3238">
        <v>0.2</v>
      </c>
      <c r="W117" s="3230">
        <v>163.97</v>
      </c>
      <c r="X117" s="3237">
        <v>1639700</v>
      </c>
      <c r="Y117" s="3233" t="s">
        <v>3207</v>
      </c>
      <c r="Z117" s="3233" t="s">
        <v>3270</v>
      </c>
      <c r="AA117" s="3233" t="s">
        <v>3654</v>
      </c>
      <c r="AB117" s="3235">
        <v>1500</v>
      </c>
      <c r="AC117" s="3233" t="s">
        <v>3060</v>
      </c>
      <c r="AD117" s="3233" t="s">
        <v>4537</v>
      </c>
      <c r="AE117" s="3233" t="s">
        <v>3211</v>
      </c>
      <c r="AF117" s="3230"/>
      <c r="AG117" s="3230" t="s">
        <v>3007</v>
      </c>
      <c r="AH117" s="3233" t="s">
        <v>4538</v>
      </c>
      <c r="AI117" s="3233" t="s">
        <v>3214</v>
      </c>
      <c r="AJ117" s="3233" t="s">
        <v>3631</v>
      </c>
      <c r="AK117" s="3230"/>
      <c r="AL117" s="3233" t="s">
        <v>3644</v>
      </c>
      <c r="AM117" s="3230"/>
      <c r="AN117" s="3233" t="s">
        <v>3216</v>
      </c>
      <c r="AO117" s="3233" t="s">
        <v>3216</v>
      </c>
      <c r="AP117" s="3233" t="s">
        <v>3298</v>
      </c>
      <c r="AQ117" s="3230"/>
      <c r="AR117" s="3230"/>
      <c r="AS117" s="3230"/>
      <c r="AT117" s="3230"/>
      <c r="AU117" s="3230"/>
      <c r="AV117" s="3230"/>
      <c r="AW117" s="3230"/>
      <c r="AX117" s="3230"/>
      <c r="AY117" s="3233" t="s">
        <v>4539</v>
      </c>
      <c r="AZ117" s="3233" t="s">
        <v>4535</v>
      </c>
      <c r="BA117" s="3230"/>
      <c r="BB117" s="3231"/>
      <c r="BC117" s="3230"/>
      <c r="BD117" s="3245"/>
      <c r="BE117" s="3230"/>
      <c r="BF117" s="3246"/>
      <c r="BG117" s="3233" t="s">
        <v>3631</v>
      </c>
      <c r="BH117" s="3230"/>
      <c r="BI117" s="3233" t="s">
        <v>3298</v>
      </c>
      <c r="BJ117" s="3233" t="s">
        <v>4157</v>
      </c>
      <c r="BK117" s="3247"/>
      <c r="BL117" s="3230"/>
      <c r="BM117" s="3230"/>
      <c r="BN117" s="3230"/>
      <c r="BO117" s="3230"/>
      <c r="BP117" s="3230"/>
      <c r="BQ117" s="3230"/>
      <c r="BR117" s="3230"/>
      <c r="BS117" s="3279" t="s">
        <v>3298</v>
      </c>
      <c r="BT117" s="3279" t="s">
        <v>3060</v>
      </c>
    </row>
    <row r="118" spans="1:256" s="3250" customFormat="1" ht="12" hidden="1" customHeight="1">
      <c r="A118" s="3233" t="s">
        <v>4540</v>
      </c>
      <c r="B118" s="3233" t="s">
        <v>4541</v>
      </c>
      <c r="C118" s="3233" t="s">
        <v>4542</v>
      </c>
      <c r="D118" s="3233" t="s">
        <v>4543</v>
      </c>
      <c r="E118" s="3230" t="s">
        <v>3081</v>
      </c>
      <c r="F118" s="3233" t="s">
        <v>4544</v>
      </c>
      <c r="G118" s="3230"/>
      <c r="H118" s="3233"/>
      <c r="I118" s="3230"/>
      <c r="J118" s="3230"/>
      <c r="K118" s="3233" t="s">
        <v>4545</v>
      </c>
      <c r="L118" s="3277">
        <v>167.61</v>
      </c>
      <c r="M118" s="3233" t="s">
        <v>3308</v>
      </c>
      <c r="N118" s="3233" t="s">
        <v>4546</v>
      </c>
      <c r="O118" s="3233" t="s">
        <v>1203</v>
      </c>
      <c r="P118" s="3233" t="s">
        <v>3204</v>
      </c>
      <c r="Q118" s="3277">
        <v>4550000</v>
      </c>
      <c r="R118" s="3230">
        <v>27146</v>
      </c>
      <c r="S118" s="3277">
        <v>709</v>
      </c>
      <c r="T118" s="3237">
        <v>7090000</v>
      </c>
      <c r="U118" s="3233" t="s">
        <v>4547</v>
      </c>
      <c r="V118" s="3238">
        <v>0.2</v>
      </c>
      <c r="W118" s="3230">
        <v>567.20000000000005</v>
      </c>
      <c r="X118" s="3237">
        <v>5672000</v>
      </c>
      <c r="Y118" s="3233" t="s">
        <v>3207</v>
      </c>
      <c r="Z118" s="3233" t="s">
        <v>3270</v>
      </c>
      <c r="AA118" s="3233" t="s">
        <v>4343</v>
      </c>
      <c r="AB118" s="3235">
        <v>1500</v>
      </c>
      <c r="AC118" s="3233" t="s">
        <v>3060</v>
      </c>
      <c r="AD118" s="3233" t="s">
        <v>4548</v>
      </c>
      <c r="AE118" s="3233" t="s">
        <v>3211</v>
      </c>
      <c r="AF118" s="3230"/>
      <c r="AG118" s="3230" t="s">
        <v>3007</v>
      </c>
      <c r="AH118" s="3233" t="s">
        <v>4549</v>
      </c>
      <c r="AI118" s="3233" t="s">
        <v>4454</v>
      </c>
      <c r="AJ118" s="3233" t="s">
        <v>4490</v>
      </c>
      <c r="AK118" s="3230"/>
      <c r="AL118" s="3233" t="s">
        <v>4131</v>
      </c>
      <c r="AM118" s="3230"/>
      <c r="AN118" s="3233" t="s">
        <v>3216</v>
      </c>
      <c r="AO118" s="3233" t="s">
        <v>3216</v>
      </c>
      <c r="AP118" s="3233" t="s">
        <v>3217</v>
      </c>
      <c r="AQ118" s="3230"/>
      <c r="AR118" s="3230"/>
      <c r="AS118" s="3230"/>
      <c r="AT118" s="3230"/>
      <c r="AU118" s="3230"/>
      <c r="AV118" s="3230"/>
      <c r="AW118" s="3230"/>
      <c r="AX118" s="3230"/>
      <c r="AY118" s="3233" t="s">
        <v>4550</v>
      </c>
      <c r="AZ118" s="3233" t="s">
        <v>4545</v>
      </c>
      <c r="BA118" s="3230"/>
      <c r="BB118" s="3231"/>
      <c r="BC118" s="3230"/>
      <c r="BD118" s="3245"/>
      <c r="BE118" s="3230"/>
      <c r="BF118" s="3246"/>
      <c r="BG118" s="3233" t="s">
        <v>4490</v>
      </c>
      <c r="BH118" s="3230"/>
      <c r="BI118" s="3233" t="s">
        <v>3217</v>
      </c>
      <c r="BJ118" s="3233" t="s">
        <v>4551</v>
      </c>
      <c r="BK118" s="3247"/>
      <c r="BL118" s="3230"/>
      <c r="BM118" s="3230"/>
      <c r="BN118" s="3230"/>
      <c r="BO118" s="3230"/>
      <c r="BP118" s="3230"/>
      <c r="BQ118" s="3230"/>
      <c r="BR118" s="3230"/>
      <c r="BS118" s="3279" t="s">
        <v>3217</v>
      </c>
      <c r="BT118" s="3279" t="s">
        <v>3060</v>
      </c>
    </row>
    <row r="119" spans="1:256" s="3250" customFormat="1" ht="12" hidden="1" customHeight="1">
      <c r="A119" s="3233" t="s">
        <v>4552</v>
      </c>
      <c r="B119" s="3233" t="s">
        <v>4553</v>
      </c>
      <c r="C119" s="3233" t="s">
        <v>4554</v>
      </c>
      <c r="D119" s="3233" t="s">
        <v>4555</v>
      </c>
      <c r="E119" s="3233" t="s">
        <v>3081</v>
      </c>
      <c r="F119" s="3233" t="s">
        <v>4556</v>
      </c>
      <c r="G119" s="3230"/>
      <c r="H119" s="3233"/>
      <c r="I119" s="3230"/>
      <c r="J119" s="3230"/>
      <c r="K119" s="3233" t="s">
        <v>4557</v>
      </c>
      <c r="L119" s="3277">
        <v>56.91</v>
      </c>
      <c r="M119" s="3233" t="s">
        <v>3310</v>
      </c>
      <c r="N119" s="3233" t="s">
        <v>4558</v>
      </c>
      <c r="O119" s="3233" t="s">
        <v>4500</v>
      </c>
      <c r="P119" s="3233" t="s">
        <v>3204</v>
      </c>
      <c r="Q119" s="3277">
        <v>1500000</v>
      </c>
      <c r="R119" s="3230">
        <v>26357</v>
      </c>
      <c r="S119" s="3277">
        <v>180.19</v>
      </c>
      <c r="T119" s="3237">
        <v>1801900</v>
      </c>
      <c r="U119" s="3233" t="s">
        <v>4559</v>
      </c>
      <c r="V119" s="3238">
        <v>0.2</v>
      </c>
      <c r="W119" s="3230">
        <v>144.15</v>
      </c>
      <c r="X119" s="3237">
        <v>1441500</v>
      </c>
      <c r="Y119" s="3233" t="s">
        <v>3207</v>
      </c>
      <c r="Z119" s="3233" t="s">
        <v>3270</v>
      </c>
      <c r="AA119" s="3233" t="s">
        <v>3800</v>
      </c>
      <c r="AB119" s="3235">
        <v>1500</v>
      </c>
      <c r="AC119" s="3233" t="s">
        <v>3060</v>
      </c>
      <c r="AD119" s="3233" t="s">
        <v>4560</v>
      </c>
      <c r="AE119" s="3233" t="s">
        <v>3312</v>
      </c>
      <c r="AF119" s="3230"/>
      <c r="AG119" s="3230" t="s">
        <v>3007</v>
      </c>
      <c r="AH119" s="3233" t="s">
        <v>4561</v>
      </c>
      <c r="AI119" s="3233" t="s">
        <v>3779</v>
      </c>
      <c r="AJ119" s="3233" t="s">
        <v>4528</v>
      </c>
      <c r="AK119" s="3230"/>
      <c r="AL119" s="3233" t="s">
        <v>4270</v>
      </c>
      <c r="AM119" s="3230"/>
      <c r="AN119" s="3233" t="s">
        <v>3216</v>
      </c>
      <c r="AO119" s="3233" t="s">
        <v>3216</v>
      </c>
      <c r="AP119" s="3233" t="s">
        <v>3352</v>
      </c>
      <c r="AQ119" s="3230"/>
      <c r="AR119" s="3230"/>
      <c r="AS119" s="3230"/>
      <c r="AT119" s="3230"/>
      <c r="AU119" s="3230"/>
      <c r="AV119" s="3230"/>
      <c r="AW119" s="3230"/>
      <c r="AX119" s="3230"/>
      <c r="AY119" s="3233" t="s">
        <v>4562</v>
      </c>
      <c r="AZ119" s="3233" t="s">
        <v>4557</v>
      </c>
      <c r="BA119" s="3230"/>
      <c r="BB119" s="3231"/>
      <c r="BC119" s="3230"/>
      <c r="BD119" s="3245"/>
      <c r="BE119" s="3230"/>
      <c r="BF119" s="3246"/>
      <c r="BG119" s="3233" t="s">
        <v>4528</v>
      </c>
      <c r="BH119" s="3230"/>
      <c r="BI119" s="3233" t="s">
        <v>3352</v>
      </c>
      <c r="BJ119" s="3233" t="s">
        <v>3781</v>
      </c>
      <c r="BK119" s="3247"/>
      <c r="BL119" s="3230"/>
      <c r="BM119" s="3230"/>
      <c r="BN119" s="3230"/>
      <c r="BO119" s="3230"/>
      <c r="BP119" s="3230"/>
      <c r="BQ119" s="3230"/>
      <c r="BR119" s="3230"/>
      <c r="BS119" s="3279" t="s">
        <v>3352</v>
      </c>
      <c r="BT119" s="3279" t="s">
        <v>3060</v>
      </c>
    </row>
    <row r="120" spans="1:256" s="3250" customFormat="1" ht="12" hidden="1" customHeight="1">
      <c r="A120" s="3233" t="s">
        <v>4563</v>
      </c>
      <c r="B120" s="3233" t="s">
        <v>4564</v>
      </c>
      <c r="C120" s="3233" t="s">
        <v>4565</v>
      </c>
      <c r="D120" s="3233" t="s">
        <v>4566</v>
      </c>
      <c r="E120" s="3230" t="s">
        <v>3081</v>
      </c>
      <c r="F120" s="3233" t="s">
        <v>4567</v>
      </c>
      <c r="G120" s="3230"/>
      <c r="H120" s="3233"/>
      <c r="I120" s="3230"/>
      <c r="J120" s="3230"/>
      <c r="K120" s="3233" t="s">
        <v>4568</v>
      </c>
      <c r="L120" s="3277">
        <v>136.26</v>
      </c>
      <c r="M120" s="3233" t="s">
        <v>3400</v>
      </c>
      <c r="N120" s="3233" t="s">
        <v>4236</v>
      </c>
      <c r="O120" s="3233" t="s">
        <v>4569</v>
      </c>
      <c r="P120" s="3233" t="s">
        <v>3204</v>
      </c>
      <c r="Q120" s="3277">
        <v>3450000</v>
      </c>
      <c r="R120" s="3230">
        <v>25319</v>
      </c>
      <c r="S120" s="3277">
        <v>598.11</v>
      </c>
      <c r="T120" s="3237">
        <v>5981100</v>
      </c>
      <c r="U120" s="3233" t="s">
        <v>4570</v>
      </c>
      <c r="V120" s="3238">
        <v>0.2</v>
      </c>
      <c r="W120" s="3230">
        <v>478.48</v>
      </c>
      <c r="X120" s="3237">
        <v>4784800</v>
      </c>
      <c r="Y120" s="3233" t="s">
        <v>3207</v>
      </c>
      <c r="Z120" s="3233" t="s">
        <v>3270</v>
      </c>
      <c r="AA120" s="3233" t="s">
        <v>3279</v>
      </c>
      <c r="AB120" s="3235">
        <v>1500</v>
      </c>
      <c r="AC120" s="3233" t="s">
        <v>3060</v>
      </c>
      <c r="AD120" s="3233" t="s">
        <v>4571</v>
      </c>
      <c r="AE120" s="3233" t="s">
        <v>3312</v>
      </c>
      <c r="AF120" s="3230"/>
      <c r="AG120" s="3230" t="s">
        <v>3007</v>
      </c>
      <c r="AH120" s="3233" t="s">
        <v>4572</v>
      </c>
      <c r="AI120" s="3233" t="s">
        <v>3769</v>
      </c>
      <c r="AJ120" s="3233" t="s">
        <v>4439</v>
      </c>
      <c r="AK120" s="3230"/>
      <c r="AL120" s="3233" t="s">
        <v>3644</v>
      </c>
      <c r="AM120" s="3230"/>
      <c r="AN120" s="3233" t="s">
        <v>3216</v>
      </c>
      <c r="AO120" s="3233" t="s">
        <v>3216</v>
      </c>
      <c r="AP120" s="3233" t="s">
        <v>3217</v>
      </c>
      <c r="AQ120" s="3230"/>
      <c r="AR120" s="3230"/>
      <c r="AS120" s="3230"/>
      <c r="AT120" s="3230"/>
      <c r="AU120" s="3230"/>
      <c r="AV120" s="3230"/>
      <c r="AW120" s="3230"/>
      <c r="AX120" s="3230"/>
      <c r="AY120" s="3233" t="s">
        <v>4573</v>
      </c>
      <c r="AZ120" s="3233" t="s">
        <v>4568</v>
      </c>
      <c r="BA120" s="3230"/>
      <c r="BB120" s="3231"/>
      <c r="BC120" s="3230"/>
      <c r="BD120" s="3245"/>
      <c r="BE120" s="3230"/>
      <c r="BF120" s="3246"/>
      <c r="BG120" s="3233" t="s">
        <v>4439</v>
      </c>
      <c r="BH120" s="3230"/>
      <c r="BI120" s="3233" t="s">
        <v>3217</v>
      </c>
      <c r="BJ120" s="3233" t="s">
        <v>3781</v>
      </c>
      <c r="BK120" s="3247"/>
      <c r="BL120" s="3230"/>
      <c r="BM120" s="3230"/>
      <c r="BN120" s="3230"/>
      <c r="BO120" s="3230"/>
      <c r="BP120" s="3230"/>
      <c r="BQ120" s="3230"/>
      <c r="BR120" s="3230"/>
      <c r="BS120" s="3279" t="s">
        <v>3217</v>
      </c>
      <c r="BT120" s="3279" t="s">
        <v>3060</v>
      </c>
    </row>
    <row r="121" spans="1:256" s="3250" customFormat="1" ht="12" hidden="1" customHeight="1">
      <c r="A121" s="3233" t="s">
        <v>4574</v>
      </c>
      <c r="B121" s="3233" t="s">
        <v>4575</v>
      </c>
      <c r="C121" s="3233" t="s">
        <v>4576</v>
      </c>
      <c r="D121" s="3233" t="s">
        <v>4577</v>
      </c>
      <c r="E121" s="3230" t="s">
        <v>3081</v>
      </c>
      <c r="F121" s="3233" t="s">
        <v>4578</v>
      </c>
      <c r="G121" s="3230"/>
      <c r="H121" s="3233"/>
      <c r="I121" s="3230"/>
      <c r="J121" s="3230"/>
      <c r="K121" s="3233" t="s">
        <v>4579</v>
      </c>
      <c r="L121" s="3277">
        <v>65.69</v>
      </c>
      <c r="M121" s="3233" t="s">
        <v>3290</v>
      </c>
      <c r="N121" s="3233" t="s">
        <v>3227</v>
      </c>
      <c r="O121" s="3233" t="s">
        <v>1203</v>
      </c>
      <c r="P121" s="3233" t="s">
        <v>3204</v>
      </c>
      <c r="Q121" s="3277">
        <v>1600000</v>
      </c>
      <c r="R121" s="3230">
        <v>24357</v>
      </c>
      <c r="S121" s="3277">
        <v>269.49</v>
      </c>
      <c r="T121" s="3237">
        <v>2694900</v>
      </c>
      <c r="U121" s="3233" t="s">
        <v>4580</v>
      </c>
      <c r="V121" s="3238">
        <v>0.2</v>
      </c>
      <c r="W121" s="3230">
        <v>215.59</v>
      </c>
      <c r="X121" s="3237">
        <v>2155900</v>
      </c>
      <c r="Y121" s="3233" t="s">
        <v>3207</v>
      </c>
      <c r="Z121" s="3233" t="s">
        <v>3270</v>
      </c>
      <c r="AA121" s="3233" t="s">
        <v>3654</v>
      </c>
      <c r="AB121" s="3235">
        <v>1500</v>
      </c>
      <c r="AC121" s="3233" t="s">
        <v>3060</v>
      </c>
      <c r="AD121" s="3233" t="s">
        <v>4581</v>
      </c>
      <c r="AE121" s="3233" t="s">
        <v>3312</v>
      </c>
      <c r="AF121" s="3230"/>
      <c r="AG121" s="3230" t="s">
        <v>3007</v>
      </c>
      <c r="AH121" s="3233" t="s">
        <v>4582</v>
      </c>
      <c r="AI121" s="3233" t="s">
        <v>4583</v>
      </c>
      <c r="AJ121" s="3233" t="s">
        <v>4584</v>
      </c>
      <c r="AK121" s="3230"/>
      <c r="AL121" s="3233" t="s">
        <v>3316</v>
      </c>
      <c r="AM121" s="3230"/>
      <c r="AN121" s="3233" t="s">
        <v>3216</v>
      </c>
      <c r="AO121" s="3233" t="s">
        <v>3216</v>
      </c>
      <c r="AP121" s="3233" t="s">
        <v>3217</v>
      </c>
      <c r="AQ121" s="3230"/>
      <c r="AR121" s="3230"/>
      <c r="AS121" s="3230"/>
      <c r="AT121" s="3230"/>
      <c r="AU121" s="3230"/>
      <c r="AV121" s="3230"/>
      <c r="AW121" s="3230"/>
      <c r="AX121" s="3230"/>
      <c r="AY121" s="3233" t="s">
        <v>4585</v>
      </c>
      <c r="AZ121" s="3233" t="s">
        <v>4579</v>
      </c>
      <c r="BA121" s="3230"/>
      <c r="BB121" s="3231"/>
      <c r="BC121" s="3230"/>
      <c r="BD121" s="3245"/>
      <c r="BE121" s="3230"/>
      <c r="BF121" s="3246"/>
      <c r="BG121" s="3233" t="s">
        <v>4584</v>
      </c>
      <c r="BH121" s="3230"/>
      <c r="BI121" s="3233" t="s">
        <v>3217</v>
      </c>
      <c r="BJ121" s="3233" t="s">
        <v>4586</v>
      </c>
      <c r="BK121" s="3247"/>
      <c r="BL121" s="3230"/>
      <c r="BM121" s="3230"/>
      <c r="BN121" s="3230"/>
      <c r="BO121" s="3230"/>
      <c r="BP121" s="3230"/>
      <c r="BQ121" s="3230"/>
      <c r="BR121" s="3230"/>
      <c r="BS121" s="3279" t="s">
        <v>3217</v>
      </c>
      <c r="BT121" s="3279" t="s">
        <v>3060</v>
      </c>
    </row>
    <row r="122" spans="1:256" s="3250" customFormat="1" ht="12" hidden="1" customHeight="1">
      <c r="A122" s="3230" t="s">
        <v>4587</v>
      </c>
      <c r="B122" s="3230" t="s">
        <v>4588</v>
      </c>
      <c r="C122" s="3231" t="s">
        <v>4589</v>
      </c>
      <c r="D122" s="3231" t="s">
        <v>4590</v>
      </c>
      <c r="E122" s="3230" t="s">
        <v>3081</v>
      </c>
      <c r="F122" s="3230" t="s">
        <v>4591</v>
      </c>
      <c r="G122" s="3230"/>
      <c r="H122" s="3254"/>
      <c r="I122" s="3230"/>
      <c r="J122" s="3254"/>
      <c r="K122" s="3230" t="s">
        <v>4588</v>
      </c>
      <c r="L122" s="3277">
        <v>57.22</v>
      </c>
      <c r="M122" s="3252" t="s">
        <v>3759</v>
      </c>
      <c r="N122" s="3230" t="s">
        <v>3376</v>
      </c>
      <c r="O122" s="3233" t="s">
        <v>1203</v>
      </c>
      <c r="P122" s="3230" t="s">
        <v>3204</v>
      </c>
      <c r="Q122" s="3277">
        <v>2200000</v>
      </c>
      <c r="R122" s="3253">
        <v>38448</v>
      </c>
      <c r="S122" s="3277">
        <v>250.91</v>
      </c>
      <c r="T122" s="3237">
        <v>2509100</v>
      </c>
      <c r="U122" s="3230" t="s">
        <v>4592</v>
      </c>
      <c r="V122" s="3238">
        <v>0.2</v>
      </c>
      <c r="W122" s="3239">
        <v>200.72</v>
      </c>
      <c r="X122" s="3240">
        <v>2007200</v>
      </c>
      <c r="Y122" s="3230" t="s">
        <v>3207</v>
      </c>
      <c r="Z122" s="3230" t="s">
        <v>3270</v>
      </c>
      <c r="AA122" s="3248" t="s">
        <v>3271</v>
      </c>
      <c r="AB122" s="3235">
        <v>1500</v>
      </c>
      <c r="AC122" s="3254" t="s">
        <v>3249</v>
      </c>
      <c r="AD122" s="3242" t="s">
        <v>4593</v>
      </c>
      <c r="AE122" s="3230" t="s">
        <v>3383</v>
      </c>
      <c r="AF122" s="3230"/>
      <c r="AG122" s="3230" t="s">
        <v>3252</v>
      </c>
      <c r="AH122" s="3230" t="s">
        <v>4594</v>
      </c>
      <c r="AI122" s="3255" t="s">
        <v>3750</v>
      </c>
      <c r="AJ122" s="3230" t="s">
        <v>4382</v>
      </c>
      <c r="AK122" s="3256"/>
      <c r="AL122" s="3254" t="s">
        <v>3346</v>
      </c>
      <c r="AM122" s="3230"/>
      <c r="AN122" s="3230" t="s">
        <v>3216</v>
      </c>
      <c r="AO122" s="3230" t="s">
        <v>3216</v>
      </c>
      <c r="AP122" s="3230" t="s">
        <v>3388</v>
      </c>
      <c r="AQ122" s="3254"/>
      <c r="AR122" s="3230"/>
      <c r="AS122" s="3230"/>
      <c r="AT122" s="3230"/>
      <c r="AU122" s="3254"/>
      <c r="AV122" s="3230"/>
      <c r="AW122" s="3230"/>
      <c r="AX122" s="3248"/>
      <c r="AY122" s="3230" t="s">
        <v>4595</v>
      </c>
      <c r="AZ122" s="3230" t="s">
        <v>4596</v>
      </c>
      <c r="BA122" s="3230"/>
      <c r="BB122" s="3230"/>
      <c r="BC122" s="3230"/>
      <c r="BD122" s="3230"/>
      <c r="BE122" s="3230"/>
      <c r="BF122" s="3230"/>
      <c r="BG122" s="3247" t="s">
        <v>4382</v>
      </c>
      <c r="BH122" s="3230"/>
      <c r="BI122" s="3230" t="s">
        <v>3120</v>
      </c>
      <c r="BJ122" s="3247" t="s">
        <v>3277</v>
      </c>
      <c r="BK122" s="3247"/>
      <c r="BL122" s="3230"/>
      <c r="BM122" s="3230"/>
      <c r="BN122" s="3230"/>
      <c r="BO122" s="3230"/>
      <c r="BP122" s="3230"/>
      <c r="BQ122" s="3248"/>
      <c r="BR122" s="3248"/>
      <c r="BS122" s="3279" t="s">
        <v>3120</v>
      </c>
      <c r="BT122" s="3279" t="s">
        <v>3060</v>
      </c>
      <c r="IR122" s="3296"/>
      <c r="IS122" s="3296"/>
      <c r="IT122" s="3296"/>
      <c r="IU122" s="3296"/>
      <c r="IV122" s="3296"/>
    </row>
    <row r="123" spans="1:256" s="3250" customFormat="1" ht="12" hidden="1" customHeight="1">
      <c r="A123" s="3230" t="s">
        <v>4597</v>
      </c>
      <c r="B123" s="3230" t="s">
        <v>4598</v>
      </c>
      <c r="C123" s="3231" t="s">
        <v>4599</v>
      </c>
      <c r="D123" s="3231" t="s">
        <v>4600</v>
      </c>
      <c r="E123" s="3230" t="s">
        <v>3081</v>
      </c>
      <c r="F123" s="3230" t="s">
        <v>4601</v>
      </c>
      <c r="G123" s="3230"/>
      <c r="H123" s="3254"/>
      <c r="I123" s="3230"/>
      <c r="J123" s="3254"/>
      <c r="K123" s="3230" t="s">
        <v>4598</v>
      </c>
      <c r="L123" s="3277">
        <v>47.53</v>
      </c>
      <c r="M123" s="3252" t="s">
        <v>3248</v>
      </c>
      <c r="N123" s="3230" t="s">
        <v>3245</v>
      </c>
      <c r="O123" s="3233" t="s">
        <v>1203</v>
      </c>
      <c r="P123" s="3230" t="s">
        <v>3204</v>
      </c>
      <c r="Q123" s="3277">
        <v>1500000</v>
      </c>
      <c r="R123" s="3253">
        <v>31559</v>
      </c>
      <c r="S123" s="3277">
        <v>207.14</v>
      </c>
      <c r="T123" s="3237">
        <v>2071399.9999999998</v>
      </c>
      <c r="U123" s="3230" t="s">
        <v>4602</v>
      </c>
      <c r="V123" s="3238">
        <v>0.2</v>
      </c>
      <c r="W123" s="3239">
        <v>165.71</v>
      </c>
      <c r="X123" s="3240">
        <v>1657100</v>
      </c>
      <c r="Y123" s="3230" t="s">
        <v>3207</v>
      </c>
      <c r="Z123" s="3230" t="s">
        <v>3270</v>
      </c>
      <c r="AA123" s="3248" t="s">
        <v>4343</v>
      </c>
      <c r="AB123" s="3235">
        <v>1500</v>
      </c>
      <c r="AC123" s="3254" t="s">
        <v>3249</v>
      </c>
      <c r="AD123" s="3242" t="s">
        <v>4603</v>
      </c>
      <c r="AE123" s="3230" t="s">
        <v>3383</v>
      </c>
      <c r="AF123" s="3230"/>
      <c r="AG123" s="3230" t="s">
        <v>3252</v>
      </c>
      <c r="AH123" s="3230" t="s">
        <v>4604</v>
      </c>
      <c r="AI123" s="3255" t="s">
        <v>3792</v>
      </c>
      <c r="AJ123" s="3230" t="s">
        <v>4605</v>
      </c>
      <c r="AK123" s="3256"/>
      <c r="AL123" s="3254" t="s">
        <v>3899</v>
      </c>
      <c r="AM123" s="3230"/>
      <c r="AN123" s="3230" t="s">
        <v>3216</v>
      </c>
      <c r="AO123" s="3230" t="s">
        <v>3216</v>
      </c>
      <c r="AP123" s="3230" t="s">
        <v>3388</v>
      </c>
      <c r="AQ123" s="3254"/>
      <c r="AR123" s="3230"/>
      <c r="AS123" s="3230"/>
      <c r="AT123" s="3230"/>
      <c r="AU123" s="3254"/>
      <c r="AV123" s="3230"/>
      <c r="AW123" s="3230"/>
      <c r="AX123" s="3248"/>
      <c r="AY123" s="3230" t="s">
        <v>4606</v>
      </c>
      <c r="AZ123" s="3230" t="s">
        <v>4607</v>
      </c>
      <c r="BA123" s="3230"/>
      <c r="BB123" s="3230"/>
      <c r="BC123" s="3230"/>
      <c r="BD123" s="3230"/>
      <c r="BE123" s="3230"/>
      <c r="BF123" s="3230"/>
      <c r="BG123" s="3247" t="s">
        <v>4605</v>
      </c>
      <c r="BH123" s="3230"/>
      <c r="BI123" s="3230" t="s">
        <v>3120</v>
      </c>
      <c r="BJ123" s="3247" t="s">
        <v>4551</v>
      </c>
      <c r="BK123" s="3247"/>
      <c r="BL123" s="3230"/>
      <c r="BM123" s="3230"/>
      <c r="BN123" s="3230"/>
      <c r="BO123" s="3230"/>
      <c r="BP123" s="3230"/>
      <c r="BQ123" s="3248"/>
      <c r="BR123" s="3248"/>
      <c r="BS123" s="3279" t="s">
        <v>3120</v>
      </c>
      <c r="BT123" s="3279" t="s">
        <v>3060</v>
      </c>
      <c r="IR123" s="3296"/>
      <c r="IS123" s="3296"/>
      <c r="IT123" s="3296"/>
      <c r="IU123" s="3296"/>
      <c r="IV123" s="3296"/>
    </row>
    <row r="124" spans="1:256" s="3250" customFormat="1" ht="12" hidden="1" customHeight="1">
      <c r="A124" s="3233" t="s">
        <v>4608</v>
      </c>
      <c r="B124" s="3233" t="s">
        <v>4609</v>
      </c>
      <c r="C124" s="3233" t="s">
        <v>4610</v>
      </c>
      <c r="D124" s="3233" t="s">
        <v>4611</v>
      </c>
      <c r="E124" s="3230" t="s">
        <v>3081</v>
      </c>
      <c r="F124" s="3233" t="s">
        <v>4612</v>
      </c>
      <c r="G124" s="3230"/>
      <c r="H124" s="3233"/>
      <c r="I124" s="3230"/>
      <c r="J124" s="3230"/>
      <c r="K124" s="3233" t="s">
        <v>4613</v>
      </c>
      <c r="L124" s="3277">
        <v>60.69</v>
      </c>
      <c r="M124" s="3233" t="s">
        <v>3202</v>
      </c>
      <c r="N124" s="3233" t="s">
        <v>4614</v>
      </c>
      <c r="O124" s="3233" t="s">
        <v>4615</v>
      </c>
      <c r="P124" s="3233" t="s">
        <v>3204</v>
      </c>
      <c r="Q124" s="3277">
        <v>1470000</v>
      </c>
      <c r="R124" s="3230">
        <v>24221</v>
      </c>
      <c r="S124" s="3277">
        <v>169.31</v>
      </c>
      <c r="T124" s="3237">
        <v>1693100</v>
      </c>
      <c r="U124" s="3233" t="s">
        <v>4616</v>
      </c>
      <c r="V124" s="3238">
        <v>0.2</v>
      </c>
      <c r="W124" s="3230">
        <v>135.44</v>
      </c>
      <c r="X124" s="3237">
        <v>1354400</v>
      </c>
      <c r="Y124" s="3233" t="s">
        <v>3207</v>
      </c>
      <c r="Z124" s="3233" t="s">
        <v>3270</v>
      </c>
      <c r="AA124" s="3233" t="s">
        <v>3256</v>
      </c>
      <c r="AB124" s="3235">
        <v>1500</v>
      </c>
      <c r="AC124" s="3233" t="s">
        <v>3060</v>
      </c>
      <c r="AD124" s="3233" t="s">
        <v>4617</v>
      </c>
      <c r="AE124" s="3233" t="s">
        <v>3312</v>
      </c>
      <c r="AF124" s="3230"/>
      <c r="AG124" s="3230" t="s">
        <v>3007</v>
      </c>
      <c r="AH124" s="3233" t="s">
        <v>4618</v>
      </c>
      <c r="AI124" s="3233" t="s">
        <v>3792</v>
      </c>
      <c r="AJ124" s="3233" t="s">
        <v>3277</v>
      </c>
      <c r="AK124" s="3230"/>
      <c r="AL124" s="3233" t="s">
        <v>4392</v>
      </c>
      <c r="AM124" s="3230"/>
      <c r="AN124" s="3233" t="s">
        <v>3216</v>
      </c>
      <c r="AO124" s="3233" t="s">
        <v>3216</v>
      </c>
      <c r="AP124" s="3233" t="s">
        <v>3217</v>
      </c>
      <c r="AQ124" s="3230"/>
      <c r="AR124" s="3230"/>
      <c r="AS124" s="3230"/>
      <c r="AT124" s="3230"/>
      <c r="AU124" s="3230"/>
      <c r="AV124" s="3230"/>
      <c r="AW124" s="3230"/>
      <c r="AX124" s="3230"/>
      <c r="AY124" s="3233" t="s">
        <v>4619</v>
      </c>
      <c r="AZ124" s="3233" t="s">
        <v>4613</v>
      </c>
      <c r="BA124" s="3230"/>
      <c r="BB124" s="3231"/>
      <c r="BC124" s="3230"/>
      <c r="BD124" s="3245"/>
      <c r="BE124" s="3230"/>
      <c r="BF124" s="3246"/>
      <c r="BG124" s="3233" t="s">
        <v>3277</v>
      </c>
      <c r="BH124" s="3230"/>
      <c r="BI124" s="3233" t="s">
        <v>3217</v>
      </c>
      <c r="BJ124" s="3233" t="s">
        <v>4620</v>
      </c>
      <c r="BK124" s="3247"/>
      <c r="BL124" s="3230"/>
      <c r="BM124" s="3230"/>
      <c r="BN124" s="3230"/>
      <c r="BO124" s="3230"/>
      <c r="BP124" s="3230"/>
      <c r="BQ124" s="3230"/>
      <c r="BR124" s="3230"/>
      <c r="BS124" s="3279" t="s">
        <v>3217</v>
      </c>
      <c r="BT124" s="3279" t="s">
        <v>3060</v>
      </c>
    </row>
    <row r="125" spans="1:256" s="3296" customFormat="1" ht="12" hidden="1" customHeight="1">
      <c r="A125" s="3233" t="s">
        <v>4621</v>
      </c>
      <c r="B125" s="3233" t="s">
        <v>4622</v>
      </c>
      <c r="C125" s="3233" t="s">
        <v>4623</v>
      </c>
      <c r="D125" s="3233" t="s">
        <v>4624</v>
      </c>
      <c r="E125" s="3233" t="s">
        <v>3081</v>
      </c>
      <c r="F125" s="3233" t="s">
        <v>4625</v>
      </c>
      <c r="G125" s="3230"/>
      <c r="H125" s="3233"/>
      <c r="I125" s="3230"/>
      <c r="J125" s="3230"/>
      <c r="K125" s="3233" t="s">
        <v>4626</v>
      </c>
      <c r="L125" s="3277">
        <v>42.89</v>
      </c>
      <c r="M125" s="3233" t="s">
        <v>3627</v>
      </c>
      <c r="N125" s="3233" t="s">
        <v>3203</v>
      </c>
      <c r="O125" s="3232" t="s">
        <v>1203</v>
      </c>
      <c r="P125" s="3233" t="s">
        <v>3204</v>
      </c>
      <c r="Q125" s="3277">
        <v>1500000</v>
      </c>
      <c r="R125" s="3230">
        <v>34973</v>
      </c>
      <c r="S125" s="3277">
        <v>188.29</v>
      </c>
      <c r="T125" s="3237">
        <v>1882900</v>
      </c>
      <c r="U125" s="3233" t="s">
        <v>4627</v>
      </c>
      <c r="V125" s="3238">
        <v>0.2</v>
      </c>
      <c r="W125" s="3230">
        <v>150.63</v>
      </c>
      <c r="X125" s="3237">
        <v>1506300</v>
      </c>
      <c r="Y125" s="3233" t="s">
        <v>3207</v>
      </c>
      <c r="Z125" s="3233" t="s">
        <v>3270</v>
      </c>
      <c r="AA125" s="3233" t="s">
        <v>4343</v>
      </c>
      <c r="AB125" s="3235">
        <v>1500</v>
      </c>
      <c r="AC125" s="3233" t="s">
        <v>3060</v>
      </c>
      <c r="AD125" s="3233" t="s">
        <v>4628</v>
      </c>
      <c r="AE125" s="3233" t="s">
        <v>3312</v>
      </c>
      <c r="AF125" s="3230"/>
      <c r="AG125" s="3230" t="s">
        <v>3007</v>
      </c>
      <c r="AH125" s="3233" t="s">
        <v>4629</v>
      </c>
      <c r="AI125" s="3233" t="s">
        <v>3283</v>
      </c>
      <c r="AJ125" s="3233" t="s">
        <v>3753</v>
      </c>
      <c r="AK125" s="3230"/>
      <c r="AL125" s="3233" t="s">
        <v>3644</v>
      </c>
      <c r="AM125" s="3230"/>
      <c r="AN125" s="3233" t="s">
        <v>3216</v>
      </c>
      <c r="AO125" s="3233" t="s">
        <v>3216</v>
      </c>
      <c r="AP125" s="3233" t="s">
        <v>3298</v>
      </c>
      <c r="AQ125" s="3230"/>
      <c r="AR125" s="3230"/>
      <c r="AS125" s="3230"/>
      <c r="AT125" s="3230"/>
      <c r="AU125" s="3230"/>
      <c r="AV125" s="3230"/>
      <c r="AW125" s="3230"/>
      <c r="AX125" s="3230"/>
      <c r="AY125" s="3233" t="s">
        <v>4630</v>
      </c>
      <c r="AZ125" s="3233" t="s">
        <v>4626</v>
      </c>
      <c r="BA125" s="3230"/>
      <c r="BB125" s="3231"/>
      <c r="BC125" s="3230"/>
      <c r="BD125" s="3245"/>
      <c r="BE125" s="3230"/>
      <c r="BF125" s="3246"/>
      <c r="BG125" s="3233" t="s">
        <v>3753</v>
      </c>
      <c r="BH125" s="3230"/>
      <c r="BI125" s="3233" t="s">
        <v>3298</v>
      </c>
      <c r="BJ125" s="3233" t="s">
        <v>4551</v>
      </c>
      <c r="BK125" s="3247"/>
      <c r="BL125" s="3230"/>
      <c r="BM125" s="3230"/>
      <c r="BN125" s="3230"/>
      <c r="BO125" s="3230"/>
      <c r="BP125" s="3230"/>
      <c r="BQ125" s="3230"/>
      <c r="BR125" s="3230"/>
      <c r="BS125" s="3279" t="s">
        <v>3298</v>
      </c>
      <c r="BT125" s="3279" t="s">
        <v>3060</v>
      </c>
      <c r="BU125" s="3250"/>
      <c r="BV125" s="3250"/>
      <c r="BW125" s="3250"/>
      <c r="BX125" s="3250"/>
      <c r="BY125" s="3250"/>
      <c r="BZ125" s="3250"/>
      <c r="CA125" s="3250"/>
      <c r="CB125" s="3250"/>
      <c r="CC125" s="3250"/>
      <c r="CD125" s="3250"/>
      <c r="CE125" s="3250"/>
      <c r="CF125" s="3250"/>
      <c r="CG125" s="3250"/>
      <c r="CH125" s="3250"/>
      <c r="CI125" s="3250"/>
      <c r="CJ125" s="3250"/>
      <c r="CK125" s="3250"/>
      <c r="CL125" s="3250"/>
      <c r="CM125" s="3250"/>
      <c r="CN125" s="3250"/>
      <c r="CO125" s="3250"/>
      <c r="CP125" s="3250"/>
      <c r="CQ125" s="3250"/>
      <c r="CR125" s="3250"/>
      <c r="CS125" s="3250"/>
      <c r="CT125" s="3250"/>
      <c r="CU125" s="3250"/>
      <c r="CV125" s="3250"/>
      <c r="CW125" s="3250"/>
      <c r="CX125" s="3250"/>
      <c r="CY125" s="3250"/>
      <c r="CZ125" s="3250"/>
      <c r="DA125" s="3250"/>
      <c r="DB125" s="3250"/>
      <c r="DC125" s="3250"/>
      <c r="DD125" s="3250"/>
      <c r="DE125" s="3250"/>
      <c r="DF125" s="3250"/>
      <c r="DG125" s="3250"/>
      <c r="DH125" s="3250"/>
      <c r="DI125" s="3250"/>
      <c r="DJ125" s="3250"/>
      <c r="DK125" s="3250"/>
      <c r="DL125" s="3250"/>
      <c r="DM125" s="3250"/>
      <c r="DN125" s="3250"/>
      <c r="DO125" s="3250"/>
      <c r="DP125" s="3250"/>
      <c r="DQ125" s="3250"/>
      <c r="DR125" s="3250"/>
      <c r="DS125" s="3250"/>
      <c r="DT125" s="3250"/>
      <c r="DU125" s="3250"/>
      <c r="DV125" s="3250"/>
      <c r="DW125" s="3250"/>
      <c r="DX125" s="3250"/>
      <c r="DY125" s="3250"/>
      <c r="DZ125" s="3250"/>
      <c r="EA125" s="3250"/>
      <c r="EB125" s="3250"/>
      <c r="EC125" s="3250"/>
      <c r="ED125" s="3250"/>
      <c r="EE125" s="3250"/>
      <c r="EF125" s="3250"/>
      <c r="EG125" s="3250"/>
      <c r="EH125" s="3250"/>
      <c r="EI125" s="3250"/>
      <c r="EJ125" s="3250"/>
      <c r="EK125" s="3250"/>
      <c r="EL125" s="3250"/>
      <c r="EM125" s="3250"/>
      <c r="EN125" s="3250"/>
      <c r="EO125" s="3250"/>
      <c r="EP125" s="3250"/>
      <c r="EQ125" s="3250"/>
      <c r="ER125" s="3250"/>
      <c r="ES125" s="3250"/>
      <c r="ET125" s="3250"/>
      <c r="EU125" s="3250"/>
      <c r="EV125" s="3250"/>
      <c r="EW125" s="3250"/>
      <c r="EX125" s="3250"/>
      <c r="EY125" s="3250"/>
      <c r="EZ125" s="3250"/>
      <c r="FA125" s="3250"/>
      <c r="FB125" s="3250"/>
      <c r="FC125" s="3250"/>
      <c r="FD125" s="3250"/>
      <c r="FE125" s="3250"/>
      <c r="FF125" s="3250"/>
      <c r="FG125" s="3250"/>
      <c r="FH125" s="3250"/>
      <c r="FI125" s="3250"/>
      <c r="FJ125" s="3250"/>
      <c r="FK125" s="3250"/>
      <c r="FL125" s="3250"/>
      <c r="FM125" s="3250"/>
      <c r="FN125" s="3250"/>
      <c r="FO125" s="3250"/>
      <c r="FP125" s="3250"/>
      <c r="FQ125" s="3250"/>
      <c r="FR125" s="3250"/>
      <c r="FS125" s="3250"/>
      <c r="FT125" s="3250"/>
      <c r="FU125" s="3250"/>
      <c r="FV125" s="3250"/>
      <c r="FW125" s="3250"/>
      <c r="FX125" s="3250"/>
      <c r="FY125" s="3250"/>
      <c r="FZ125" s="3250"/>
      <c r="GA125" s="3250"/>
      <c r="GB125" s="3250"/>
      <c r="GC125" s="3250"/>
      <c r="GD125" s="3250"/>
      <c r="GE125" s="3250"/>
      <c r="GF125" s="3250"/>
      <c r="GG125" s="3250"/>
      <c r="GH125" s="3250"/>
      <c r="GI125" s="3250"/>
      <c r="GJ125" s="3250"/>
      <c r="GK125" s="3250"/>
      <c r="GL125" s="3250"/>
      <c r="GM125" s="3250"/>
      <c r="GN125" s="3250"/>
      <c r="GO125" s="3250"/>
      <c r="GP125" s="3250"/>
      <c r="GQ125" s="3250"/>
      <c r="GR125" s="3250"/>
      <c r="GS125" s="3250"/>
      <c r="GT125" s="3250"/>
      <c r="GU125" s="3250"/>
      <c r="GV125" s="3250"/>
      <c r="GW125" s="3250"/>
      <c r="GX125" s="3250"/>
      <c r="GY125" s="3250"/>
      <c r="GZ125" s="3250"/>
      <c r="HA125" s="3250"/>
      <c r="HB125" s="3250"/>
      <c r="HC125" s="3250"/>
      <c r="HD125" s="3250"/>
      <c r="HE125" s="3250"/>
      <c r="HF125" s="3250"/>
      <c r="HG125" s="3250"/>
      <c r="HH125" s="3250"/>
      <c r="HI125" s="3250"/>
      <c r="HJ125" s="3250"/>
      <c r="HK125" s="3250"/>
      <c r="HL125" s="3250"/>
      <c r="HM125" s="3250"/>
      <c r="HN125" s="3250"/>
      <c r="HO125" s="3250"/>
      <c r="HP125" s="3250"/>
      <c r="HQ125" s="3250"/>
      <c r="HR125" s="3250"/>
      <c r="HS125" s="3250"/>
      <c r="HT125" s="3250"/>
      <c r="HU125" s="3250"/>
      <c r="HV125" s="3250"/>
      <c r="HW125" s="3250"/>
      <c r="HX125" s="3250"/>
      <c r="HY125" s="3250"/>
      <c r="HZ125" s="3250"/>
      <c r="IA125" s="3250"/>
      <c r="IB125" s="3250"/>
      <c r="IC125" s="3250"/>
      <c r="ID125" s="3250"/>
      <c r="IE125" s="3250"/>
      <c r="IF125" s="3250"/>
      <c r="IG125" s="3250"/>
      <c r="IH125" s="3250"/>
      <c r="II125" s="3250"/>
      <c r="IJ125" s="3250"/>
      <c r="IK125" s="3250"/>
      <c r="IL125" s="3250"/>
      <c r="IM125" s="3250"/>
      <c r="IN125" s="3250"/>
      <c r="IO125" s="3250"/>
      <c r="IP125" s="3250"/>
      <c r="IQ125" s="3250"/>
      <c r="IR125" s="3250"/>
      <c r="IS125" s="3250"/>
      <c r="IT125" s="3250"/>
      <c r="IU125" s="3250"/>
      <c r="IV125" s="3250"/>
    </row>
    <row r="126" spans="1:256" s="3296" customFormat="1" ht="12" hidden="1" customHeight="1">
      <c r="A126" s="3233" t="s">
        <v>4631</v>
      </c>
      <c r="B126" s="3233" t="s">
        <v>4632</v>
      </c>
      <c r="C126" s="3233" t="s">
        <v>4633</v>
      </c>
      <c r="D126" s="3233" t="s">
        <v>4634</v>
      </c>
      <c r="E126" s="3233" t="s">
        <v>3081</v>
      </c>
      <c r="F126" s="3233" t="s">
        <v>4635</v>
      </c>
      <c r="G126" s="3230"/>
      <c r="H126" s="3233"/>
      <c r="I126" s="3230"/>
      <c r="J126" s="3230"/>
      <c r="K126" s="3233" t="s">
        <v>4636</v>
      </c>
      <c r="L126" s="3277">
        <v>65.06</v>
      </c>
      <c r="M126" s="3233" t="s">
        <v>3202</v>
      </c>
      <c r="N126" s="3233" t="s">
        <v>3326</v>
      </c>
      <c r="O126" s="3233" t="s">
        <v>1203</v>
      </c>
      <c r="P126" s="3233" t="s">
        <v>3204</v>
      </c>
      <c r="Q126" s="3277">
        <v>1600000</v>
      </c>
      <c r="R126" s="3230">
        <v>24593</v>
      </c>
      <c r="S126" s="3277">
        <v>277.48</v>
      </c>
      <c r="T126" s="3237">
        <v>2774800</v>
      </c>
      <c r="U126" s="3233" t="s">
        <v>4637</v>
      </c>
      <c r="V126" s="3238">
        <v>0.2</v>
      </c>
      <c r="W126" s="3230">
        <v>221.98</v>
      </c>
      <c r="X126" s="3237">
        <v>2219800</v>
      </c>
      <c r="Y126" s="3233" t="s">
        <v>3207</v>
      </c>
      <c r="Z126" s="3233" t="s">
        <v>3270</v>
      </c>
      <c r="AA126" s="3233" t="s">
        <v>3346</v>
      </c>
      <c r="AB126" s="3235">
        <v>1500</v>
      </c>
      <c r="AC126" s="3233" t="s">
        <v>3060</v>
      </c>
      <c r="AD126" s="3233" t="s">
        <v>4638</v>
      </c>
      <c r="AE126" s="3233" t="s">
        <v>3312</v>
      </c>
      <c r="AF126" s="3230"/>
      <c r="AG126" s="3230" t="s">
        <v>3007</v>
      </c>
      <c r="AH126" s="3233" t="s">
        <v>4639</v>
      </c>
      <c r="AI126" s="3233" t="s">
        <v>3803</v>
      </c>
      <c r="AJ126" s="3233" t="s">
        <v>3792</v>
      </c>
      <c r="AK126" s="3230"/>
      <c r="AL126" s="3233" t="s">
        <v>3271</v>
      </c>
      <c r="AM126" s="3230"/>
      <c r="AN126" s="3233" t="s">
        <v>3216</v>
      </c>
      <c r="AO126" s="3233" t="s">
        <v>3216</v>
      </c>
      <c r="AP126" s="3233" t="s">
        <v>3352</v>
      </c>
      <c r="AQ126" s="3230"/>
      <c r="AR126" s="3230"/>
      <c r="AS126" s="3230"/>
      <c r="AT126" s="3230"/>
      <c r="AU126" s="3230"/>
      <c r="AV126" s="3230"/>
      <c r="AW126" s="3230"/>
      <c r="AX126" s="3230"/>
      <c r="AY126" s="3233" t="s">
        <v>4640</v>
      </c>
      <c r="AZ126" s="3233" t="s">
        <v>4636</v>
      </c>
      <c r="BA126" s="3230"/>
      <c r="BB126" s="3231"/>
      <c r="BC126" s="3230"/>
      <c r="BD126" s="3245"/>
      <c r="BE126" s="3230"/>
      <c r="BF126" s="3246"/>
      <c r="BG126" s="3233" t="s">
        <v>3792</v>
      </c>
      <c r="BH126" s="3230"/>
      <c r="BI126" s="3233" t="s">
        <v>3352</v>
      </c>
      <c r="BJ126" s="3233" t="s">
        <v>3351</v>
      </c>
      <c r="BK126" s="3247"/>
      <c r="BL126" s="3230"/>
      <c r="BM126" s="3230"/>
      <c r="BN126" s="3230"/>
      <c r="BO126" s="3230"/>
      <c r="BP126" s="3230"/>
      <c r="BQ126" s="3230"/>
      <c r="BR126" s="3230"/>
      <c r="BS126" s="3279" t="s">
        <v>3352</v>
      </c>
      <c r="BT126" s="3279" t="s">
        <v>3060</v>
      </c>
      <c r="BU126" s="3250"/>
      <c r="BV126" s="3250"/>
      <c r="BW126" s="3250"/>
      <c r="BX126" s="3250"/>
      <c r="BY126" s="3250"/>
      <c r="BZ126" s="3250"/>
      <c r="CA126" s="3250"/>
      <c r="CB126" s="3250"/>
      <c r="CC126" s="3250"/>
      <c r="CD126" s="3250"/>
      <c r="CE126" s="3250"/>
      <c r="CF126" s="3250"/>
      <c r="CG126" s="3250"/>
      <c r="CH126" s="3250"/>
      <c r="CI126" s="3250"/>
      <c r="CJ126" s="3250"/>
      <c r="CK126" s="3250"/>
      <c r="CL126" s="3250"/>
      <c r="CM126" s="3250"/>
      <c r="CN126" s="3250"/>
      <c r="CO126" s="3250"/>
      <c r="CP126" s="3250"/>
      <c r="CQ126" s="3250"/>
      <c r="CR126" s="3250"/>
      <c r="CS126" s="3250"/>
      <c r="CT126" s="3250"/>
      <c r="CU126" s="3250"/>
      <c r="CV126" s="3250"/>
      <c r="CW126" s="3250"/>
      <c r="CX126" s="3250"/>
      <c r="CY126" s="3250"/>
      <c r="CZ126" s="3250"/>
      <c r="DA126" s="3250"/>
      <c r="DB126" s="3250"/>
      <c r="DC126" s="3250"/>
      <c r="DD126" s="3250"/>
      <c r="DE126" s="3250"/>
      <c r="DF126" s="3250"/>
      <c r="DG126" s="3250"/>
      <c r="DH126" s="3250"/>
      <c r="DI126" s="3250"/>
      <c r="DJ126" s="3250"/>
      <c r="DK126" s="3250"/>
      <c r="DL126" s="3250"/>
      <c r="DM126" s="3250"/>
      <c r="DN126" s="3250"/>
      <c r="DO126" s="3250"/>
      <c r="DP126" s="3250"/>
      <c r="DQ126" s="3250"/>
      <c r="DR126" s="3250"/>
      <c r="DS126" s="3250"/>
      <c r="DT126" s="3250"/>
      <c r="DU126" s="3250"/>
      <c r="DV126" s="3250"/>
      <c r="DW126" s="3250"/>
      <c r="DX126" s="3250"/>
      <c r="DY126" s="3250"/>
      <c r="DZ126" s="3250"/>
      <c r="EA126" s="3250"/>
      <c r="EB126" s="3250"/>
      <c r="EC126" s="3250"/>
      <c r="ED126" s="3250"/>
      <c r="EE126" s="3250"/>
      <c r="EF126" s="3250"/>
      <c r="EG126" s="3250"/>
      <c r="EH126" s="3250"/>
      <c r="EI126" s="3250"/>
      <c r="EJ126" s="3250"/>
      <c r="EK126" s="3250"/>
      <c r="EL126" s="3250"/>
      <c r="EM126" s="3250"/>
      <c r="EN126" s="3250"/>
      <c r="EO126" s="3250"/>
      <c r="EP126" s="3250"/>
      <c r="EQ126" s="3250"/>
      <c r="ER126" s="3250"/>
      <c r="ES126" s="3250"/>
      <c r="ET126" s="3250"/>
      <c r="EU126" s="3250"/>
      <c r="EV126" s="3250"/>
      <c r="EW126" s="3250"/>
      <c r="EX126" s="3250"/>
      <c r="EY126" s="3250"/>
      <c r="EZ126" s="3250"/>
      <c r="FA126" s="3250"/>
      <c r="FB126" s="3250"/>
      <c r="FC126" s="3250"/>
      <c r="FD126" s="3250"/>
      <c r="FE126" s="3250"/>
      <c r="FF126" s="3250"/>
      <c r="FG126" s="3250"/>
      <c r="FH126" s="3250"/>
      <c r="FI126" s="3250"/>
      <c r="FJ126" s="3250"/>
      <c r="FK126" s="3250"/>
      <c r="FL126" s="3250"/>
      <c r="FM126" s="3250"/>
      <c r="FN126" s="3250"/>
      <c r="FO126" s="3250"/>
      <c r="FP126" s="3250"/>
      <c r="FQ126" s="3250"/>
      <c r="FR126" s="3250"/>
      <c r="FS126" s="3250"/>
      <c r="FT126" s="3250"/>
      <c r="FU126" s="3250"/>
      <c r="FV126" s="3250"/>
      <c r="FW126" s="3250"/>
      <c r="FX126" s="3250"/>
      <c r="FY126" s="3250"/>
      <c r="FZ126" s="3250"/>
      <c r="GA126" s="3250"/>
      <c r="GB126" s="3250"/>
      <c r="GC126" s="3250"/>
      <c r="GD126" s="3250"/>
      <c r="GE126" s="3250"/>
      <c r="GF126" s="3250"/>
      <c r="GG126" s="3250"/>
      <c r="GH126" s="3250"/>
      <c r="GI126" s="3250"/>
      <c r="GJ126" s="3250"/>
      <c r="GK126" s="3250"/>
      <c r="GL126" s="3250"/>
      <c r="GM126" s="3250"/>
      <c r="GN126" s="3250"/>
      <c r="GO126" s="3250"/>
      <c r="GP126" s="3250"/>
      <c r="GQ126" s="3250"/>
      <c r="GR126" s="3250"/>
      <c r="GS126" s="3250"/>
      <c r="GT126" s="3250"/>
      <c r="GU126" s="3250"/>
      <c r="GV126" s="3250"/>
      <c r="GW126" s="3250"/>
      <c r="GX126" s="3250"/>
      <c r="GY126" s="3250"/>
      <c r="GZ126" s="3250"/>
      <c r="HA126" s="3250"/>
      <c r="HB126" s="3250"/>
      <c r="HC126" s="3250"/>
      <c r="HD126" s="3250"/>
      <c r="HE126" s="3250"/>
      <c r="HF126" s="3250"/>
      <c r="HG126" s="3250"/>
      <c r="HH126" s="3250"/>
      <c r="HI126" s="3250"/>
      <c r="HJ126" s="3250"/>
      <c r="HK126" s="3250"/>
      <c r="HL126" s="3250"/>
      <c r="HM126" s="3250"/>
      <c r="HN126" s="3250"/>
      <c r="HO126" s="3250"/>
      <c r="HP126" s="3250"/>
      <c r="HQ126" s="3250"/>
      <c r="HR126" s="3250"/>
      <c r="HS126" s="3250"/>
      <c r="HT126" s="3250"/>
      <c r="HU126" s="3250"/>
      <c r="HV126" s="3250"/>
      <c r="HW126" s="3250"/>
      <c r="HX126" s="3250"/>
      <c r="HY126" s="3250"/>
      <c r="HZ126" s="3250"/>
      <c r="IA126" s="3250"/>
      <c r="IB126" s="3250"/>
      <c r="IC126" s="3250"/>
      <c r="ID126" s="3250"/>
      <c r="IE126" s="3250"/>
      <c r="IF126" s="3250"/>
      <c r="IG126" s="3250"/>
      <c r="IH126" s="3250"/>
      <c r="II126" s="3250"/>
      <c r="IJ126" s="3250"/>
      <c r="IK126" s="3250"/>
      <c r="IL126" s="3250"/>
      <c r="IM126" s="3250"/>
      <c r="IN126" s="3250"/>
      <c r="IO126" s="3250"/>
      <c r="IP126" s="3250"/>
      <c r="IQ126" s="3250"/>
      <c r="IR126" s="3250"/>
      <c r="IS126" s="3250"/>
      <c r="IT126" s="3250"/>
      <c r="IU126" s="3250"/>
      <c r="IV126" s="3250"/>
    </row>
    <row r="127" spans="1:256" s="3250" customFormat="1" ht="12" hidden="1" customHeight="1">
      <c r="A127" s="3230" t="s">
        <v>4641</v>
      </c>
      <c r="B127" s="3230" t="s">
        <v>4642</v>
      </c>
      <c r="C127" s="3231" t="s">
        <v>4643</v>
      </c>
      <c r="D127" s="3231" t="s">
        <v>4644</v>
      </c>
      <c r="E127" s="3230" t="s">
        <v>3081</v>
      </c>
      <c r="F127" s="3230" t="s">
        <v>4645</v>
      </c>
      <c r="G127" s="3230"/>
      <c r="H127" s="3254"/>
      <c r="I127" s="3230"/>
      <c r="J127" s="3254"/>
      <c r="K127" s="3230" t="s">
        <v>4642</v>
      </c>
      <c r="L127" s="3277">
        <v>112.13</v>
      </c>
      <c r="M127" s="3252" t="s">
        <v>4646</v>
      </c>
      <c r="N127" s="3230" t="s">
        <v>4647</v>
      </c>
      <c r="O127" s="3233" t="s">
        <v>1203</v>
      </c>
      <c r="P127" s="3230" t="s">
        <v>4648</v>
      </c>
      <c r="Q127" s="3277">
        <v>2950000</v>
      </c>
      <c r="R127" s="3253">
        <v>26309</v>
      </c>
      <c r="S127" s="3277">
        <v>444.14</v>
      </c>
      <c r="T127" s="3237">
        <v>4441400</v>
      </c>
      <c r="U127" s="3230" t="s">
        <v>4649</v>
      </c>
      <c r="V127" s="3238">
        <v>0.2</v>
      </c>
      <c r="W127" s="3239">
        <v>355.31</v>
      </c>
      <c r="X127" s="3240">
        <v>3553100</v>
      </c>
      <c r="Y127" s="3230" t="s">
        <v>3207</v>
      </c>
      <c r="Z127" s="3230" t="s">
        <v>3270</v>
      </c>
      <c r="AA127" s="3248" t="s">
        <v>3256</v>
      </c>
      <c r="AB127" s="3235">
        <v>1500</v>
      </c>
      <c r="AC127" s="3254" t="s">
        <v>3272</v>
      </c>
      <c r="AD127" s="3242" t="s">
        <v>4650</v>
      </c>
      <c r="AE127" s="3230" t="s">
        <v>3274</v>
      </c>
      <c r="AF127" s="3230"/>
      <c r="AG127" s="3230" t="s">
        <v>3275</v>
      </c>
      <c r="AH127" s="3230" t="s">
        <v>4651</v>
      </c>
      <c r="AI127" s="3255" t="s">
        <v>4652</v>
      </c>
      <c r="AJ127" s="3230" t="s">
        <v>3967</v>
      </c>
      <c r="AK127" s="3256"/>
      <c r="AL127" s="3254" t="s">
        <v>3316</v>
      </c>
      <c r="AM127" s="3230"/>
      <c r="AN127" s="3230" t="s">
        <v>3216</v>
      </c>
      <c r="AO127" s="3230" t="s">
        <v>3216</v>
      </c>
      <c r="AP127" s="3230" t="s">
        <v>3280</v>
      </c>
      <c r="AQ127" s="3254"/>
      <c r="AR127" s="3230"/>
      <c r="AS127" s="3230"/>
      <c r="AT127" s="3230"/>
      <c r="AU127" s="3254"/>
      <c r="AV127" s="3230"/>
      <c r="AW127" s="3230"/>
      <c r="AX127" s="3248"/>
      <c r="AY127" s="3230" t="s">
        <v>4653</v>
      </c>
      <c r="AZ127" s="3230" t="s">
        <v>4654</v>
      </c>
      <c r="BA127" s="3230"/>
      <c r="BB127" s="3230"/>
      <c r="BC127" s="3230"/>
      <c r="BD127" s="3230"/>
      <c r="BE127" s="3230"/>
      <c r="BF127" s="3230"/>
      <c r="BG127" s="3247" t="s">
        <v>3967</v>
      </c>
      <c r="BH127" s="3230"/>
      <c r="BI127" s="3230" t="s">
        <v>3120</v>
      </c>
      <c r="BJ127" s="3247" t="s">
        <v>4655</v>
      </c>
      <c r="BK127" s="3247"/>
      <c r="BL127" s="3230"/>
      <c r="BM127" s="3230"/>
      <c r="BN127" s="3230"/>
      <c r="BO127" s="3230"/>
      <c r="BP127" s="3230"/>
      <c r="BQ127" s="3248"/>
      <c r="BR127" s="3248"/>
      <c r="BS127" s="3279" t="s">
        <v>3120</v>
      </c>
      <c r="BT127" s="3279" t="s">
        <v>3060</v>
      </c>
      <c r="IR127" s="3296"/>
      <c r="IS127" s="3296"/>
      <c r="IT127" s="3296"/>
      <c r="IU127" s="3296"/>
      <c r="IV127" s="3296"/>
    </row>
    <row r="128" spans="1:256" s="3307" customFormat="1" ht="12" hidden="1" customHeight="1">
      <c r="A128" s="3297" t="s">
        <v>4656</v>
      </c>
      <c r="B128" s="3297" t="s">
        <v>4657</v>
      </c>
      <c r="C128" s="3297" t="s">
        <v>4658</v>
      </c>
      <c r="D128" s="3297" t="s">
        <v>4659</v>
      </c>
      <c r="E128" s="3297" t="s">
        <v>3081</v>
      </c>
      <c r="F128" s="3297" t="s">
        <v>4660</v>
      </c>
      <c r="G128" s="3298"/>
      <c r="H128" s="3297" t="s">
        <v>3310</v>
      </c>
      <c r="I128" s="3298"/>
      <c r="J128" s="3298"/>
      <c r="K128" s="3297" t="s">
        <v>4661</v>
      </c>
      <c r="L128" s="3297">
        <v>112.13</v>
      </c>
      <c r="M128" s="3297" t="s">
        <v>4646</v>
      </c>
      <c r="N128" s="3297" t="s">
        <v>4662</v>
      </c>
      <c r="O128" s="3297" t="s">
        <v>1203</v>
      </c>
      <c r="P128" s="3297" t="s">
        <v>4648</v>
      </c>
      <c r="Q128" s="3299">
        <v>4430000</v>
      </c>
      <c r="R128" s="3300">
        <v>39508</v>
      </c>
      <c r="S128" s="3299">
        <v>443.37</v>
      </c>
      <c r="T128" s="3301">
        <v>4433700</v>
      </c>
      <c r="U128" s="3299" t="s">
        <v>4663</v>
      </c>
      <c r="V128" s="3302">
        <v>0.2</v>
      </c>
      <c r="W128" s="3300">
        <v>354.69</v>
      </c>
      <c r="X128" s="3301">
        <v>3546900</v>
      </c>
      <c r="Y128" s="3299" t="s">
        <v>3207</v>
      </c>
      <c r="Z128" s="3299" t="s">
        <v>3292</v>
      </c>
      <c r="AA128" s="3299" t="s">
        <v>3381</v>
      </c>
      <c r="AB128" s="3300">
        <v>1500</v>
      </c>
      <c r="AC128" s="3297" t="s">
        <v>3060</v>
      </c>
      <c r="AD128" s="3297" t="s">
        <v>4664</v>
      </c>
      <c r="AE128" s="3297" t="s">
        <v>3312</v>
      </c>
      <c r="AF128" s="3298"/>
      <c r="AG128" s="3298" t="s">
        <v>3007</v>
      </c>
      <c r="AH128" s="3297" t="s">
        <v>4665</v>
      </c>
      <c r="AI128" s="3297" t="s">
        <v>4666</v>
      </c>
      <c r="AJ128" s="3297" t="s">
        <v>3829</v>
      </c>
      <c r="AK128" s="3298"/>
      <c r="AL128" s="3297" t="s">
        <v>3316</v>
      </c>
      <c r="AM128" s="3298"/>
      <c r="AN128" s="3297" t="s">
        <v>3216</v>
      </c>
      <c r="AO128" s="3297" t="s">
        <v>3216</v>
      </c>
      <c r="AP128" s="3297" t="s">
        <v>3317</v>
      </c>
      <c r="AQ128" s="3298"/>
      <c r="AR128" s="3298"/>
      <c r="AS128" s="3298"/>
      <c r="AT128" s="3298"/>
      <c r="AU128" s="3298"/>
      <c r="AV128" s="3298"/>
      <c r="AW128" s="3298"/>
      <c r="AX128" s="3298"/>
      <c r="AY128" s="3297" t="s">
        <v>4667</v>
      </c>
      <c r="AZ128" s="3297" t="s">
        <v>4661</v>
      </c>
      <c r="BA128" s="3298"/>
      <c r="BB128" s="3303"/>
      <c r="BC128" s="3298"/>
      <c r="BD128" s="3304"/>
      <c r="BE128" s="3298"/>
      <c r="BF128" s="3305"/>
      <c r="BG128" s="3297" t="s">
        <v>3829</v>
      </c>
      <c r="BH128" s="3298"/>
      <c r="BI128" s="3297" t="s">
        <v>3317</v>
      </c>
      <c r="BJ128" s="3297" t="s">
        <v>3315</v>
      </c>
      <c r="BK128" s="3306"/>
      <c r="BL128" s="3298"/>
      <c r="BM128" s="3298"/>
      <c r="BN128" s="3298"/>
      <c r="BO128" s="3298"/>
      <c r="BP128" s="3298"/>
      <c r="BQ128" s="3298"/>
      <c r="BR128" s="3298"/>
      <c r="BS128" s="3279" t="s">
        <v>3317</v>
      </c>
      <c r="BT128" s="3279" t="s">
        <v>3060</v>
      </c>
    </row>
    <row r="129" spans="1:72" s="3307" customFormat="1" ht="12" hidden="1" customHeight="1">
      <c r="A129" s="3297" t="s">
        <v>4668</v>
      </c>
      <c r="B129" s="3297" t="s">
        <v>4669</v>
      </c>
      <c r="C129" s="3297" t="s">
        <v>4670</v>
      </c>
      <c r="D129" s="3297" t="s">
        <v>4671</v>
      </c>
      <c r="E129" s="3297" t="s">
        <v>3081</v>
      </c>
      <c r="F129" s="3297" t="s">
        <v>4672</v>
      </c>
      <c r="G129" s="3298"/>
      <c r="H129" s="3297"/>
      <c r="I129" s="3298"/>
      <c r="J129" s="3298"/>
      <c r="K129" s="3297" t="s">
        <v>4673</v>
      </c>
      <c r="L129" s="3297">
        <v>43.39</v>
      </c>
      <c r="M129" s="3297" t="s">
        <v>3735</v>
      </c>
      <c r="N129" s="3297" t="s">
        <v>3203</v>
      </c>
      <c r="O129" s="3297" t="s">
        <v>1203</v>
      </c>
      <c r="P129" s="3297" t="s">
        <v>3204</v>
      </c>
      <c r="Q129" s="3299">
        <v>1180000</v>
      </c>
      <c r="R129" s="3300">
        <v>27195</v>
      </c>
      <c r="S129" s="3299">
        <v>190.95</v>
      </c>
      <c r="T129" s="3301">
        <v>1909500</v>
      </c>
      <c r="U129" s="3299" t="s">
        <v>4674</v>
      </c>
      <c r="V129" s="3302">
        <v>0.2</v>
      </c>
      <c r="W129" s="3300">
        <v>152.76</v>
      </c>
      <c r="X129" s="3301">
        <v>1527600</v>
      </c>
      <c r="Y129" s="3299" t="s">
        <v>3207</v>
      </c>
      <c r="Z129" s="3299" t="s">
        <v>3292</v>
      </c>
      <c r="AA129" s="3299" t="s">
        <v>3247</v>
      </c>
      <c r="AB129" s="3300">
        <v>1500</v>
      </c>
      <c r="AC129" s="3297" t="s">
        <v>3060</v>
      </c>
      <c r="AD129" s="3297" t="s">
        <v>4675</v>
      </c>
      <c r="AE129" s="3297" t="s">
        <v>3312</v>
      </c>
      <c r="AF129" s="3298"/>
      <c r="AG129" s="3298" t="s">
        <v>3007</v>
      </c>
      <c r="AH129" s="3297" t="s">
        <v>4676</v>
      </c>
      <c r="AI129" s="3297" t="s">
        <v>4677</v>
      </c>
      <c r="AJ129" s="3297" t="s">
        <v>3283</v>
      </c>
      <c r="AK129" s="3298"/>
      <c r="AL129" s="3297" t="s">
        <v>3256</v>
      </c>
      <c r="AM129" s="3298"/>
      <c r="AN129" s="3297" t="s">
        <v>3216</v>
      </c>
      <c r="AO129" s="3297" t="s">
        <v>3216</v>
      </c>
      <c r="AP129" s="3297" t="s">
        <v>3217</v>
      </c>
      <c r="AQ129" s="3298"/>
      <c r="AR129" s="3298"/>
      <c r="AS129" s="3298"/>
      <c r="AT129" s="3298"/>
      <c r="AU129" s="3298"/>
      <c r="AV129" s="3298"/>
      <c r="AW129" s="3298"/>
      <c r="AX129" s="3298"/>
      <c r="AY129" s="3297" t="s">
        <v>4678</v>
      </c>
      <c r="AZ129" s="3297" t="s">
        <v>4673</v>
      </c>
      <c r="BA129" s="3298"/>
      <c r="BB129" s="3303"/>
      <c r="BC129" s="3298"/>
      <c r="BD129" s="3304"/>
      <c r="BE129" s="3298"/>
      <c r="BF129" s="3305"/>
      <c r="BG129" s="3297" t="s">
        <v>3283</v>
      </c>
      <c r="BH129" s="3298"/>
      <c r="BI129" s="3297" t="s">
        <v>3217</v>
      </c>
      <c r="BJ129" s="3297" t="s">
        <v>4679</v>
      </c>
      <c r="BK129" s="3306"/>
      <c r="BL129" s="3298"/>
      <c r="BM129" s="3298"/>
      <c r="BN129" s="3298"/>
      <c r="BO129" s="3298"/>
      <c r="BP129" s="3298"/>
      <c r="BQ129" s="3298"/>
      <c r="BR129" s="3298"/>
      <c r="BS129" s="3279" t="s">
        <v>3217</v>
      </c>
      <c r="BT129" s="3279" t="s">
        <v>3060</v>
      </c>
    </row>
    <row r="130" spans="1:72" s="3307" customFormat="1" ht="12" hidden="1" customHeight="1">
      <c r="A130" s="3297" t="s">
        <v>4680</v>
      </c>
      <c r="B130" s="3297" t="s">
        <v>4681</v>
      </c>
      <c r="C130" s="3297" t="s">
        <v>4682</v>
      </c>
      <c r="D130" s="3297" t="s">
        <v>4683</v>
      </c>
      <c r="E130" s="3297" t="s">
        <v>3081</v>
      </c>
      <c r="F130" s="3297" t="s">
        <v>4684</v>
      </c>
      <c r="G130" s="3298"/>
      <c r="H130" s="3297"/>
      <c r="I130" s="3298"/>
      <c r="J130" s="3298"/>
      <c r="K130" s="3297" t="s">
        <v>4685</v>
      </c>
      <c r="L130" s="3297">
        <v>129.4</v>
      </c>
      <c r="M130" s="3297" t="s">
        <v>3400</v>
      </c>
      <c r="N130" s="3297" t="s">
        <v>4686</v>
      </c>
      <c r="O130" s="3297" t="s">
        <v>1203</v>
      </c>
      <c r="P130" s="3297" t="s">
        <v>3204</v>
      </c>
      <c r="Q130" s="3299">
        <v>5100000</v>
      </c>
      <c r="R130" s="3300">
        <v>39413</v>
      </c>
      <c r="S130" s="3299">
        <v>563.16</v>
      </c>
      <c r="T130" s="3301">
        <v>5631600</v>
      </c>
      <c r="U130" s="3299" t="s">
        <v>4687</v>
      </c>
      <c r="V130" s="3302">
        <v>0.2</v>
      </c>
      <c r="W130" s="3300">
        <v>450.52</v>
      </c>
      <c r="X130" s="3301">
        <v>4505200</v>
      </c>
      <c r="Y130" s="3299" t="s">
        <v>3207</v>
      </c>
      <c r="Z130" s="3299" t="s">
        <v>3292</v>
      </c>
      <c r="AA130" s="3299" t="s">
        <v>3270</v>
      </c>
      <c r="AB130" s="3300">
        <v>1500</v>
      </c>
      <c r="AC130" s="3297" t="s">
        <v>3060</v>
      </c>
      <c r="AD130" s="3297" t="s">
        <v>4688</v>
      </c>
      <c r="AE130" s="3297" t="s">
        <v>3312</v>
      </c>
      <c r="AF130" s="3298"/>
      <c r="AG130" s="3298" t="s">
        <v>3007</v>
      </c>
      <c r="AH130" s="3297" t="s">
        <v>4689</v>
      </c>
      <c r="AI130" s="3297" t="s">
        <v>4605</v>
      </c>
      <c r="AJ130" s="3297" t="s">
        <v>3766</v>
      </c>
      <c r="AK130" s="3298"/>
      <c r="AL130" s="3297" t="s">
        <v>4131</v>
      </c>
      <c r="AM130" s="3298"/>
      <c r="AN130" s="3297" t="s">
        <v>3216</v>
      </c>
      <c r="AO130" s="3297" t="s">
        <v>3216</v>
      </c>
      <c r="AP130" s="3297" t="s">
        <v>3217</v>
      </c>
      <c r="AQ130" s="3298"/>
      <c r="AR130" s="3298"/>
      <c r="AS130" s="3298"/>
      <c r="AT130" s="3298"/>
      <c r="AU130" s="3298"/>
      <c r="AV130" s="3298"/>
      <c r="AW130" s="3298"/>
      <c r="AX130" s="3298"/>
      <c r="AY130" s="3297" t="s">
        <v>4690</v>
      </c>
      <c r="AZ130" s="3297" t="s">
        <v>4685</v>
      </c>
      <c r="BA130" s="3298"/>
      <c r="BB130" s="3303"/>
      <c r="BC130" s="3298"/>
      <c r="BD130" s="3304"/>
      <c r="BE130" s="3298"/>
      <c r="BF130" s="3305"/>
      <c r="BG130" s="3297" t="s">
        <v>3766</v>
      </c>
      <c r="BH130" s="3298"/>
      <c r="BI130" s="3297" t="s">
        <v>3217</v>
      </c>
      <c r="BJ130" s="3297" t="s">
        <v>4583</v>
      </c>
      <c r="BK130" s="3306"/>
      <c r="BL130" s="3298"/>
      <c r="BM130" s="3298"/>
      <c r="BN130" s="3298"/>
      <c r="BO130" s="3298"/>
      <c r="BP130" s="3298"/>
      <c r="BQ130" s="3298"/>
      <c r="BR130" s="3298"/>
      <c r="BS130" s="3279" t="s">
        <v>3217</v>
      </c>
      <c r="BT130" s="3279" t="s">
        <v>3060</v>
      </c>
    </row>
    <row r="131" spans="1:72" s="3307" customFormat="1" ht="12" hidden="1" customHeight="1">
      <c r="A131" s="3297" t="s">
        <v>4691</v>
      </c>
      <c r="B131" s="3297" t="s">
        <v>4692</v>
      </c>
      <c r="C131" s="3297" t="s">
        <v>4693</v>
      </c>
      <c r="D131" s="3297" t="s">
        <v>4694</v>
      </c>
      <c r="E131" s="3297" t="s">
        <v>3081</v>
      </c>
      <c r="F131" s="3297" t="s">
        <v>4695</v>
      </c>
      <c r="G131" s="3298"/>
      <c r="H131" s="3297"/>
      <c r="I131" s="3298"/>
      <c r="J131" s="3298"/>
      <c r="K131" s="3297" t="s">
        <v>4696</v>
      </c>
      <c r="L131" s="3299">
        <v>147.02000000000001</v>
      </c>
      <c r="M131" s="3297" t="s">
        <v>4249</v>
      </c>
      <c r="N131" s="3297" t="s">
        <v>3716</v>
      </c>
      <c r="O131" s="3297" t="s">
        <v>4697</v>
      </c>
      <c r="P131" s="3297" t="s">
        <v>3204</v>
      </c>
      <c r="Q131" s="3297">
        <v>3350000</v>
      </c>
      <c r="R131" s="3298">
        <v>22786</v>
      </c>
      <c r="S131" s="3299">
        <v>576.53</v>
      </c>
      <c r="T131" s="3308">
        <v>5765300</v>
      </c>
      <c r="U131" s="3297" t="s">
        <v>4698</v>
      </c>
      <c r="V131" s="3309">
        <v>0.2</v>
      </c>
      <c r="W131" s="3298">
        <v>461.22</v>
      </c>
      <c r="X131" s="3308">
        <v>4612200</v>
      </c>
      <c r="Y131" s="3297" t="s">
        <v>3207</v>
      </c>
      <c r="Z131" s="3297" t="s">
        <v>3310</v>
      </c>
      <c r="AA131" s="3297" t="s">
        <v>3270</v>
      </c>
      <c r="AB131" s="3297">
        <v>600</v>
      </c>
      <c r="AC131" s="3297" t="s">
        <v>3060</v>
      </c>
      <c r="AD131" s="3297" t="s">
        <v>4699</v>
      </c>
      <c r="AE131" s="3297" t="s">
        <v>3211</v>
      </c>
      <c r="AF131" s="3298"/>
      <c r="AG131" s="3298" t="s">
        <v>3007</v>
      </c>
      <c r="AH131" s="3297" t="s">
        <v>4700</v>
      </c>
      <c r="AI131" s="3297" t="s">
        <v>4701</v>
      </c>
      <c r="AJ131" s="3297" t="s">
        <v>4702</v>
      </c>
      <c r="AK131" s="3298"/>
      <c r="AL131" s="3297" t="s">
        <v>3644</v>
      </c>
      <c r="AM131" s="3298"/>
      <c r="AN131" s="3297" t="s">
        <v>3216</v>
      </c>
      <c r="AO131" s="3297" t="s">
        <v>3216</v>
      </c>
      <c r="AP131" s="3297" t="s">
        <v>3352</v>
      </c>
      <c r="AQ131" s="3298"/>
      <c r="AR131" s="3298"/>
      <c r="AS131" s="3298"/>
      <c r="AT131" s="3298"/>
      <c r="AU131" s="3298"/>
      <c r="AV131" s="3298"/>
      <c r="AW131" s="3298"/>
      <c r="AX131" s="3298"/>
      <c r="AY131" s="3297" t="s">
        <v>4703</v>
      </c>
      <c r="AZ131" s="3297" t="s">
        <v>4696</v>
      </c>
      <c r="BA131" s="3298"/>
      <c r="BB131" s="3303"/>
      <c r="BC131" s="3298"/>
      <c r="BD131" s="3304"/>
      <c r="BE131" s="3298"/>
      <c r="BF131" s="3305"/>
      <c r="BG131" s="3297" t="s">
        <v>4702</v>
      </c>
      <c r="BH131" s="3298"/>
      <c r="BI131" s="3297" t="s">
        <v>3352</v>
      </c>
      <c r="BJ131" s="3297" t="s">
        <v>4704</v>
      </c>
      <c r="BK131" s="3306"/>
      <c r="BL131" s="3298"/>
      <c r="BM131" s="3298"/>
      <c r="BN131" s="3298"/>
      <c r="BO131" s="3298"/>
      <c r="BP131" s="3298"/>
      <c r="BQ131" s="3298"/>
      <c r="BR131" s="3298"/>
      <c r="BS131" s="3279" t="s">
        <v>3352</v>
      </c>
      <c r="BT131" s="3279" t="s">
        <v>3060</v>
      </c>
    </row>
    <row r="132" spans="1:72" s="3307" customFormat="1" ht="12" hidden="1" customHeight="1">
      <c r="A132" s="3297" t="s">
        <v>4705</v>
      </c>
      <c r="B132" s="3297" t="s">
        <v>4706</v>
      </c>
      <c r="C132" s="3297" t="s">
        <v>4707</v>
      </c>
      <c r="D132" s="3297" t="s">
        <v>4708</v>
      </c>
      <c r="E132" s="3297" t="s">
        <v>3081</v>
      </c>
      <c r="F132" s="3297" t="s">
        <v>4709</v>
      </c>
      <c r="G132" s="3298"/>
      <c r="H132" s="3297" t="s">
        <v>3267</v>
      </c>
      <c r="I132" s="3298"/>
      <c r="J132" s="3298"/>
      <c r="K132" s="3297" t="s">
        <v>4710</v>
      </c>
      <c r="L132" s="3299">
        <v>158.03</v>
      </c>
      <c r="M132" s="3297" t="s">
        <v>3735</v>
      </c>
      <c r="N132" s="3297" t="s">
        <v>4711</v>
      </c>
      <c r="O132" s="3297" t="s">
        <v>1203</v>
      </c>
      <c r="P132" s="3297" t="s">
        <v>4648</v>
      </c>
      <c r="Q132" s="3297">
        <v>4000000</v>
      </c>
      <c r="R132" s="3298">
        <v>25312</v>
      </c>
      <c r="S132" s="3299">
        <v>546.6</v>
      </c>
      <c r="T132" s="3308">
        <v>5466000</v>
      </c>
      <c r="U132" s="3297" t="s">
        <v>4712</v>
      </c>
      <c r="V132" s="3309">
        <v>0.2</v>
      </c>
      <c r="W132" s="3298">
        <v>437.28</v>
      </c>
      <c r="X132" s="3308">
        <v>4372800</v>
      </c>
      <c r="Y132" s="3297" t="s">
        <v>3207</v>
      </c>
      <c r="Z132" s="3297" t="s">
        <v>3310</v>
      </c>
      <c r="AA132" s="3297" t="s">
        <v>3310</v>
      </c>
      <c r="AB132" s="3297">
        <v>600</v>
      </c>
      <c r="AC132" s="3297" t="s">
        <v>3060</v>
      </c>
      <c r="AD132" s="3297" t="s">
        <v>4713</v>
      </c>
      <c r="AE132" s="3297" t="s">
        <v>3312</v>
      </c>
      <c r="AF132" s="3298"/>
      <c r="AG132" s="3298" t="s">
        <v>3007</v>
      </c>
      <c r="AH132" s="3297" t="s">
        <v>4714</v>
      </c>
      <c r="AI132" s="3297" t="s">
        <v>3740</v>
      </c>
      <c r="AJ132" s="3297" t="s">
        <v>4715</v>
      </c>
      <c r="AK132" s="3298"/>
      <c r="AL132" s="3297" t="s">
        <v>3316</v>
      </c>
      <c r="AM132" s="3298"/>
      <c r="AN132" s="3297" t="s">
        <v>3216</v>
      </c>
      <c r="AO132" s="3297" t="s">
        <v>3216</v>
      </c>
      <c r="AP132" s="3297" t="s">
        <v>3317</v>
      </c>
      <c r="AQ132" s="3298"/>
      <c r="AR132" s="3298"/>
      <c r="AS132" s="3298"/>
      <c r="AT132" s="3298"/>
      <c r="AU132" s="3298"/>
      <c r="AV132" s="3298"/>
      <c r="AW132" s="3298"/>
      <c r="AX132" s="3298"/>
      <c r="AY132" s="3297" t="s">
        <v>4716</v>
      </c>
      <c r="AZ132" s="3297" t="s">
        <v>4710</v>
      </c>
      <c r="BA132" s="3298"/>
      <c r="BB132" s="3303"/>
      <c r="BC132" s="3298"/>
      <c r="BD132" s="3304"/>
      <c r="BE132" s="3298"/>
      <c r="BF132" s="3305"/>
      <c r="BG132" s="3297" t="s">
        <v>4715</v>
      </c>
      <c r="BH132" s="3298"/>
      <c r="BI132" s="3297" t="s">
        <v>3317</v>
      </c>
      <c r="BJ132" s="3297" t="s">
        <v>3769</v>
      </c>
      <c r="BK132" s="3306"/>
      <c r="BL132" s="3298"/>
      <c r="BM132" s="3298"/>
      <c r="BN132" s="3298"/>
      <c r="BO132" s="3298"/>
      <c r="BP132" s="3298"/>
      <c r="BQ132" s="3298"/>
      <c r="BR132" s="3298"/>
      <c r="BS132" s="3279" t="s">
        <v>3317</v>
      </c>
      <c r="BT132" s="3279" t="s">
        <v>3060</v>
      </c>
    </row>
    <row r="133" spans="1:72" s="3307" customFormat="1" ht="12" hidden="1" customHeight="1">
      <c r="A133" s="3297" t="s">
        <v>4717</v>
      </c>
      <c r="B133" s="3297" t="s">
        <v>4718</v>
      </c>
      <c r="C133" s="3297" t="s">
        <v>4719</v>
      </c>
      <c r="D133" s="3297" t="s">
        <v>4720</v>
      </c>
      <c r="E133" s="3297" t="s">
        <v>3081</v>
      </c>
      <c r="F133" s="3297" t="s">
        <v>4721</v>
      </c>
      <c r="G133" s="3298"/>
      <c r="H133" s="3297"/>
      <c r="I133" s="3298"/>
      <c r="J133" s="3298"/>
      <c r="K133" s="3297" t="s">
        <v>4722</v>
      </c>
      <c r="L133" s="3299">
        <v>50.32</v>
      </c>
      <c r="M133" s="3297" t="s">
        <v>3310</v>
      </c>
      <c r="N133" s="3297" t="s">
        <v>3203</v>
      </c>
      <c r="O133" s="3297" t="s">
        <v>1203</v>
      </c>
      <c r="P133" s="3297" t="s">
        <v>3204</v>
      </c>
      <c r="Q133" s="3297">
        <v>1250000</v>
      </c>
      <c r="R133" s="3298">
        <v>24841</v>
      </c>
      <c r="S133" s="3299">
        <v>214.27</v>
      </c>
      <c r="T133" s="3308">
        <v>2142700</v>
      </c>
      <c r="U133" s="3297" t="s">
        <v>4723</v>
      </c>
      <c r="V133" s="3309">
        <v>0.2</v>
      </c>
      <c r="W133" s="3298">
        <v>171.41</v>
      </c>
      <c r="X133" s="3308">
        <v>1714100</v>
      </c>
      <c r="Y133" s="3297" t="s">
        <v>3207</v>
      </c>
      <c r="Z133" s="3297" t="s">
        <v>3310</v>
      </c>
      <c r="AA133" s="3297" t="s">
        <v>3230</v>
      </c>
      <c r="AB133" s="3297">
        <v>600</v>
      </c>
      <c r="AC133" s="3297" t="s">
        <v>3060</v>
      </c>
      <c r="AD133" s="3297" t="s">
        <v>4724</v>
      </c>
      <c r="AE133" s="3297" t="s">
        <v>3312</v>
      </c>
      <c r="AF133" s="3298"/>
      <c r="AG133" s="3298" t="s">
        <v>3007</v>
      </c>
      <c r="AH133" s="3297" t="s">
        <v>4725</v>
      </c>
      <c r="AI133" s="3297" t="s">
        <v>3792</v>
      </c>
      <c r="AJ133" s="3297" t="s">
        <v>3277</v>
      </c>
      <c r="AK133" s="3298"/>
      <c r="AL133" s="3297" t="s">
        <v>4726</v>
      </c>
      <c r="AM133" s="3298"/>
      <c r="AN133" s="3297" t="s">
        <v>3216</v>
      </c>
      <c r="AO133" s="3297" t="s">
        <v>3216</v>
      </c>
      <c r="AP133" s="3297" t="s">
        <v>3352</v>
      </c>
      <c r="AQ133" s="3298"/>
      <c r="AR133" s="3298"/>
      <c r="AS133" s="3298"/>
      <c r="AT133" s="3298"/>
      <c r="AU133" s="3298"/>
      <c r="AV133" s="3298"/>
      <c r="AW133" s="3298"/>
      <c r="AX133" s="3298"/>
      <c r="AY133" s="3297" t="s">
        <v>4727</v>
      </c>
      <c r="AZ133" s="3297" t="s">
        <v>4722</v>
      </c>
      <c r="BA133" s="3298"/>
      <c r="BB133" s="3303"/>
      <c r="BC133" s="3298"/>
      <c r="BD133" s="3304"/>
      <c r="BE133" s="3298"/>
      <c r="BF133" s="3305"/>
      <c r="BG133" s="3297" t="s">
        <v>3277</v>
      </c>
      <c r="BH133" s="3298"/>
      <c r="BI133" s="3297" t="s">
        <v>3352</v>
      </c>
      <c r="BJ133" s="3297" t="s">
        <v>3804</v>
      </c>
      <c r="BK133" s="3306"/>
      <c r="BL133" s="3298"/>
      <c r="BM133" s="3298"/>
      <c r="BN133" s="3298"/>
      <c r="BO133" s="3298"/>
      <c r="BP133" s="3298"/>
      <c r="BQ133" s="3298"/>
      <c r="BR133" s="3298"/>
      <c r="BS133" s="3279" t="s">
        <v>3352</v>
      </c>
      <c r="BT133" s="3279" t="s">
        <v>3060</v>
      </c>
    </row>
    <row r="134" spans="1:72" s="3307" customFormat="1" ht="12" hidden="1" customHeight="1">
      <c r="A134" s="3297" t="s">
        <v>4728</v>
      </c>
      <c r="B134" s="3297" t="s">
        <v>4729</v>
      </c>
      <c r="C134" s="3297" t="s">
        <v>4730</v>
      </c>
      <c r="D134" s="3297" t="s">
        <v>4731</v>
      </c>
      <c r="E134" s="3297" t="s">
        <v>3081</v>
      </c>
      <c r="F134" s="3297" t="s">
        <v>4732</v>
      </c>
      <c r="G134" s="3298"/>
      <c r="H134" s="3297"/>
      <c r="I134" s="3298"/>
      <c r="J134" s="3298"/>
      <c r="K134" s="3297" t="s">
        <v>4733</v>
      </c>
      <c r="L134" s="3299">
        <v>47.41</v>
      </c>
      <c r="M134" s="3297" t="s">
        <v>3226</v>
      </c>
      <c r="N134" s="3297" t="s">
        <v>3203</v>
      </c>
      <c r="O134" s="3297" t="s">
        <v>1203</v>
      </c>
      <c r="P134" s="3297" t="s">
        <v>3204</v>
      </c>
      <c r="Q134" s="3297">
        <v>1500000</v>
      </c>
      <c r="R134" s="3298">
        <v>31639</v>
      </c>
      <c r="S134" s="3299">
        <v>222.8</v>
      </c>
      <c r="T134" s="3308">
        <v>2228000</v>
      </c>
      <c r="U134" s="3297" t="s">
        <v>4734</v>
      </c>
      <c r="V134" s="3309">
        <v>0.2</v>
      </c>
      <c r="W134" s="3298">
        <v>178.24</v>
      </c>
      <c r="X134" s="3308">
        <v>1782400</v>
      </c>
      <c r="Y134" s="3297" t="s">
        <v>3207</v>
      </c>
      <c r="Z134" s="3297" t="s">
        <v>3310</v>
      </c>
      <c r="AA134" s="3297" t="s">
        <v>3209</v>
      </c>
      <c r="AB134" s="3297">
        <v>600</v>
      </c>
      <c r="AC134" s="3297" t="s">
        <v>3060</v>
      </c>
      <c r="AD134" s="3297" t="s">
        <v>4735</v>
      </c>
      <c r="AE134" s="3297" t="s">
        <v>3312</v>
      </c>
      <c r="AF134" s="3298"/>
      <c r="AG134" s="3298" t="s">
        <v>3007</v>
      </c>
      <c r="AH134" s="3297" t="s">
        <v>4736</v>
      </c>
      <c r="AI134" s="3297" t="s">
        <v>3829</v>
      </c>
      <c r="AJ134" s="3297" t="s">
        <v>4652</v>
      </c>
      <c r="AK134" s="3298"/>
      <c r="AL134" s="3297" t="s">
        <v>3899</v>
      </c>
      <c r="AM134" s="3298"/>
      <c r="AN134" s="3297" t="s">
        <v>3216</v>
      </c>
      <c r="AO134" s="3297" t="s">
        <v>3216</v>
      </c>
      <c r="AP134" s="3297" t="s">
        <v>3352</v>
      </c>
      <c r="AQ134" s="3298"/>
      <c r="AR134" s="3298"/>
      <c r="AS134" s="3298"/>
      <c r="AT134" s="3298"/>
      <c r="AU134" s="3298"/>
      <c r="AV134" s="3298"/>
      <c r="AW134" s="3298"/>
      <c r="AX134" s="3298"/>
      <c r="AY134" s="3297" t="s">
        <v>4737</v>
      </c>
      <c r="AZ134" s="3297" t="s">
        <v>4733</v>
      </c>
      <c r="BA134" s="3298"/>
      <c r="BB134" s="3303"/>
      <c r="BC134" s="3298"/>
      <c r="BD134" s="3304"/>
      <c r="BE134" s="3298"/>
      <c r="BF134" s="3305"/>
      <c r="BG134" s="3297" t="s">
        <v>4652</v>
      </c>
      <c r="BH134" s="3298"/>
      <c r="BI134" s="3297" t="s">
        <v>3352</v>
      </c>
      <c r="BJ134" s="3297" t="s">
        <v>4738</v>
      </c>
      <c r="BK134" s="3306"/>
      <c r="BL134" s="3298"/>
      <c r="BM134" s="3298"/>
      <c r="BN134" s="3298"/>
      <c r="BO134" s="3298"/>
      <c r="BP134" s="3298"/>
      <c r="BQ134" s="3298"/>
      <c r="BR134" s="3298"/>
      <c r="BS134" s="3279" t="s">
        <v>3352</v>
      </c>
      <c r="BT134" s="3279" t="s">
        <v>3060</v>
      </c>
    </row>
    <row r="135" spans="1:72" s="3307" customFormat="1" ht="12" hidden="1" customHeight="1">
      <c r="A135" s="3297" t="s">
        <v>4739</v>
      </c>
      <c r="B135" s="3297" t="s">
        <v>4740</v>
      </c>
      <c r="C135" s="3297" t="s">
        <v>4741</v>
      </c>
      <c r="D135" s="3297" t="s">
        <v>4742</v>
      </c>
      <c r="E135" s="3297" t="s">
        <v>3081</v>
      </c>
      <c r="F135" s="3297" t="s">
        <v>4743</v>
      </c>
      <c r="G135" s="3298"/>
      <c r="H135" s="3297"/>
      <c r="I135" s="3298"/>
      <c r="J135" s="3298"/>
      <c r="K135" s="3297" t="s">
        <v>4744</v>
      </c>
      <c r="L135" s="3299">
        <v>127.37</v>
      </c>
      <c r="M135" s="3297" t="s">
        <v>3735</v>
      </c>
      <c r="N135" s="3297" t="s">
        <v>4686</v>
      </c>
      <c r="O135" s="3297" t="s">
        <v>4745</v>
      </c>
      <c r="P135" s="3297" t="s">
        <v>3204</v>
      </c>
      <c r="Q135" s="3297">
        <v>3250000</v>
      </c>
      <c r="R135" s="3298">
        <v>25516</v>
      </c>
      <c r="S135" s="3299">
        <v>566.94000000000005</v>
      </c>
      <c r="T135" s="3308">
        <v>5669400.0000000009</v>
      </c>
      <c r="U135" s="3297" t="s">
        <v>4746</v>
      </c>
      <c r="V135" s="3309">
        <v>0.2</v>
      </c>
      <c r="W135" s="3298">
        <v>453.55</v>
      </c>
      <c r="X135" s="3308">
        <v>4535500</v>
      </c>
      <c r="Y135" s="3297" t="s">
        <v>3207</v>
      </c>
      <c r="Z135" s="3297" t="s">
        <v>3310</v>
      </c>
      <c r="AA135" s="3297" t="s">
        <v>3346</v>
      </c>
      <c r="AB135" s="3297">
        <v>600</v>
      </c>
      <c r="AC135" s="3297" t="s">
        <v>3060</v>
      </c>
      <c r="AD135" s="3297" t="s">
        <v>4747</v>
      </c>
      <c r="AE135" s="3297" t="s">
        <v>3312</v>
      </c>
      <c r="AF135" s="3298"/>
      <c r="AG135" s="3298" t="s">
        <v>3007</v>
      </c>
      <c r="AH135" s="3297" t="s">
        <v>4748</v>
      </c>
      <c r="AI135" s="3297" t="s">
        <v>4738</v>
      </c>
      <c r="AJ135" s="3297" t="s">
        <v>4157</v>
      </c>
      <c r="AK135" s="3298"/>
      <c r="AL135" s="3297" t="s">
        <v>4749</v>
      </c>
      <c r="AM135" s="3298"/>
      <c r="AN135" s="3297" t="s">
        <v>3216</v>
      </c>
      <c r="AO135" s="3297" t="s">
        <v>3216</v>
      </c>
      <c r="AP135" s="3297" t="s">
        <v>3298</v>
      </c>
      <c r="AQ135" s="3298"/>
      <c r="AR135" s="3298"/>
      <c r="AS135" s="3298"/>
      <c r="AT135" s="3298"/>
      <c r="AU135" s="3298"/>
      <c r="AV135" s="3298"/>
      <c r="AW135" s="3298"/>
      <c r="AX135" s="3298"/>
      <c r="AY135" s="3297" t="s">
        <v>4750</v>
      </c>
      <c r="AZ135" s="3297" t="s">
        <v>4744</v>
      </c>
      <c r="BA135" s="3298"/>
      <c r="BB135" s="3303"/>
      <c r="BC135" s="3298"/>
      <c r="BD135" s="3304"/>
      <c r="BE135" s="3298"/>
      <c r="BF135" s="3305"/>
      <c r="BG135" s="3297" t="s">
        <v>4157</v>
      </c>
      <c r="BH135" s="3298"/>
      <c r="BI135" s="3297" t="s">
        <v>3298</v>
      </c>
      <c r="BJ135" s="3297" t="s">
        <v>3832</v>
      </c>
      <c r="BK135" s="3306"/>
      <c r="BL135" s="3298"/>
      <c r="BM135" s="3298"/>
      <c r="BN135" s="3298"/>
      <c r="BO135" s="3298"/>
      <c r="BP135" s="3298"/>
      <c r="BQ135" s="3298"/>
      <c r="BR135" s="3298"/>
      <c r="BS135" s="3279" t="s">
        <v>3298</v>
      </c>
      <c r="BT135" s="3279" t="s">
        <v>3060</v>
      </c>
    </row>
    <row r="136" spans="1:72" s="3307" customFormat="1" ht="12" hidden="1" customHeight="1">
      <c r="A136" s="3297" t="s">
        <v>4751</v>
      </c>
      <c r="B136" s="3297" t="s">
        <v>4752</v>
      </c>
      <c r="C136" s="3297" t="s">
        <v>4753</v>
      </c>
      <c r="D136" s="3297" t="s">
        <v>4754</v>
      </c>
      <c r="E136" s="3297" t="s">
        <v>3081</v>
      </c>
      <c r="F136" s="3297" t="s">
        <v>4755</v>
      </c>
      <c r="G136" s="3298"/>
      <c r="H136" s="3297"/>
      <c r="I136" s="3298"/>
      <c r="J136" s="3298"/>
      <c r="K136" s="3297" t="s">
        <v>4756</v>
      </c>
      <c r="L136" s="3299">
        <v>50.16</v>
      </c>
      <c r="M136" s="3297" t="s">
        <v>3308</v>
      </c>
      <c r="N136" s="3297" t="s">
        <v>3203</v>
      </c>
      <c r="O136" s="3297" t="s">
        <v>1203</v>
      </c>
      <c r="P136" s="3297" t="s">
        <v>3204</v>
      </c>
      <c r="Q136" s="3297">
        <v>1500000</v>
      </c>
      <c r="R136" s="3298">
        <v>29904</v>
      </c>
      <c r="S136" s="3299">
        <v>216.23</v>
      </c>
      <c r="T136" s="3308">
        <v>2162300</v>
      </c>
      <c r="U136" s="3297" t="s">
        <v>4757</v>
      </c>
      <c r="V136" s="3309">
        <v>0.2</v>
      </c>
      <c r="W136" s="3298">
        <v>172.98</v>
      </c>
      <c r="X136" s="3308">
        <v>1729800</v>
      </c>
      <c r="Y136" s="3297" t="s">
        <v>3207</v>
      </c>
      <c r="Z136" s="3297" t="s">
        <v>3310</v>
      </c>
      <c r="AA136" s="3297" t="s">
        <v>4343</v>
      </c>
      <c r="AB136" s="3297">
        <v>600</v>
      </c>
      <c r="AC136" s="3297" t="s">
        <v>3060</v>
      </c>
      <c r="AD136" s="3297" t="s">
        <v>4758</v>
      </c>
      <c r="AE136" s="3297" t="s">
        <v>3312</v>
      </c>
      <c r="AF136" s="3298"/>
      <c r="AG136" s="3298" t="s">
        <v>3007</v>
      </c>
      <c r="AH136" s="3297" t="s">
        <v>4759</v>
      </c>
      <c r="AI136" s="3297" t="s">
        <v>4666</v>
      </c>
      <c r="AJ136" s="3297" t="s">
        <v>3804</v>
      </c>
      <c r="AK136" s="3298"/>
      <c r="AL136" s="3297" t="s">
        <v>4726</v>
      </c>
      <c r="AM136" s="3298"/>
      <c r="AN136" s="3297" t="s">
        <v>3216</v>
      </c>
      <c r="AO136" s="3297" t="s">
        <v>3216</v>
      </c>
      <c r="AP136" s="3297" t="s">
        <v>3352</v>
      </c>
      <c r="AQ136" s="3298"/>
      <c r="AR136" s="3298"/>
      <c r="AS136" s="3298"/>
      <c r="AT136" s="3298"/>
      <c r="AU136" s="3298"/>
      <c r="AV136" s="3298"/>
      <c r="AW136" s="3298"/>
      <c r="AX136" s="3298"/>
      <c r="AY136" s="3297" t="s">
        <v>4760</v>
      </c>
      <c r="AZ136" s="3297" t="s">
        <v>4756</v>
      </c>
      <c r="BA136" s="3298"/>
      <c r="BB136" s="3303"/>
      <c r="BC136" s="3298"/>
      <c r="BD136" s="3304"/>
      <c r="BE136" s="3298"/>
      <c r="BF136" s="3305"/>
      <c r="BG136" s="3297" t="s">
        <v>3804</v>
      </c>
      <c r="BH136" s="3298"/>
      <c r="BI136" s="3297" t="s">
        <v>3352</v>
      </c>
      <c r="BJ136" s="3297" t="s">
        <v>3319</v>
      </c>
      <c r="BK136" s="3306"/>
      <c r="BL136" s="3298"/>
      <c r="BM136" s="3298"/>
      <c r="BN136" s="3298"/>
      <c r="BO136" s="3298"/>
      <c r="BP136" s="3298"/>
      <c r="BQ136" s="3298"/>
      <c r="BR136" s="3298"/>
      <c r="BS136" s="3279" t="s">
        <v>3352</v>
      </c>
      <c r="BT136" s="3279" t="s">
        <v>3060</v>
      </c>
    </row>
    <row r="137" spans="1:72" s="3307" customFormat="1" ht="12" hidden="1" customHeight="1">
      <c r="A137" s="3297" t="s">
        <v>4761</v>
      </c>
      <c r="B137" s="3297" t="s">
        <v>4762</v>
      </c>
      <c r="C137" s="3297" t="s">
        <v>4763</v>
      </c>
      <c r="D137" s="3297" t="s">
        <v>4764</v>
      </c>
      <c r="E137" s="3297" t="s">
        <v>3081</v>
      </c>
      <c r="F137" s="3297" t="s">
        <v>4765</v>
      </c>
      <c r="G137" s="3298"/>
      <c r="H137" s="3297"/>
      <c r="I137" s="3298"/>
      <c r="J137" s="3298"/>
      <c r="K137" s="3297" t="s">
        <v>4766</v>
      </c>
      <c r="L137" s="3299">
        <v>53.85</v>
      </c>
      <c r="M137" s="3297" t="s">
        <v>3267</v>
      </c>
      <c r="N137" s="3297" t="s">
        <v>3227</v>
      </c>
      <c r="O137" s="3297" t="s">
        <v>1203</v>
      </c>
      <c r="P137" s="3297" t="s">
        <v>3204</v>
      </c>
      <c r="Q137" s="3297">
        <v>1500000</v>
      </c>
      <c r="R137" s="3298">
        <v>27855</v>
      </c>
      <c r="S137" s="3299">
        <v>258.25</v>
      </c>
      <c r="T137" s="3308">
        <v>2582500</v>
      </c>
      <c r="U137" s="3297" t="s">
        <v>4767</v>
      </c>
      <c r="V137" s="3309">
        <v>0.2</v>
      </c>
      <c r="W137" s="3298">
        <v>206.6</v>
      </c>
      <c r="X137" s="3308">
        <v>2066000</v>
      </c>
      <c r="Y137" s="3297" t="s">
        <v>3207</v>
      </c>
      <c r="Z137" s="3297" t="s">
        <v>3310</v>
      </c>
      <c r="AA137" s="3297" t="s">
        <v>3908</v>
      </c>
      <c r="AB137" s="3297">
        <v>600</v>
      </c>
      <c r="AC137" s="3297" t="s">
        <v>3060</v>
      </c>
      <c r="AD137" s="3297" t="s">
        <v>4768</v>
      </c>
      <c r="AE137" s="3297" t="s">
        <v>3312</v>
      </c>
      <c r="AF137" s="3298"/>
      <c r="AG137" s="3298" t="s">
        <v>3007</v>
      </c>
      <c r="AH137" s="3297" t="s">
        <v>4769</v>
      </c>
      <c r="AI137" s="3297" t="s">
        <v>3296</v>
      </c>
      <c r="AJ137" s="3297" t="s">
        <v>3832</v>
      </c>
      <c r="AK137" s="3298"/>
      <c r="AL137" s="3297" t="s">
        <v>3654</v>
      </c>
      <c r="AM137" s="3298"/>
      <c r="AN137" s="3297" t="s">
        <v>3216</v>
      </c>
      <c r="AO137" s="3297" t="s">
        <v>3216</v>
      </c>
      <c r="AP137" s="3297" t="s">
        <v>3298</v>
      </c>
      <c r="AQ137" s="3298"/>
      <c r="AR137" s="3298"/>
      <c r="AS137" s="3298"/>
      <c r="AT137" s="3298"/>
      <c r="AU137" s="3298"/>
      <c r="AV137" s="3298"/>
      <c r="AW137" s="3298"/>
      <c r="AX137" s="3298"/>
      <c r="AY137" s="3297" t="s">
        <v>4770</v>
      </c>
      <c r="AZ137" s="3297" t="s">
        <v>4766</v>
      </c>
      <c r="BA137" s="3298"/>
      <c r="BB137" s="3303"/>
      <c r="BC137" s="3298"/>
      <c r="BD137" s="3304"/>
      <c r="BE137" s="3298"/>
      <c r="BF137" s="3305"/>
      <c r="BG137" s="3297" t="s">
        <v>3832</v>
      </c>
      <c r="BH137" s="3298"/>
      <c r="BI137" s="3297" t="s">
        <v>3298</v>
      </c>
      <c r="BJ137" s="3297" t="s">
        <v>3300</v>
      </c>
      <c r="BK137" s="3306"/>
      <c r="BL137" s="3298"/>
      <c r="BM137" s="3298"/>
      <c r="BN137" s="3298"/>
      <c r="BO137" s="3298"/>
      <c r="BP137" s="3298"/>
      <c r="BQ137" s="3298"/>
      <c r="BR137" s="3298"/>
      <c r="BS137" s="3279" t="s">
        <v>3298</v>
      </c>
      <c r="BT137" s="3279" t="s">
        <v>3060</v>
      </c>
    </row>
    <row r="138" spans="1:72" s="3307" customFormat="1" ht="12" hidden="1" customHeight="1">
      <c r="A138" s="3297" t="s">
        <v>4771</v>
      </c>
      <c r="B138" s="3297" t="s">
        <v>4772</v>
      </c>
      <c r="C138" s="3297" t="s">
        <v>4773</v>
      </c>
      <c r="D138" s="3297" t="s">
        <v>4774</v>
      </c>
      <c r="E138" s="3297" t="s">
        <v>3081</v>
      </c>
      <c r="F138" s="3297" t="s">
        <v>4775</v>
      </c>
      <c r="G138" s="3298"/>
      <c r="H138" s="3297"/>
      <c r="I138" s="3298"/>
      <c r="J138" s="3298"/>
      <c r="K138" s="3297" t="s">
        <v>4776</v>
      </c>
      <c r="L138" s="3299">
        <v>68.39</v>
      </c>
      <c r="M138" s="3297" t="s">
        <v>3290</v>
      </c>
      <c r="N138" s="3297" t="s">
        <v>3227</v>
      </c>
      <c r="O138" s="3297" t="s">
        <v>1203</v>
      </c>
      <c r="P138" s="3297" t="s">
        <v>3204</v>
      </c>
      <c r="Q138" s="3297">
        <v>1650000</v>
      </c>
      <c r="R138" s="3298">
        <v>24126</v>
      </c>
      <c r="S138" s="3299">
        <v>305.01</v>
      </c>
      <c r="T138" s="3308">
        <v>3050100</v>
      </c>
      <c r="U138" s="3297" t="s">
        <v>4777</v>
      </c>
      <c r="V138" s="3309">
        <v>0.2</v>
      </c>
      <c r="W138" s="3298">
        <v>244</v>
      </c>
      <c r="X138" s="3308">
        <v>2440000</v>
      </c>
      <c r="Y138" s="3297" t="s">
        <v>3207</v>
      </c>
      <c r="Z138" s="3297" t="s">
        <v>3310</v>
      </c>
      <c r="AA138" s="3297" t="s">
        <v>3310</v>
      </c>
      <c r="AB138" s="3297">
        <v>600</v>
      </c>
      <c r="AC138" s="3297" t="s">
        <v>3060</v>
      </c>
      <c r="AD138" s="3297" t="s">
        <v>4778</v>
      </c>
      <c r="AE138" s="3297" t="s">
        <v>3312</v>
      </c>
      <c r="AF138" s="3298"/>
      <c r="AG138" s="3298" t="s">
        <v>3007</v>
      </c>
      <c r="AH138" s="3297" t="s">
        <v>4779</v>
      </c>
      <c r="AI138" s="3297" t="s">
        <v>3319</v>
      </c>
      <c r="AJ138" s="3297" t="s">
        <v>4780</v>
      </c>
      <c r="AK138" s="3298"/>
      <c r="AL138" s="3297" t="s">
        <v>3805</v>
      </c>
      <c r="AM138" s="3298"/>
      <c r="AN138" s="3297" t="s">
        <v>3216</v>
      </c>
      <c r="AO138" s="3297" t="s">
        <v>3216</v>
      </c>
      <c r="AP138" s="3297" t="s">
        <v>3298</v>
      </c>
      <c r="AQ138" s="3298"/>
      <c r="AR138" s="3298"/>
      <c r="AS138" s="3298"/>
      <c r="AT138" s="3298"/>
      <c r="AU138" s="3298"/>
      <c r="AV138" s="3298"/>
      <c r="AW138" s="3298"/>
      <c r="AX138" s="3298"/>
      <c r="AY138" s="3297" t="s">
        <v>4781</v>
      </c>
      <c r="AZ138" s="3297" t="s">
        <v>4776</v>
      </c>
      <c r="BA138" s="3298"/>
      <c r="BB138" s="3303"/>
      <c r="BC138" s="3298"/>
      <c r="BD138" s="3304"/>
      <c r="BE138" s="3298"/>
      <c r="BF138" s="3305"/>
      <c r="BG138" s="3297" t="s">
        <v>4780</v>
      </c>
      <c r="BH138" s="3298"/>
      <c r="BI138" s="3297" t="s">
        <v>3298</v>
      </c>
      <c r="BJ138" s="3297" t="s">
        <v>4782</v>
      </c>
      <c r="BK138" s="3306"/>
      <c r="BL138" s="3298"/>
      <c r="BM138" s="3298"/>
      <c r="BN138" s="3298"/>
      <c r="BO138" s="3298"/>
      <c r="BP138" s="3298"/>
      <c r="BQ138" s="3298"/>
      <c r="BR138" s="3298"/>
      <c r="BS138" s="3279" t="s">
        <v>3298</v>
      </c>
      <c r="BT138" s="3279" t="s">
        <v>3060</v>
      </c>
    </row>
    <row r="139" spans="1:72" s="3307" customFormat="1" ht="12" hidden="1" customHeight="1">
      <c r="A139" s="3297" t="s">
        <v>4783</v>
      </c>
      <c r="B139" s="3297" t="s">
        <v>4784</v>
      </c>
      <c r="C139" s="3297" t="s">
        <v>4785</v>
      </c>
      <c r="D139" s="3297" t="s">
        <v>4786</v>
      </c>
      <c r="E139" s="3297" t="s">
        <v>3081</v>
      </c>
      <c r="F139" s="3297" t="s">
        <v>4787</v>
      </c>
      <c r="G139" s="3298"/>
      <c r="H139" s="3297"/>
      <c r="I139" s="3298"/>
      <c r="J139" s="3298"/>
      <c r="K139" s="3297" t="s">
        <v>4784</v>
      </c>
      <c r="L139" s="3299">
        <v>60.69</v>
      </c>
      <c r="M139" s="3297" t="s">
        <v>3805</v>
      </c>
      <c r="N139" s="3297" t="s">
        <v>4499</v>
      </c>
      <c r="O139" s="3297" t="s">
        <v>4615</v>
      </c>
      <c r="P139" s="3297" t="s">
        <v>3204</v>
      </c>
      <c r="Q139" s="3297">
        <v>1610000</v>
      </c>
      <c r="R139" s="3298">
        <v>26528</v>
      </c>
      <c r="S139" s="3299">
        <v>176.07</v>
      </c>
      <c r="T139" s="3308">
        <v>1760700</v>
      </c>
      <c r="U139" s="3297" t="s">
        <v>4788</v>
      </c>
      <c r="V139" s="3309">
        <v>0.2</v>
      </c>
      <c r="W139" s="3298">
        <v>140.85</v>
      </c>
      <c r="X139" s="3308">
        <v>1408500</v>
      </c>
      <c r="Y139" s="3297" t="s">
        <v>3207</v>
      </c>
      <c r="Z139" s="3297" t="s">
        <v>3310</v>
      </c>
      <c r="AA139" s="3297" t="s">
        <v>3271</v>
      </c>
      <c r="AB139" s="3297">
        <v>600</v>
      </c>
      <c r="AC139" s="3297" t="s">
        <v>3060</v>
      </c>
      <c r="AD139" s="3394" t="s">
        <v>4789</v>
      </c>
      <c r="AE139" s="3297" t="s">
        <v>3312</v>
      </c>
      <c r="AF139" s="3298"/>
      <c r="AG139" s="3298" t="s">
        <v>3007</v>
      </c>
      <c r="AH139" s="3297" t="s">
        <v>4790</v>
      </c>
      <c r="AI139" s="3297" t="s">
        <v>4791</v>
      </c>
      <c r="AJ139" s="3297" t="s">
        <v>3865</v>
      </c>
      <c r="AK139" s="3298"/>
      <c r="AL139" s="3297" t="s">
        <v>4392</v>
      </c>
      <c r="AM139" s="3298"/>
      <c r="AN139" s="3297" t="s">
        <v>3216</v>
      </c>
      <c r="AO139" s="3297" t="s">
        <v>3216</v>
      </c>
      <c r="AP139" s="3297" t="s">
        <v>4393</v>
      </c>
      <c r="AQ139" s="3298"/>
      <c r="AR139" s="3298"/>
      <c r="AS139" s="3298"/>
      <c r="AT139" s="3298"/>
      <c r="AU139" s="3298"/>
      <c r="AV139" s="3298"/>
      <c r="AW139" s="3298"/>
      <c r="AX139" s="3298"/>
      <c r="AY139" s="3297" t="s">
        <v>4792</v>
      </c>
      <c r="AZ139" s="3297" t="s">
        <v>4793</v>
      </c>
      <c r="BA139" s="3298"/>
      <c r="BB139" s="3303"/>
      <c r="BC139" s="3298"/>
      <c r="BD139" s="3304"/>
      <c r="BE139" s="3298"/>
      <c r="BF139" s="3305"/>
      <c r="BG139" s="3297" t="s">
        <v>3865</v>
      </c>
      <c r="BH139" s="3298"/>
      <c r="BI139" s="3297" t="s">
        <v>4393</v>
      </c>
      <c r="BJ139" s="3297" t="s">
        <v>4794</v>
      </c>
      <c r="BK139" s="3306"/>
      <c r="BL139" s="3298"/>
      <c r="BM139" s="3298"/>
      <c r="BN139" s="3298"/>
      <c r="BO139" s="3298"/>
      <c r="BP139" s="3298"/>
      <c r="BQ139" s="3298"/>
      <c r="BR139" s="3298"/>
      <c r="BS139" s="3279" t="s">
        <v>4393</v>
      </c>
      <c r="BT139" s="3279" t="s">
        <v>3060</v>
      </c>
    </row>
    <row r="140" spans="1:72" s="3307" customFormat="1" ht="12" hidden="1" customHeight="1">
      <c r="A140" s="3233" t="s">
        <v>4795</v>
      </c>
      <c r="B140" s="3233" t="s">
        <v>4796</v>
      </c>
      <c r="C140" s="3233" t="s">
        <v>4797</v>
      </c>
      <c r="D140" s="3233" t="s">
        <v>4798</v>
      </c>
      <c r="E140" s="3233" t="s">
        <v>3081</v>
      </c>
      <c r="F140" s="3233" t="s">
        <v>4799</v>
      </c>
      <c r="G140" s="3230"/>
      <c r="H140" s="3233"/>
      <c r="I140" s="3230"/>
      <c r="J140" s="3230"/>
      <c r="K140" s="3233" t="s">
        <v>4800</v>
      </c>
      <c r="L140" s="3233" t="s">
        <v>4801</v>
      </c>
      <c r="M140" s="3233" t="s">
        <v>4646</v>
      </c>
      <c r="N140" s="3233" t="s">
        <v>4546</v>
      </c>
      <c r="O140" s="3233" t="s">
        <v>1203</v>
      </c>
      <c r="P140" s="3233" t="s">
        <v>4648</v>
      </c>
      <c r="Q140" s="3233" t="s">
        <v>4802</v>
      </c>
      <c r="R140" s="3230">
        <v>24241</v>
      </c>
      <c r="S140" s="3233" t="s">
        <v>4803</v>
      </c>
      <c r="T140" s="3237">
        <v>4259600</v>
      </c>
      <c r="U140" s="3233" t="s">
        <v>4804</v>
      </c>
      <c r="V140" s="3238">
        <v>0.2</v>
      </c>
      <c r="W140" s="3230">
        <v>340.76</v>
      </c>
      <c r="X140" s="3237">
        <v>3407600</v>
      </c>
      <c r="Y140" s="3233" t="s">
        <v>3207</v>
      </c>
      <c r="Z140" s="3233" t="s">
        <v>3230</v>
      </c>
      <c r="AA140" s="3233" t="s">
        <v>3143</v>
      </c>
      <c r="AB140" s="3233" t="s">
        <v>4805</v>
      </c>
      <c r="AC140" s="3233" t="s">
        <v>3060</v>
      </c>
      <c r="AD140" s="3233" t="s">
        <v>4806</v>
      </c>
      <c r="AE140" s="3233" t="s">
        <v>3211</v>
      </c>
      <c r="AF140" s="3230"/>
      <c r="AG140" s="3230" t="s">
        <v>3007</v>
      </c>
      <c r="AH140" s="3233" t="s">
        <v>4807</v>
      </c>
      <c r="AI140" s="3255">
        <v>42534</v>
      </c>
      <c r="AJ140" s="3233" t="s">
        <v>4702</v>
      </c>
      <c r="AK140" s="3230"/>
      <c r="AL140" s="3233" t="s">
        <v>3256</v>
      </c>
      <c r="AM140" s="3230"/>
      <c r="AN140" s="3233" t="s">
        <v>3216</v>
      </c>
      <c r="AO140" s="3233" t="s">
        <v>3216</v>
      </c>
      <c r="AP140" s="3233" t="s">
        <v>3217</v>
      </c>
      <c r="AQ140" s="3230"/>
      <c r="AR140" s="3230"/>
      <c r="AS140" s="3230"/>
      <c r="AT140" s="3230"/>
      <c r="AU140" s="3230"/>
      <c r="AV140" s="3230"/>
      <c r="AW140" s="3230"/>
      <c r="AX140" s="3230"/>
      <c r="AY140" s="3233" t="s">
        <v>4808</v>
      </c>
      <c r="AZ140" s="3233" t="s">
        <v>4800</v>
      </c>
      <c r="BA140" s="3230"/>
      <c r="BB140" s="3231"/>
      <c r="BC140" s="3230"/>
      <c r="BD140" s="3245"/>
      <c r="BE140" s="3230"/>
      <c r="BF140" s="3246"/>
      <c r="BG140" s="3233" t="s">
        <v>4702</v>
      </c>
      <c r="BH140" s="3230"/>
      <c r="BI140" s="3233" t="s">
        <v>3217</v>
      </c>
      <c r="BJ140" s="3233" t="s">
        <v>4809</v>
      </c>
      <c r="BK140" s="3306"/>
      <c r="BL140" s="3298"/>
      <c r="BM140" s="3298"/>
      <c r="BN140" s="3298"/>
      <c r="BO140" s="3298"/>
      <c r="BP140" s="3298"/>
      <c r="BQ140" s="3298"/>
      <c r="BR140" s="3298"/>
      <c r="BS140" s="3279" t="s">
        <v>3217</v>
      </c>
      <c r="BT140" s="3279" t="s">
        <v>3060</v>
      </c>
    </row>
    <row r="141" spans="1:72" s="3307" customFormat="1" ht="12" hidden="1" customHeight="1">
      <c r="A141" s="3233" t="s">
        <v>4810</v>
      </c>
      <c r="B141" s="3233" t="s">
        <v>4811</v>
      </c>
      <c r="C141" s="3233" t="s">
        <v>4812</v>
      </c>
      <c r="D141" s="3233" t="s">
        <v>4813</v>
      </c>
      <c r="E141" s="3233" t="s">
        <v>3081</v>
      </c>
      <c r="F141" s="3233" t="s">
        <v>4814</v>
      </c>
      <c r="G141" s="3230"/>
      <c r="H141" s="3233"/>
      <c r="I141" s="3230"/>
      <c r="J141" s="3230"/>
      <c r="K141" s="3233" t="s">
        <v>4815</v>
      </c>
      <c r="L141" s="3233" t="s">
        <v>4816</v>
      </c>
      <c r="M141" s="3233" t="s">
        <v>3759</v>
      </c>
      <c r="N141" s="3233" t="s">
        <v>3227</v>
      </c>
      <c r="O141" s="3233" t="s">
        <v>1203</v>
      </c>
      <c r="P141" s="3233" t="s">
        <v>3204</v>
      </c>
      <c r="Q141" s="3233" t="s">
        <v>4817</v>
      </c>
      <c r="R141" s="3230">
        <v>23928</v>
      </c>
      <c r="S141" s="3233" t="s">
        <v>4818</v>
      </c>
      <c r="T141" s="3237">
        <v>2325400</v>
      </c>
      <c r="U141" s="3233" t="s">
        <v>4819</v>
      </c>
      <c r="V141" s="3238">
        <v>0.2</v>
      </c>
      <c r="W141" s="3230">
        <v>186.03</v>
      </c>
      <c r="X141" s="3237">
        <v>1860300</v>
      </c>
      <c r="Y141" s="3233" t="s">
        <v>3207</v>
      </c>
      <c r="Z141" s="3233" t="s">
        <v>3230</v>
      </c>
      <c r="AA141" s="3233" t="s">
        <v>3805</v>
      </c>
      <c r="AB141" s="3233" t="s">
        <v>3347</v>
      </c>
      <c r="AC141" s="3233" t="s">
        <v>3060</v>
      </c>
      <c r="AD141" s="3233" t="s">
        <v>4820</v>
      </c>
      <c r="AE141" s="3233" t="s">
        <v>3312</v>
      </c>
      <c r="AF141" s="3230"/>
      <c r="AG141" s="3230" t="s">
        <v>3007</v>
      </c>
      <c r="AH141" s="3233" t="s">
        <v>4821</v>
      </c>
      <c r="AI141" s="3255">
        <v>42598</v>
      </c>
      <c r="AJ141" s="3233" t="s">
        <v>4822</v>
      </c>
      <c r="AK141" s="3230"/>
      <c r="AL141" s="3233" t="s">
        <v>3654</v>
      </c>
      <c r="AM141" s="3230"/>
      <c r="AN141" s="3233" t="s">
        <v>3216</v>
      </c>
      <c r="AO141" s="3233" t="s">
        <v>3216</v>
      </c>
      <c r="AP141" s="3233" t="s">
        <v>3217</v>
      </c>
      <c r="AQ141" s="3230"/>
      <c r="AR141" s="3230"/>
      <c r="AS141" s="3230"/>
      <c r="AT141" s="3230"/>
      <c r="AU141" s="3230"/>
      <c r="AV141" s="3230"/>
      <c r="AW141" s="3230"/>
      <c r="AX141" s="3230"/>
      <c r="AY141" s="3233" t="s">
        <v>4823</v>
      </c>
      <c r="AZ141" s="3233" t="s">
        <v>4815</v>
      </c>
      <c r="BA141" s="3230"/>
      <c r="BB141" s="3231"/>
      <c r="BC141" s="3230"/>
      <c r="BD141" s="3245"/>
      <c r="BE141" s="3230"/>
      <c r="BF141" s="3246"/>
      <c r="BG141" s="3233" t="s">
        <v>4822</v>
      </c>
      <c r="BH141" s="3230"/>
      <c r="BI141" s="3233" t="s">
        <v>3217</v>
      </c>
      <c r="BJ141" s="3233" t="s">
        <v>4824</v>
      </c>
      <c r="BK141" s="3306"/>
      <c r="BL141" s="3298"/>
      <c r="BM141" s="3298"/>
      <c r="BN141" s="3298"/>
      <c r="BO141" s="3298"/>
      <c r="BP141" s="3298"/>
      <c r="BQ141" s="3298"/>
      <c r="BR141" s="3298"/>
      <c r="BS141" s="3279" t="s">
        <v>3217</v>
      </c>
      <c r="BT141" s="3279" t="s">
        <v>3060</v>
      </c>
    </row>
    <row r="142" spans="1:72" s="3307" customFormat="1" ht="12" hidden="1" customHeight="1">
      <c r="A142" s="3233" t="s">
        <v>4825</v>
      </c>
      <c r="B142" s="3233" t="s">
        <v>4826</v>
      </c>
      <c r="C142" s="3233" t="s">
        <v>4827</v>
      </c>
      <c r="D142" s="3233" t="s">
        <v>4828</v>
      </c>
      <c r="E142" s="3233" t="s">
        <v>3081</v>
      </c>
      <c r="F142" s="3233" t="s">
        <v>4829</v>
      </c>
      <c r="G142" s="3230"/>
      <c r="H142" s="3233"/>
      <c r="I142" s="3230"/>
      <c r="J142" s="3230"/>
      <c r="K142" s="3233" t="s">
        <v>4826</v>
      </c>
      <c r="L142" s="3233" t="s">
        <v>4830</v>
      </c>
      <c r="M142" s="3233" t="s">
        <v>3290</v>
      </c>
      <c r="N142" s="3233" t="s">
        <v>4831</v>
      </c>
      <c r="O142" s="3233" t="s">
        <v>4832</v>
      </c>
      <c r="P142" s="3233" t="s">
        <v>3204</v>
      </c>
      <c r="Q142" s="3233" t="s">
        <v>4833</v>
      </c>
      <c r="R142" s="3230">
        <v>22151</v>
      </c>
      <c r="S142" s="3233" t="s">
        <v>4834</v>
      </c>
      <c r="T142" s="3237">
        <v>7016200</v>
      </c>
      <c r="U142" s="3233" t="s">
        <v>4835</v>
      </c>
      <c r="V142" s="3238">
        <v>0.2</v>
      </c>
      <c r="W142" s="3230">
        <v>561.29</v>
      </c>
      <c r="X142" s="3237">
        <v>5612900</v>
      </c>
      <c r="Y142" s="3233" t="s">
        <v>3207</v>
      </c>
      <c r="Z142" s="3233" t="s">
        <v>3230</v>
      </c>
      <c r="AA142" s="3233" t="s">
        <v>3611</v>
      </c>
      <c r="AB142" s="3233" t="s">
        <v>4805</v>
      </c>
      <c r="AC142" s="3233" t="s">
        <v>3060</v>
      </c>
      <c r="AD142" s="3233" t="s">
        <v>4836</v>
      </c>
      <c r="AE142" s="3233" t="s">
        <v>3312</v>
      </c>
      <c r="AF142" s="3230"/>
      <c r="AG142" s="3230" t="s">
        <v>3007</v>
      </c>
      <c r="AH142" s="3233" t="s">
        <v>4837</v>
      </c>
      <c r="AI142" s="3233" t="s">
        <v>4838</v>
      </c>
      <c r="AJ142" s="3233" t="s">
        <v>4839</v>
      </c>
      <c r="AK142" s="3230"/>
      <c r="AL142" s="3233" t="s">
        <v>4131</v>
      </c>
      <c r="AM142" s="3230"/>
      <c r="AN142" s="3233" t="s">
        <v>4840</v>
      </c>
      <c r="AO142" s="3233" t="s">
        <v>4841</v>
      </c>
      <c r="AP142" s="3233" t="s">
        <v>3580</v>
      </c>
      <c r="AQ142" s="3230"/>
      <c r="AR142" s="3230"/>
      <c r="AS142" s="3230"/>
      <c r="AT142" s="3230"/>
      <c r="AU142" s="3230"/>
      <c r="AV142" s="3230"/>
      <c r="AW142" s="3230"/>
      <c r="AX142" s="3230"/>
      <c r="AY142" s="3233" t="s">
        <v>4842</v>
      </c>
      <c r="AZ142" s="3233" t="s">
        <v>4843</v>
      </c>
      <c r="BA142" s="3230"/>
      <c r="BB142" s="3231"/>
      <c r="BC142" s="3230"/>
      <c r="BD142" s="3245"/>
      <c r="BE142" s="3230"/>
      <c r="BF142" s="3246"/>
      <c r="BG142" s="3233" t="s">
        <v>4839</v>
      </c>
      <c r="BH142" s="3230"/>
      <c r="BI142" s="3233" t="s">
        <v>3580</v>
      </c>
      <c r="BJ142" s="3233" t="s">
        <v>3843</v>
      </c>
      <c r="BK142" s="3306"/>
      <c r="BL142" s="3298"/>
      <c r="BM142" s="3298"/>
      <c r="BN142" s="3298"/>
      <c r="BO142" s="3298"/>
      <c r="BP142" s="3298"/>
      <c r="BQ142" s="3298"/>
      <c r="BR142" s="3298"/>
      <c r="BS142" s="3279" t="s">
        <v>3580</v>
      </c>
      <c r="BT142" s="3279" t="s">
        <v>3060</v>
      </c>
    </row>
    <row r="143" spans="1:72" s="3307" customFormat="1" ht="12" hidden="1" customHeight="1">
      <c r="A143" s="3233" t="s">
        <v>4844</v>
      </c>
      <c r="B143" s="3233" t="s">
        <v>4845</v>
      </c>
      <c r="C143" s="3233" t="s">
        <v>4846</v>
      </c>
      <c r="D143" s="3233" t="s">
        <v>4847</v>
      </c>
      <c r="E143" s="3233" t="s">
        <v>3081</v>
      </c>
      <c r="F143" s="3233" t="s">
        <v>4848</v>
      </c>
      <c r="G143" s="3230"/>
      <c r="H143" s="3233"/>
      <c r="I143" s="3230"/>
      <c r="J143" s="3230"/>
      <c r="K143" s="3233" t="s">
        <v>4849</v>
      </c>
      <c r="L143" s="3233" t="s">
        <v>4850</v>
      </c>
      <c r="M143" s="3233" t="s">
        <v>3267</v>
      </c>
      <c r="N143" s="3233" t="s">
        <v>3203</v>
      </c>
      <c r="O143" s="3233" t="s">
        <v>1203</v>
      </c>
      <c r="P143" s="3233" t="s">
        <v>3204</v>
      </c>
      <c r="Q143" s="3233" t="s">
        <v>3362</v>
      </c>
      <c r="R143" s="3230">
        <v>40128</v>
      </c>
      <c r="S143" s="3233" t="s">
        <v>4851</v>
      </c>
      <c r="T143" s="3237">
        <v>1645000</v>
      </c>
      <c r="U143" s="3233" t="s">
        <v>4674</v>
      </c>
      <c r="V143" s="3238">
        <v>0.2</v>
      </c>
      <c r="W143" s="3230">
        <v>131.6</v>
      </c>
      <c r="X143" s="3237">
        <v>1316000</v>
      </c>
      <c r="Y143" s="3233" t="s">
        <v>3207</v>
      </c>
      <c r="Z143" s="3233" t="s">
        <v>3230</v>
      </c>
      <c r="AA143" s="3233" t="s">
        <v>3292</v>
      </c>
      <c r="AB143" s="3233" t="s">
        <v>3347</v>
      </c>
      <c r="AC143" s="3233" t="s">
        <v>3060</v>
      </c>
      <c r="AD143" s="3233" t="s">
        <v>4852</v>
      </c>
      <c r="AE143" s="3233" t="s">
        <v>3312</v>
      </c>
      <c r="AF143" s="3230"/>
      <c r="AG143" s="3230" t="s">
        <v>3007</v>
      </c>
      <c r="AH143" s="3233" t="s">
        <v>4853</v>
      </c>
      <c r="AI143" s="3233" t="s">
        <v>3350</v>
      </c>
      <c r="AJ143" s="3233" t="s">
        <v>3914</v>
      </c>
      <c r="AK143" s="3230"/>
      <c r="AL143" s="3233" t="s">
        <v>3271</v>
      </c>
      <c r="AM143" s="3230"/>
      <c r="AN143" s="3233" t="s">
        <v>3216</v>
      </c>
      <c r="AO143" s="3233" t="s">
        <v>3216</v>
      </c>
      <c r="AP143" s="3233" t="s">
        <v>3217</v>
      </c>
      <c r="AQ143" s="3230"/>
      <c r="AR143" s="3230"/>
      <c r="AS143" s="3230"/>
      <c r="AT143" s="3230"/>
      <c r="AU143" s="3230"/>
      <c r="AV143" s="3230"/>
      <c r="AW143" s="3230"/>
      <c r="AX143" s="3230"/>
      <c r="AY143" s="3233" t="s">
        <v>4854</v>
      </c>
      <c r="AZ143" s="3233" t="s">
        <v>4849</v>
      </c>
      <c r="BA143" s="3230"/>
      <c r="BB143" s="3231"/>
      <c r="BC143" s="3230"/>
      <c r="BD143" s="3245"/>
      <c r="BE143" s="3230"/>
      <c r="BF143" s="3246"/>
      <c r="BG143" s="3233" t="s">
        <v>3914</v>
      </c>
      <c r="BH143" s="3230"/>
      <c r="BI143" s="3233" t="s">
        <v>3217</v>
      </c>
      <c r="BJ143" s="3233" t="s">
        <v>3901</v>
      </c>
      <c r="BK143" s="3306"/>
      <c r="BL143" s="3298"/>
      <c r="BM143" s="3298"/>
      <c r="BN143" s="3298"/>
      <c r="BO143" s="3298"/>
      <c r="BP143" s="3298"/>
      <c r="BQ143" s="3298"/>
      <c r="BR143" s="3298"/>
      <c r="BS143" s="3279" t="s">
        <v>3217</v>
      </c>
      <c r="BT143" s="3279" t="s">
        <v>3060</v>
      </c>
    </row>
    <row r="144" spans="1:72" s="3307" customFormat="1" ht="12" hidden="1" customHeight="1">
      <c r="A144" s="3233" t="s">
        <v>4855</v>
      </c>
      <c r="B144" s="3233" t="s">
        <v>4856</v>
      </c>
      <c r="C144" s="3233" t="s">
        <v>4857</v>
      </c>
      <c r="D144" s="3233" t="s">
        <v>4858</v>
      </c>
      <c r="E144" s="3233" t="s">
        <v>3081</v>
      </c>
      <c r="F144" s="3233" t="s">
        <v>4859</v>
      </c>
      <c r="G144" s="3230"/>
      <c r="H144" s="3233"/>
      <c r="I144" s="3230"/>
      <c r="J144" s="3230"/>
      <c r="K144" s="3233" t="s">
        <v>4860</v>
      </c>
      <c r="L144" s="3233" t="s">
        <v>4861</v>
      </c>
      <c r="M144" s="3233" t="s">
        <v>3293</v>
      </c>
      <c r="N144" s="3233" t="s">
        <v>3203</v>
      </c>
      <c r="O144" s="3233" t="s">
        <v>1203</v>
      </c>
      <c r="P144" s="3233" t="s">
        <v>3204</v>
      </c>
      <c r="Q144" s="3233" t="s">
        <v>4862</v>
      </c>
      <c r="R144" s="3230">
        <v>28972</v>
      </c>
      <c r="S144" s="3233" t="s">
        <v>4863</v>
      </c>
      <c r="T144" s="3237">
        <v>1998700</v>
      </c>
      <c r="U144" s="3233" t="s">
        <v>4864</v>
      </c>
      <c r="V144" s="3238">
        <v>0.2</v>
      </c>
      <c r="W144" s="3230">
        <v>159.88999999999999</v>
      </c>
      <c r="X144" s="3237">
        <v>1598899.9999999998</v>
      </c>
      <c r="Y144" s="3233" t="s">
        <v>3207</v>
      </c>
      <c r="Z144" s="3233" t="s">
        <v>3230</v>
      </c>
      <c r="AA144" s="3233" t="s">
        <v>3611</v>
      </c>
      <c r="AB144" s="3233" t="s">
        <v>3347</v>
      </c>
      <c r="AC144" s="3233" t="s">
        <v>3060</v>
      </c>
      <c r="AD144" s="3233" t="s">
        <v>4865</v>
      </c>
      <c r="AE144" s="3233" t="s">
        <v>3312</v>
      </c>
      <c r="AF144" s="3230"/>
      <c r="AG144" s="3230" t="s">
        <v>3007</v>
      </c>
      <c r="AH144" s="3233" t="s">
        <v>4866</v>
      </c>
      <c r="AI144" s="3255">
        <v>42621</v>
      </c>
      <c r="AJ144" s="3233" t="s">
        <v>3914</v>
      </c>
      <c r="AK144" s="3230"/>
      <c r="AL144" s="3233" t="s">
        <v>3644</v>
      </c>
      <c r="AM144" s="3230"/>
      <c r="AN144" s="3233" t="s">
        <v>3216</v>
      </c>
      <c r="AO144" s="3233" t="s">
        <v>3216</v>
      </c>
      <c r="AP144" s="3233" t="s">
        <v>3217</v>
      </c>
      <c r="AQ144" s="3230"/>
      <c r="AR144" s="3230"/>
      <c r="AS144" s="3230"/>
      <c r="AT144" s="3230"/>
      <c r="AU144" s="3230"/>
      <c r="AV144" s="3230"/>
      <c r="AW144" s="3230"/>
      <c r="AX144" s="3230"/>
      <c r="AY144" s="3233" t="s">
        <v>4867</v>
      </c>
      <c r="AZ144" s="3233" t="s">
        <v>4860</v>
      </c>
      <c r="BA144" s="3230"/>
      <c r="BB144" s="3231"/>
      <c r="BC144" s="3230"/>
      <c r="BD144" s="3245"/>
      <c r="BE144" s="3230"/>
      <c r="BF144" s="3246"/>
      <c r="BG144" s="3233" t="s">
        <v>3914</v>
      </c>
      <c r="BH144" s="3230"/>
      <c r="BI144" s="3233" t="s">
        <v>3217</v>
      </c>
      <c r="BJ144" s="3233" t="s">
        <v>4868</v>
      </c>
      <c r="BK144" s="3306"/>
      <c r="BL144" s="3298"/>
      <c r="BM144" s="3298"/>
      <c r="BN144" s="3298"/>
      <c r="BO144" s="3298"/>
      <c r="BP144" s="3298"/>
      <c r="BQ144" s="3298"/>
      <c r="BR144" s="3298"/>
      <c r="BS144" s="3279" t="s">
        <v>3217</v>
      </c>
      <c r="BT144" s="3279" t="s">
        <v>3060</v>
      </c>
    </row>
    <row r="145" spans="1:256" s="3307" customFormat="1" ht="12" hidden="1" customHeight="1">
      <c r="A145" s="3254" t="s">
        <v>4869</v>
      </c>
      <c r="B145" s="3254" t="s">
        <v>4870</v>
      </c>
      <c r="C145" s="3310" t="s">
        <v>4871</v>
      </c>
      <c r="D145" s="3310" t="s">
        <v>4872</v>
      </c>
      <c r="E145" s="3233" t="s">
        <v>3081</v>
      </c>
      <c r="F145" s="3254" t="s">
        <v>4873</v>
      </c>
      <c r="G145" s="3254"/>
      <c r="H145" s="3254"/>
      <c r="I145" s="3254"/>
      <c r="J145" s="3254"/>
      <c r="K145" s="3254" t="s">
        <v>4870</v>
      </c>
      <c r="L145" s="3254" t="s">
        <v>4874</v>
      </c>
      <c r="M145" s="3310" t="s">
        <v>3202</v>
      </c>
      <c r="N145" s="3254" t="s">
        <v>4875</v>
      </c>
      <c r="O145" s="3232" t="s">
        <v>4615</v>
      </c>
      <c r="P145" s="3254" t="s">
        <v>3853</v>
      </c>
      <c r="Q145" s="3254" t="s">
        <v>4876</v>
      </c>
      <c r="R145" s="3311">
        <v>23892</v>
      </c>
      <c r="S145" s="3312" t="s">
        <v>4877</v>
      </c>
      <c r="T145" s="3313">
        <v>1698400</v>
      </c>
      <c r="U145" s="3254" t="s">
        <v>4878</v>
      </c>
      <c r="V145" s="3314">
        <v>0.2</v>
      </c>
      <c r="W145" s="3315">
        <v>135.87</v>
      </c>
      <c r="X145" s="3313">
        <v>1358700</v>
      </c>
      <c r="Y145" s="3254" t="s">
        <v>3207</v>
      </c>
      <c r="Z145" s="3254" t="s">
        <v>3230</v>
      </c>
      <c r="AA145" s="3316" t="s">
        <v>3346</v>
      </c>
      <c r="AB145" s="3254" t="s">
        <v>3347</v>
      </c>
      <c r="AC145" s="3254" t="s">
        <v>3272</v>
      </c>
      <c r="AD145" s="3310" t="s">
        <v>4879</v>
      </c>
      <c r="AE145" s="3254" t="s">
        <v>3274</v>
      </c>
      <c r="AF145" s="3254"/>
      <c r="AG145" s="3254" t="s">
        <v>3275</v>
      </c>
      <c r="AH145" s="3254" t="s">
        <v>4880</v>
      </c>
      <c r="AI145" s="3317">
        <v>42621</v>
      </c>
      <c r="AJ145" s="3254" t="s">
        <v>3914</v>
      </c>
      <c r="AK145" s="3254"/>
      <c r="AL145" s="3254" t="s">
        <v>4392</v>
      </c>
      <c r="AM145" s="3254"/>
      <c r="AN145" s="3254" t="s">
        <v>3216</v>
      </c>
      <c r="AO145" s="3254" t="s">
        <v>3216</v>
      </c>
      <c r="AP145" s="3254" t="s">
        <v>3280</v>
      </c>
      <c r="AQ145" s="3254"/>
      <c r="AR145" s="3254"/>
      <c r="AS145" s="3254"/>
      <c r="AT145" s="3254"/>
      <c r="AU145" s="3254"/>
      <c r="AV145" s="3254"/>
      <c r="AW145" s="3254"/>
      <c r="AX145" s="3316"/>
      <c r="AY145" s="3254" t="s">
        <v>4881</v>
      </c>
      <c r="AZ145" s="3254" t="s">
        <v>4882</v>
      </c>
      <c r="BA145" s="3254"/>
      <c r="BB145" s="3254"/>
      <c r="BC145" s="3254"/>
      <c r="BD145" s="3254"/>
      <c r="BE145" s="3254"/>
      <c r="BF145" s="3254"/>
      <c r="BG145" s="3318" t="s">
        <v>3914</v>
      </c>
      <c r="BH145" s="3254"/>
      <c r="BI145" s="3254" t="s">
        <v>3280</v>
      </c>
      <c r="BJ145" s="3318" t="s">
        <v>4883</v>
      </c>
      <c r="BK145" s="3319"/>
      <c r="BL145" s="3320"/>
      <c r="BM145" s="3320"/>
      <c r="BN145" s="3320"/>
      <c r="BO145" s="3320"/>
      <c r="BP145" s="3320"/>
      <c r="BQ145" s="3321"/>
      <c r="BR145" s="3321"/>
      <c r="BS145" s="3279" t="s">
        <v>3120</v>
      </c>
      <c r="BT145" s="3279" t="s">
        <v>3060</v>
      </c>
      <c r="BV145" s="3322"/>
      <c r="BW145" s="3322"/>
      <c r="BX145" s="3322"/>
      <c r="BY145" s="3322"/>
      <c r="BZ145" s="3322"/>
      <c r="CA145" s="3322"/>
      <c r="CB145" s="3322"/>
      <c r="CC145" s="3322"/>
      <c r="CD145" s="3322"/>
      <c r="CE145" s="3322"/>
      <c r="CF145" s="3322"/>
      <c r="CG145" s="3322"/>
      <c r="CH145" s="3322"/>
      <c r="CI145" s="3322"/>
      <c r="CJ145" s="3322"/>
      <c r="CK145" s="3322"/>
      <c r="CL145" s="3322"/>
      <c r="CM145" s="3322"/>
      <c r="CN145" s="3322"/>
      <c r="CO145" s="3322"/>
      <c r="CP145" s="3322"/>
      <c r="CQ145" s="3322"/>
      <c r="CR145" s="3322"/>
      <c r="CS145" s="3322"/>
      <c r="CT145" s="3322"/>
      <c r="CU145" s="3322"/>
      <c r="CV145" s="3322"/>
      <c r="CW145" s="3322"/>
      <c r="CX145" s="3322"/>
      <c r="CY145" s="3322"/>
      <c r="CZ145" s="3322"/>
      <c r="DA145" s="3322"/>
      <c r="DB145" s="3322"/>
      <c r="DC145" s="3322"/>
      <c r="DD145" s="3322"/>
      <c r="DE145" s="3322"/>
      <c r="DF145" s="3322"/>
      <c r="DG145" s="3322"/>
      <c r="DH145" s="3322"/>
      <c r="DI145" s="3322"/>
      <c r="DJ145" s="3322"/>
      <c r="DK145" s="3322"/>
      <c r="DL145" s="3322"/>
      <c r="DM145" s="3322"/>
      <c r="DN145" s="3322"/>
      <c r="DO145" s="3322"/>
      <c r="DP145" s="3322"/>
      <c r="DQ145" s="3322"/>
      <c r="DR145" s="3322"/>
      <c r="DS145" s="3322"/>
      <c r="DT145" s="3322"/>
      <c r="DU145" s="3322"/>
      <c r="DV145" s="3322"/>
      <c r="DW145" s="3322"/>
      <c r="DX145" s="3322"/>
      <c r="DY145" s="3322"/>
      <c r="DZ145" s="3322"/>
      <c r="EA145" s="3322"/>
      <c r="EB145" s="3322"/>
      <c r="EC145" s="3322"/>
      <c r="ED145" s="3322"/>
      <c r="EE145" s="3322"/>
      <c r="EF145" s="3322"/>
      <c r="EG145" s="3322"/>
      <c r="EH145" s="3322"/>
      <c r="EI145" s="3322"/>
      <c r="EJ145" s="3322"/>
      <c r="EK145" s="3322"/>
      <c r="EL145" s="3322"/>
      <c r="EM145" s="3322"/>
      <c r="EN145" s="3322"/>
      <c r="EO145" s="3322"/>
      <c r="EP145" s="3322"/>
      <c r="EQ145" s="3322"/>
      <c r="ER145" s="3322"/>
      <c r="ES145" s="3322"/>
      <c r="ET145" s="3322"/>
      <c r="EU145" s="3322"/>
      <c r="EV145" s="3322"/>
      <c r="EW145" s="3322"/>
      <c r="EX145" s="3322"/>
      <c r="EY145" s="3322"/>
      <c r="EZ145" s="3322"/>
      <c r="FA145" s="3322"/>
      <c r="FB145" s="3322"/>
      <c r="FC145" s="3322"/>
      <c r="FD145" s="3322"/>
      <c r="FE145" s="3322"/>
      <c r="FF145" s="3322"/>
      <c r="FG145" s="3322"/>
      <c r="FH145" s="3322"/>
      <c r="FI145" s="3322"/>
      <c r="FJ145" s="3322"/>
      <c r="FK145" s="3322"/>
      <c r="FL145" s="3322"/>
      <c r="FM145" s="3322"/>
      <c r="FN145" s="3322"/>
      <c r="FO145" s="3322"/>
      <c r="FP145" s="3322"/>
      <c r="FQ145" s="3322"/>
      <c r="FR145" s="3322"/>
      <c r="FS145" s="3322"/>
      <c r="FT145" s="3322"/>
      <c r="FU145" s="3322"/>
      <c r="FV145" s="3322"/>
      <c r="FW145" s="3322"/>
      <c r="FX145" s="3322"/>
      <c r="FY145" s="3322"/>
      <c r="FZ145" s="3322"/>
      <c r="GA145" s="3322"/>
      <c r="GB145" s="3322"/>
      <c r="GC145" s="3322"/>
      <c r="GD145" s="3322"/>
      <c r="GE145" s="3322"/>
      <c r="GF145" s="3322"/>
      <c r="GG145" s="3322"/>
      <c r="GH145" s="3322"/>
      <c r="GI145" s="3322"/>
      <c r="GJ145" s="3322"/>
      <c r="GK145" s="3322"/>
      <c r="GL145" s="3322"/>
      <c r="GM145" s="3322"/>
      <c r="GN145" s="3322"/>
      <c r="GO145" s="3322"/>
      <c r="GP145" s="3322"/>
      <c r="GQ145" s="3322"/>
      <c r="GR145" s="3322"/>
      <c r="GS145" s="3322"/>
      <c r="GT145" s="3322"/>
      <c r="GU145" s="3322"/>
      <c r="GV145" s="3322"/>
      <c r="GW145" s="3322"/>
      <c r="GX145" s="3322"/>
      <c r="GY145" s="3322"/>
      <c r="GZ145" s="3322"/>
      <c r="HA145" s="3322"/>
      <c r="HB145" s="3322"/>
      <c r="HC145" s="3322"/>
      <c r="HD145" s="3322"/>
      <c r="HE145" s="3322"/>
      <c r="HF145" s="3322"/>
      <c r="HG145" s="3322"/>
      <c r="HH145" s="3322"/>
      <c r="HI145" s="3322"/>
      <c r="HJ145" s="3322"/>
      <c r="HK145" s="3322"/>
      <c r="HL145" s="3322"/>
      <c r="HM145" s="3322"/>
      <c r="HN145" s="3322"/>
      <c r="HO145" s="3322"/>
      <c r="HP145" s="3322"/>
      <c r="HQ145" s="3322"/>
      <c r="HR145" s="3322"/>
      <c r="HS145" s="3322"/>
      <c r="HT145" s="3322"/>
      <c r="HU145" s="3322"/>
      <c r="HV145" s="3322"/>
      <c r="HW145" s="3322"/>
      <c r="HX145" s="3322"/>
      <c r="HY145" s="3322"/>
      <c r="HZ145" s="3322"/>
      <c r="IA145" s="3322"/>
      <c r="IB145" s="3322"/>
      <c r="IC145" s="3322"/>
      <c r="ID145" s="3322"/>
      <c r="IE145" s="3322"/>
      <c r="IF145" s="3322"/>
      <c r="IG145" s="3322"/>
      <c r="IH145" s="3322"/>
      <c r="II145" s="3322"/>
      <c r="IJ145" s="3322"/>
      <c r="IK145" s="3322"/>
      <c r="IL145" s="3322"/>
      <c r="IM145" s="3322"/>
      <c r="IN145" s="3322"/>
      <c r="IO145" s="3322"/>
      <c r="IP145" s="3322"/>
      <c r="IQ145" s="3322"/>
      <c r="IR145" s="3296"/>
      <c r="IS145" s="3296"/>
      <c r="IT145" s="3296"/>
      <c r="IU145" s="3296"/>
      <c r="IV145" s="3296"/>
    </row>
    <row r="146" spans="1:256" s="3307" customFormat="1" ht="12" hidden="1" customHeight="1">
      <c r="A146" s="3233" t="s">
        <v>4884</v>
      </c>
      <c r="B146" s="3233" t="s">
        <v>4885</v>
      </c>
      <c r="C146" s="3233" t="s">
        <v>4886</v>
      </c>
      <c r="D146" s="3233" t="s">
        <v>4887</v>
      </c>
      <c r="E146" s="3233" t="s">
        <v>3081</v>
      </c>
      <c r="F146" s="3233" t="s">
        <v>4888</v>
      </c>
      <c r="G146" s="3230"/>
      <c r="H146" s="3233"/>
      <c r="I146" s="3230"/>
      <c r="J146" s="3230"/>
      <c r="K146" s="3233" t="s">
        <v>4889</v>
      </c>
      <c r="L146" s="3233" t="s">
        <v>4890</v>
      </c>
      <c r="M146" s="3233" t="s">
        <v>3735</v>
      </c>
      <c r="N146" s="3233" t="s">
        <v>3326</v>
      </c>
      <c r="O146" s="3233" t="s">
        <v>1203</v>
      </c>
      <c r="P146" s="3233" t="s">
        <v>3204</v>
      </c>
      <c r="Q146" s="3233" t="s">
        <v>3362</v>
      </c>
      <c r="R146" s="3230">
        <v>21701</v>
      </c>
      <c r="S146" s="3233" t="s">
        <v>4891</v>
      </c>
      <c r="T146" s="3237">
        <v>3000600</v>
      </c>
      <c r="U146" s="3233" t="s">
        <v>4892</v>
      </c>
      <c r="V146" s="3238">
        <v>0.2</v>
      </c>
      <c r="W146" s="3230">
        <v>240.04</v>
      </c>
      <c r="X146" s="3237">
        <v>2400400</v>
      </c>
      <c r="Y146" s="3233" t="s">
        <v>3207</v>
      </c>
      <c r="Z146" s="3233" t="s">
        <v>3230</v>
      </c>
      <c r="AA146" s="3233" t="s">
        <v>4893</v>
      </c>
      <c r="AB146" s="3233" t="s">
        <v>3347</v>
      </c>
      <c r="AC146" s="3233" t="s">
        <v>3060</v>
      </c>
      <c r="AD146" s="3233" t="s">
        <v>4894</v>
      </c>
      <c r="AE146" s="3233" t="s">
        <v>3312</v>
      </c>
      <c r="AF146" s="3230"/>
      <c r="AG146" s="3230" t="s">
        <v>3007</v>
      </c>
      <c r="AH146" s="3233" t="s">
        <v>4895</v>
      </c>
      <c r="AI146" s="3233" t="s">
        <v>4896</v>
      </c>
      <c r="AJ146" s="3233" t="s">
        <v>4897</v>
      </c>
      <c r="AK146" s="3230"/>
      <c r="AL146" s="3233" t="s">
        <v>3226</v>
      </c>
      <c r="AM146" s="3230"/>
      <c r="AN146" s="3233" t="s">
        <v>3216</v>
      </c>
      <c r="AO146" s="3233" t="s">
        <v>3216</v>
      </c>
      <c r="AP146" s="3233" t="s">
        <v>3235</v>
      </c>
      <c r="AQ146" s="3230"/>
      <c r="AR146" s="3230"/>
      <c r="AS146" s="3230"/>
      <c r="AT146" s="3230"/>
      <c r="AU146" s="3230"/>
      <c r="AV146" s="3230"/>
      <c r="AW146" s="3230"/>
      <c r="AX146" s="3230"/>
      <c r="AY146" s="3233" t="s">
        <v>4898</v>
      </c>
      <c r="AZ146" s="3233" t="s">
        <v>4889</v>
      </c>
      <c r="BA146" s="3230"/>
      <c r="BB146" s="3231"/>
      <c r="BC146" s="3230"/>
      <c r="BD146" s="3245"/>
      <c r="BE146" s="3230"/>
      <c r="BF146" s="3246"/>
      <c r="BG146" s="3233" t="s">
        <v>4897</v>
      </c>
      <c r="BH146" s="3230"/>
      <c r="BI146" s="3233" t="s">
        <v>3235</v>
      </c>
      <c r="BJ146" s="3233" t="s">
        <v>4791</v>
      </c>
      <c r="BK146" s="3306"/>
      <c r="BL146" s="3298"/>
      <c r="BM146" s="3298"/>
      <c r="BN146" s="3298"/>
      <c r="BO146" s="3298"/>
      <c r="BP146" s="3298"/>
      <c r="BQ146" s="3298"/>
      <c r="BR146" s="3298"/>
      <c r="BS146" s="3279" t="s">
        <v>3235</v>
      </c>
      <c r="BT146" s="3279" t="s">
        <v>3060</v>
      </c>
    </row>
    <row r="147" spans="1:256" s="3307" customFormat="1" ht="12" hidden="1" customHeight="1">
      <c r="A147" s="3230" t="s">
        <v>4899</v>
      </c>
      <c r="B147" s="3230" t="s">
        <v>4900</v>
      </c>
      <c r="C147" s="3231" t="s">
        <v>4901</v>
      </c>
      <c r="D147" s="3231" t="s">
        <v>4902</v>
      </c>
      <c r="E147" s="3233" t="s">
        <v>3081</v>
      </c>
      <c r="F147" s="3230" t="s">
        <v>4903</v>
      </c>
      <c r="G147" s="3230"/>
      <c r="H147" s="3254"/>
      <c r="I147" s="3230"/>
      <c r="J147" s="3254"/>
      <c r="K147" s="3230" t="s">
        <v>4900</v>
      </c>
      <c r="L147" s="3230" t="s">
        <v>4904</v>
      </c>
      <c r="M147" s="3252" t="s">
        <v>3735</v>
      </c>
      <c r="N147" s="3230" t="s">
        <v>4905</v>
      </c>
      <c r="O147" s="3233" t="s">
        <v>4906</v>
      </c>
      <c r="P147" s="3230" t="s">
        <v>3853</v>
      </c>
      <c r="Q147" s="3230" t="s">
        <v>4907</v>
      </c>
      <c r="R147" s="3253">
        <v>25452</v>
      </c>
      <c r="S147" s="3236" t="s">
        <v>4908</v>
      </c>
      <c r="T147" s="3237">
        <v>1534400</v>
      </c>
      <c r="U147" s="3230" t="s">
        <v>4909</v>
      </c>
      <c r="V147" s="3238">
        <v>0.2</v>
      </c>
      <c r="W147" s="3239">
        <v>122.75</v>
      </c>
      <c r="X147" s="3240">
        <v>1227500</v>
      </c>
      <c r="Y147" s="3230" t="s">
        <v>3207</v>
      </c>
      <c r="Z147" s="3230" t="s">
        <v>3230</v>
      </c>
      <c r="AA147" s="3248" t="s">
        <v>3690</v>
      </c>
      <c r="AB147" s="3256" t="s">
        <v>3347</v>
      </c>
      <c r="AC147" s="3254" t="s">
        <v>3272</v>
      </c>
      <c r="AD147" s="3231" t="s">
        <v>4910</v>
      </c>
      <c r="AE147" s="3230" t="s">
        <v>3274</v>
      </c>
      <c r="AF147" s="3230"/>
      <c r="AG147" s="3230" t="s">
        <v>3275</v>
      </c>
      <c r="AH147" s="3230" t="s">
        <v>4911</v>
      </c>
      <c r="AI147" s="3255">
        <v>42639</v>
      </c>
      <c r="AJ147" s="3230" t="s">
        <v>4912</v>
      </c>
      <c r="AK147" s="3256"/>
      <c r="AL147" s="3254" t="s">
        <v>4392</v>
      </c>
      <c r="AM147" s="3230"/>
      <c r="AN147" s="3230" t="s">
        <v>3216</v>
      </c>
      <c r="AO147" s="3230" t="s">
        <v>3216</v>
      </c>
      <c r="AP147" s="3230" t="s">
        <v>3280</v>
      </c>
      <c r="AQ147" s="3254"/>
      <c r="AR147" s="3230"/>
      <c r="AS147" s="3230"/>
      <c r="AT147" s="3230"/>
      <c r="AU147" s="3254"/>
      <c r="AV147" s="3230"/>
      <c r="AW147" s="3230"/>
      <c r="AX147" s="3248"/>
      <c r="AY147" s="3230" t="s">
        <v>4913</v>
      </c>
      <c r="AZ147" s="3230" t="s">
        <v>4914</v>
      </c>
      <c r="BA147" s="3230"/>
      <c r="BB147" s="3230"/>
      <c r="BC147" s="3230"/>
      <c r="BD147" s="3230"/>
      <c r="BE147" s="3230"/>
      <c r="BF147" s="3230"/>
      <c r="BG147" s="3247" t="s">
        <v>4912</v>
      </c>
      <c r="BH147" s="3230"/>
      <c r="BI147" s="3230" t="s">
        <v>3280</v>
      </c>
      <c r="BJ147" s="3247" t="s">
        <v>3884</v>
      </c>
      <c r="BK147" s="3306"/>
      <c r="BL147" s="3298"/>
      <c r="BM147" s="3298"/>
      <c r="BN147" s="3298"/>
      <c r="BO147" s="3298"/>
      <c r="BP147" s="3298"/>
      <c r="BQ147" s="3333"/>
      <c r="BR147" s="3333"/>
      <c r="BS147" s="3279" t="s">
        <v>3120</v>
      </c>
      <c r="BT147" s="3279" t="s">
        <v>3060</v>
      </c>
      <c r="IR147" s="3296"/>
      <c r="IS147" s="3296"/>
      <c r="IT147" s="3296"/>
      <c r="IU147" s="3296"/>
      <c r="IV147" s="3296"/>
    </row>
    <row r="148" spans="1:256" s="3307" customFormat="1" ht="12" hidden="1" customHeight="1">
      <c r="A148" s="3232" t="s">
        <v>4915</v>
      </c>
      <c r="B148" s="3232" t="s">
        <v>4916</v>
      </c>
      <c r="C148" s="3232" t="s">
        <v>4917</v>
      </c>
      <c r="D148" s="3232" t="s">
        <v>4918</v>
      </c>
      <c r="E148" s="3232" t="s">
        <v>3081</v>
      </c>
      <c r="F148" s="3232" t="s">
        <v>4919</v>
      </c>
      <c r="G148" s="3254"/>
      <c r="H148" s="3232"/>
      <c r="I148" s="3254"/>
      <c r="J148" s="3254"/>
      <c r="K148" s="3232" t="s">
        <v>4920</v>
      </c>
      <c r="L148" s="3232" t="s">
        <v>4921</v>
      </c>
      <c r="M148" s="3232" t="s">
        <v>4249</v>
      </c>
      <c r="N148" s="3232" t="s">
        <v>4499</v>
      </c>
      <c r="O148" s="3232" t="s">
        <v>4922</v>
      </c>
      <c r="P148" s="3232" t="s">
        <v>3204</v>
      </c>
      <c r="Q148" s="3232" t="s">
        <v>4923</v>
      </c>
      <c r="R148" s="3254">
        <v>24604</v>
      </c>
      <c r="S148" s="3232" t="s">
        <v>4924</v>
      </c>
      <c r="T148" s="3313">
        <v>2301700</v>
      </c>
      <c r="U148" s="3232" t="s">
        <v>4925</v>
      </c>
      <c r="V148" s="3314">
        <v>0.2</v>
      </c>
      <c r="W148" s="3254">
        <v>184.13</v>
      </c>
      <c r="X148" s="3313">
        <v>1841300</v>
      </c>
      <c r="Y148" s="3232" t="s">
        <v>3207</v>
      </c>
      <c r="Z148" s="3232" t="s">
        <v>3230</v>
      </c>
      <c r="AA148" s="3232" t="s">
        <v>3627</v>
      </c>
      <c r="AB148" s="3232" t="s">
        <v>3347</v>
      </c>
      <c r="AC148" s="3232" t="s">
        <v>3060</v>
      </c>
      <c r="AD148" s="3232" t="s">
        <v>4926</v>
      </c>
      <c r="AE148" s="3232" t="s">
        <v>3312</v>
      </c>
      <c r="AF148" s="3254"/>
      <c r="AG148" s="3254" t="s">
        <v>3007</v>
      </c>
      <c r="AH148" s="3232" t="s">
        <v>4927</v>
      </c>
      <c r="AI148" s="3232" t="s">
        <v>4794</v>
      </c>
      <c r="AJ148" s="3232" t="s">
        <v>4928</v>
      </c>
      <c r="AK148" s="3254"/>
      <c r="AL148" s="3232" t="s">
        <v>4270</v>
      </c>
      <c r="AM148" s="3254"/>
      <c r="AN148" s="3232" t="s">
        <v>3216</v>
      </c>
      <c r="AO148" s="3232" t="s">
        <v>3216</v>
      </c>
      <c r="AP148" s="3232" t="s">
        <v>3298</v>
      </c>
      <c r="AQ148" s="3254"/>
      <c r="AR148" s="3254"/>
      <c r="AS148" s="3254"/>
      <c r="AT148" s="3254"/>
      <c r="AU148" s="3254"/>
      <c r="AV148" s="3254"/>
      <c r="AW148" s="3254"/>
      <c r="AX148" s="3254"/>
      <c r="AY148" s="3232" t="s">
        <v>4929</v>
      </c>
      <c r="AZ148" s="3232" t="s">
        <v>4920</v>
      </c>
      <c r="BA148" s="3254"/>
      <c r="BB148" s="3310"/>
      <c r="BC148" s="3254"/>
      <c r="BD148" s="3380"/>
      <c r="BE148" s="3254"/>
      <c r="BF148" s="3381"/>
      <c r="BG148" s="3232" t="s">
        <v>4928</v>
      </c>
      <c r="BH148" s="3254"/>
      <c r="BI148" s="3232" t="s">
        <v>3298</v>
      </c>
      <c r="BJ148" s="3232" t="s">
        <v>3369</v>
      </c>
      <c r="BK148" s="3319"/>
      <c r="BL148" s="3320"/>
      <c r="BM148" s="3320"/>
      <c r="BN148" s="3320"/>
      <c r="BO148" s="3320"/>
      <c r="BP148" s="3320"/>
      <c r="BQ148" s="3320"/>
      <c r="BR148" s="3320"/>
      <c r="BS148" s="3279" t="s">
        <v>3298</v>
      </c>
      <c r="BT148" s="3279" t="s">
        <v>3060</v>
      </c>
      <c r="BV148" s="3322"/>
      <c r="BW148" s="3322"/>
      <c r="BX148" s="3322"/>
      <c r="BY148" s="3322"/>
      <c r="BZ148" s="3322"/>
      <c r="CA148" s="3322"/>
      <c r="CB148" s="3322"/>
      <c r="CC148" s="3322"/>
      <c r="CD148" s="3322"/>
      <c r="CE148" s="3322"/>
      <c r="CF148" s="3322"/>
      <c r="CG148" s="3322"/>
      <c r="CH148" s="3322"/>
      <c r="CI148" s="3322"/>
      <c r="CJ148" s="3322"/>
      <c r="CK148" s="3322"/>
      <c r="CL148" s="3322"/>
      <c r="CM148" s="3322"/>
      <c r="CN148" s="3322"/>
      <c r="CO148" s="3322"/>
      <c r="CP148" s="3322"/>
      <c r="CQ148" s="3322"/>
      <c r="CR148" s="3322"/>
      <c r="CS148" s="3322"/>
      <c r="CT148" s="3322"/>
      <c r="CU148" s="3322"/>
      <c r="CV148" s="3322"/>
      <c r="CW148" s="3322"/>
      <c r="CX148" s="3322"/>
      <c r="CY148" s="3322"/>
      <c r="CZ148" s="3322"/>
      <c r="DA148" s="3322"/>
      <c r="DB148" s="3322"/>
      <c r="DC148" s="3322"/>
      <c r="DD148" s="3322"/>
      <c r="DE148" s="3322"/>
      <c r="DF148" s="3322"/>
      <c r="DG148" s="3322"/>
      <c r="DH148" s="3322"/>
      <c r="DI148" s="3322"/>
      <c r="DJ148" s="3322"/>
      <c r="DK148" s="3322"/>
      <c r="DL148" s="3322"/>
      <c r="DM148" s="3322"/>
      <c r="DN148" s="3322"/>
      <c r="DO148" s="3322"/>
      <c r="DP148" s="3322"/>
      <c r="DQ148" s="3322"/>
      <c r="DR148" s="3322"/>
      <c r="DS148" s="3322"/>
      <c r="DT148" s="3322"/>
      <c r="DU148" s="3322"/>
      <c r="DV148" s="3322"/>
      <c r="DW148" s="3322"/>
      <c r="DX148" s="3322"/>
      <c r="DY148" s="3322"/>
      <c r="DZ148" s="3322"/>
      <c r="EA148" s="3322"/>
      <c r="EB148" s="3322"/>
      <c r="EC148" s="3322"/>
      <c r="ED148" s="3322"/>
      <c r="EE148" s="3322"/>
      <c r="EF148" s="3322"/>
      <c r="EG148" s="3322"/>
      <c r="EH148" s="3322"/>
      <c r="EI148" s="3322"/>
      <c r="EJ148" s="3322"/>
      <c r="EK148" s="3322"/>
      <c r="EL148" s="3322"/>
      <c r="EM148" s="3322"/>
      <c r="EN148" s="3322"/>
      <c r="EO148" s="3322"/>
      <c r="EP148" s="3322"/>
      <c r="EQ148" s="3322"/>
      <c r="ER148" s="3322"/>
      <c r="ES148" s="3322"/>
      <c r="ET148" s="3322"/>
      <c r="EU148" s="3322"/>
      <c r="EV148" s="3322"/>
      <c r="EW148" s="3322"/>
      <c r="EX148" s="3322"/>
      <c r="EY148" s="3322"/>
      <c r="EZ148" s="3322"/>
      <c r="FA148" s="3322"/>
      <c r="FB148" s="3322"/>
      <c r="FC148" s="3322"/>
      <c r="FD148" s="3322"/>
      <c r="FE148" s="3322"/>
      <c r="FF148" s="3322"/>
      <c r="FG148" s="3322"/>
      <c r="FH148" s="3322"/>
      <c r="FI148" s="3322"/>
      <c r="FJ148" s="3322"/>
      <c r="FK148" s="3322"/>
      <c r="FL148" s="3322"/>
      <c r="FM148" s="3322"/>
      <c r="FN148" s="3322"/>
      <c r="FO148" s="3322"/>
      <c r="FP148" s="3322"/>
      <c r="FQ148" s="3322"/>
      <c r="FR148" s="3322"/>
      <c r="FS148" s="3322"/>
      <c r="FT148" s="3322"/>
      <c r="FU148" s="3322"/>
      <c r="FV148" s="3322"/>
      <c r="FW148" s="3322"/>
      <c r="FX148" s="3322"/>
      <c r="FY148" s="3322"/>
      <c r="FZ148" s="3322"/>
      <c r="GA148" s="3322"/>
      <c r="GB148" s="3322"/>
      <c r="GC148" s="3322"/>
      <c r="GD148" s="3322"/>
      <c r="GE148" s="3322"/>
      <c r="GF148" s="3322"/>
      <c r="GG148" s="3322"/>
      <c r="GH148" s="3322"/>
      <c r="GI148" s="3322"/>
      <c r="GJ148" s="3322"/>
      <c r="GK148" s="3322"/>
      <c r="GL148" s="3322"/>
      <c r="GM148" s="3322"/>
      <c r="GN148" s="3322"/>
      <c r="GO148" s="3322"/>
      <c r="GP148" s="3322"/>
      <c r="GQ148" s="3322"/>
      <c r="GR148" s="3322"/>
      <c r="GS148" s="3322"/>
      <c r="GT148" s="3322"/>
      <c r="GU148" s="3322"/>
      <c r="GV148" s="3322"/>
      <c r="GW148" s="3322"/>
      <c r="GX148" s="3322"/>
      <c r="GY148" s="3322"/>
      <c r="GZ148" s="3322"/>
      <c r="HA148" s="3322"/>
      <c r="HB148" s="3322"/>
      <c r="HC148" s="3322"/>
      <c r="HD148" s="3322"/>
      <c r="HE148" s="3322"/>
      <c r="HF148" s="3322"/>
      <c r="HG148" s="3322"/>
      <c r="HH148" s="3322"/>
      <c r="HI148" s="3322"/>
      <c r="HJ148" s="3322"/>
      <c r="HK148" s="3322"/>
      <c r="HL148" s="3322"/>
      <c r="HM148" s="3322"/>
      <c r="HN148" s="3322"/>
      <c r="HO148" s="3322"/>
      <c r="HP148" s="3322"/>
      <c r="HQ148" s="3322"/>
      <c r="HR148" s="3322"/>
      <c r="HS148" s="3322"/>
      <c r="HT148" s="3322"/>
      <c r="HU148" s="3322"/>
      <c r="HV148" s="3322"/>
      <c r="HW148" s="3322"/>
      <c r="HX148" s="3322"/>
      <c r="HY148" s="3322"/>
      <c r="HZ148" s="3322"/>
      <c r="IA148" s="3322"/>
      <c r="IB148" s="3322"/>
      <c r="IC148" s="3322"/>
      <c r="ID148" s="3322"/>
      <c r="IE148" s="3322"/>
      <c r="IF148" s="3322"/>
      <c r="IG148" s="3322"/>
      <c r="IH148" s="3322"/>
      <c r="II148" s="3322"/>
      <c r="IJ148" s="3322"/>
      <c r="IK148" s="3322"/>
      <c r="IL148" s="3322"/>
      <c r="IM148" s="3322"/>
      <c r="IN148" s="3322"/>
      <c r="IO148" s="3322"/>
      <c r="IP148" s="3322"/>
      <c r="IQ148" s="3322"/>
      <c r="IR148" s="3322"/>
      <c r="IS148" s="3322"/>
      <c r="IT148" s="3322"/>
      <c r="IU148" s="3322"/>
      <c r="IV148" s="3322"/>
    </row>
    <row r="149" spans="1:256" s="3307" customFormat="1" ht="12" hidden="1" customHeight="1">
      <c r="A149" s="3232" t="s">
        <v>4930</v>
      </c>
      <c r="B149" s="3232" t="s">
        <v>4931</v>
      </c>
      <c r="C149" s="3232" t="s">
        <v>4932</v>
      </c>
      <c r="D149" s="3232" t="s">
        <v>4933</v>
      </c>
      <c r="E149" s="3232" t="s">
        <v>3081</v>
      </c>
      <c r="F149" s="3232" t="s">
        <v>4934</v>
      </c>
      <c r="G149" s="3254"/>
      <c r="H149" s="3232"/>
      <c r="I149" s="3254"/>
      <c r="J149" s="3254"/>
      <c r="K149" s="3232" t="s">
        <v>4935</v>
      </c>
      <c r="L149" s="3232" t="s">
        <v>4936</v>
      </c>
      <c r="M149" s="3232" t="s">
        <v>3293</v>
      </c>
      <c r="N149" s="3232" t="s">
        <v>3326</v>
      </c>
      <c r="O149" s="3232" t="s">
        <v>1203</v>
      </c>
      <c r="P149" s="3232" t="s">
        <v>3204</v>
      </c>
      <c r="Q149" s="3232" t="s">
        <v>4937</v>
      </c>
      <c r="R149" s="3254">
        <v>26753</v>
      </c>
      <c r="S149" s="3232" t="s">
        <v>4938</v>
      </c>
      <c r="T149" s="3313">
        <v>4107400</v>
      </c>
      <c r="U149" s="3232" t="s">
        <v>4939</v>
      </c>
      <c r="V149" s="3314">
        <v>0.2</v>
      </c>
      <c r="W149" s="3254">
        <v>328.59</v>
      </c>
      <c r="X149" s="3313">
        <v>3285899.9999999995</v>
      </c>
      <c r="Y149" s="3232" t="s">
        <v>3207</v>
      </c>
      <c r="Z149" s="3232" t="s">
        <v>3230</v>
      </c>
      <c r="AA149" s="3232" t="s">
        <v>3230</v>
      </c>
      <c r="AB149" s="3232" t="s">
        <v>4805</v>
      </c>
      <c r="AC149" s="3232" t="s">
        <v>3060</v>
      </c>
      <c r="AD149" s="3232" t="s">
        <v>4940</v>
      </c>
      <c r="AE149" s="3232" t="s">
        <v>3312</v>
      </c>
      <c r="AF149" s="3254"/>
      <c r="AG149" s="3254" t="s">
        <v>3007</v>
      </c>
      <c r="AH149" s="3232" t="s">
        <v>4941</v>
      </c>
      <c r="AI149" s="3232" t="s">
        <v>4883</v>
      </c>
      <c r="AJ149" s="3232" t="s">
        <v>3865</v>
      </c>
      <c r="AK149" s="3254"/>
      <c r="AL149" s="3232" t="s">
        <v>4452</v>
      </c>
      <c r="AM149" s="3254"/>
      <c r="AN149" s="3232" t="s">
        <v>3216</v>
      </c>
      <c r="AO149" s="3232" t="s">
        <v>3216</v>
      </c>
      <c r="AP149" s="3232" t="s">
        <v>3298</v>
      </c>
      <c r="AQ149" s="3254"/>
      <c r="AR149" s="3254"/>
      <c r="AS149" s="3254"/>
      <c r="AT149" s="3254"/>
      <c r="AU149" s="3254"/>
      <c r="AV149" s="3254"/>
      <c r="AW149" s="3254"/>
      <c r="AX149" s="3254"/>
      <c r="AY149" s="3232" t="s">
        <v>4942</v>
      </c>
      <c r="AZ149" s="3232" t="s">
        <v>4935</v>
      </c>
      <c r="BA149" s="3254"/>
      <c r="BB149" s="3310"/>
      <c r="BC149" s="3254"/>
      <c r="BD149" s="3380"/>
      <c r="BE149" s="3254"/>
      <c r="BF149" s="3381"/>
      <c r="BG149" s="3232" t="s">
        <v>3865</v>
      </c>
      <c r="BH149" s="3254"/>
      <c r="BI149" s="3232" t="s">
        <v>3298</v>
      </c>
      <c r="BJ149" s="3232" t="s">
        <v>3884</v>
      </c>
      <c r="BK149" s="3319"/>
      <c r="BL149" s="3320"/>
      <c r="BM149" s="3320"/>
      <c r="BN149" s="3320"/>
      <c r="BO149" s="3320"/>
      <c r="BP149" s="3320"/>
      <c r="BQ149" s="3320"/>
      <c r="BR149" s="3320"/>
      <c r="BS149" s="3279" t="s">
        <v>3298</v>
      </c>
      <c r="BT149" s="3279" t="s">
        <v>3060</v>
      </c>
      <c r="BV149" s="3322"/>
      <c r="BW149" s="3322"/>
      <c r="BX149" s="3322"/>
      <c r="BY149" s="3322"/>
      <c r="BZ149" s="3322"/>
      <c r="CA149" s="3322"/>
      <c r="CB149" s="3322"/>
      <c r="CC149" s="3322"/>
      <c r="CD149" s="3322"/>
      <c r="CE149" s="3322"/>
      <c r="CF149" s="3322"/>
      <c r="CG149" s="3322"/>
      <c r="CH149" s="3322"/>
      <c r="CI149" s="3322"/>
      <c r="CJ149" s="3322"/>
      <c r="CK149" s="3322"/>
      <c r="CL149" s="3322"/>
      <c r="CM149" s="3322"/>
      <c r="CN149" s="3322"/>
      <c r="CO149" s="3322"/>
      <c r="CP149" s="3322"/>
      <c r="CQ149" s="3322"/>
      <c r="CR149" s="3322"/>
      <c r="CS149" s="3322"/>
      <c r="CT149" s="3322"/>
      <c r="CU149" s="3322"/>
      <c r="CV149" s="3322"/>
      <c r="CW149" s="3322"/>
      <c r="CX149" s="3322"/>
      <c r="CY149" s="3322"/>
      <c r="CZ149" s="3322"/>
      <c r="DA149" s="3322"/>
      <c r="DB149" s="3322"/>
      <c r="DC149" s="3322"/>
      <c r="DD149" s="3322"/>
      <c r="DE149" s="3322"/>
      <c r="DF149" s="3322"/>
      <c r="DG149" s="3322"/>
      <c r="DH149" s="3322"/>
      <c r="DI149" s="3322"/>
      <c r="DJ149" s="3322"/>
      <c r="DK149" s="3322"/>
      <c r="DL149" s="3322"/>
      <c r="DM149" s="3322"/>
      <c r="DN149" s="3322"/>
      <c r="DO149" s="3322"/>
      <c r="DP149" s="3322"/>
      <c r="DQ149" s="3322"/>
      <c r="DR149" s="3322"/>
      <c r="DS149" s="3322"/>
      <c r="DT149" s="3322"/>
      <c r="DU149" s="3322"/>
      <c r="DV149" s="3322"/>
      <c r="DW149" s="3322"/>
      <c r="DX149" s="3322"/>
      <c r="DY149" s="3322"/>
      <c r="DZ149" s="3322"/>
      <c r="EA149" s="3322"/>
      <c r="EB149" s="3322"/>
      <c r="EC149" s="3322"/>
      <c r="ED149" s="3322"/>
      <c r="EE149" s="3322"/>
      <c r="EF149" s="3322"/>
      <c r="EG149" s="3322"/>
      <c r="EH149" s="3322"/>
      <c r="EI149" s="3322"/>
      <c r="EJ149" s="3322"/>
      <c r="EK149" s="3322"/>
      <c r="EL149" s="3322"/>
      <c r="EM149" s="3322"/>
      <c r="EN149" s="3322"/>
      <c r="EO149" s="3322"/>
      <c r="EP149" s="3322"/>
      <c r="EQ149" s="3322"/>
      <c r="ER149" s="3322"/>
      <c r="ES149" s="3322"/>
      <c r="ET149" s="3322"/>
      <c r="EU149" s="3322"/>
      <c r="EV149" s="3322"/>
      <c r="EW149" s="3322"/>
      <c r="EX149" s="3322"/>
      <c r="EY149" s="3322"/>
      <c r="EZ149" s="3322"/>
      <c r="FA149" s="3322"/>
      <c r="FB149" s="3322"/>
      <c r="FC149" s="3322"/>
      <c r="FD149" s="3322"/>
      <c r="FE149" s="3322"/>
      <c r="FF149" s="3322"/>
      <c r="FG149" s="3322"/>
      <c r="FH149" s="3322"/>
      <c r="FI149" s="3322"/>
      <c r="FJ149" s="3322"/>
      <c r="FK149" s="3322"/>
      <c r="FL149" s="3322"/>
      <c r="FM149" s="3322"/>
      <c r="FN149" s="3322"/>
      <c r="FO149" s="3322"/>
      <c r="FP149" s="3322"/>
      <c r="FQ149" s="3322"/>
      <c r="FR149" s="3322"/>
      <c r="FS149" s="3322"/>
      <c r="FT149" s="3322"/>
      <c r="FU149" s="3322"/>
      <c r="FV149" s="3322"/>
      <c r="FW149" s="3322"/>
      <c r="FX149" s="3322"/>
      <c r="FY149" s="3322"/>
      <c r="FZ149" s="3322"/>
      <c r="GA149" s="3322"/>
      <c r="GB149" s="3322"/>
      <c r="GC149" s="3322"/>
      <c r="GD149" s="3322"/>
      <c r="GE149" s="3322"/>
      <c r="GF149" s="3322"/>
      <c r="GG149" s="3322"/>
      <c r="GH149" s="3322"/>
      <c r="GI149" s="3322"/>
      <c r="GJ149" s="3322"/>
      <c r="GK149" s="3322"/>
      <c r="GL149" s="3322"/>
      <c r="GM149" s="3322"/>
      <c r="GN149" s="3322"/>
      <c r="GO149" s="3322"/>
      <c r="GP149" s="3322"/>
      <c r="GQ149" s="3322"/>
      <c r="GR149" s="3322"/>
      <c r="GS149" s="3322"/>
      <c r="GT149" s="3322"/>
      <c r="GU149" s="3322"/>
      <c r="GV149" s="3322"/>
      <c r="GW149" s="3322"/>
      <c r="GX149" s="3322"/>
      <c r="GY149" s="3322"/>
      <c r="GZ149" s="3322"/>
      <c r="HA149" s="3322"/>
      <c r="HB149" s="3322"/>
      <c r="HC149" s="3322"/>
      <c r="HD149" s="3322"/>
      <c r="HE149" s="3322"/>
      <c r="HF149" s="3322"/>
      <c r="HG149" s="3322"/>
      <c r="HH149" s="3322"/>
      <c r="HI149" s="3322"/>
      <c r="HJ149" s="3322"/>
      <c r="HK149" s="3322"/>
      <c r="HL149" s="3322"/>
      <c r="HM149" s="3322"/>
      <c r="HN149" s="3322"/>
      <c r="HO149" s="3322"/>
      <c r="HP149" s="3322"/>
      <c r="HQ149" s="3322"/>
      <c r="HR149" s="3322"/>
      <c r="HS149" s="3322"/>
      <c r="HT149" s="3322"/>
      <c r="HU149" s="3322"/>
      <c r="HV149" s="3322"/>
      <c r="HW149" s="3322"/>
      <c r="HX149" s="3322"/>
      <c r="HY149" s="3322"/>
      <c r="HZ149" s="3322"/>
      <c r="IA149" s="3322"/>
      <c r="IB149" s="3322"/>
      <c r="IC149" s="3322"/>
      <c r="ID149" s="3322"/>
      <c r="IE149" s="3322"/>
      <c r="IF149" s="3322"/>
      <c r="IG149" s="3322"/>
      <c r="IH149" s="3322"/>
      <c r="II149" s="3322"/>
      <c r="IJ149" s="3322"/>
      <c r="IK149" s="3322"/>
      <c r="IL149" s="3322"/>
      <c r="IM149" s="3322"/>
      <c r="IN149" s="3322"/>
      <c r="IO149" s="3322"/>
      <c r="IP149" s="3322"/>
      <c r="IQ149" s="3322"/>
      <c r="IR149" s="3322"/>
      <c r="IS149" s="3322"/>
      <c r="IT149" s="3322"/>
      <c r="IU149" s="3322"/>
      <c r="IV149" s="3322"/>
    </row>
    <row r="150" spans="1:256" s="3307" customFormat="1" ht="12" hidden="1" customHeight="1">
      <c r="A150" s="3233" t="s">
        <v>4943</v>
      </c>
      <c r="B150" s="3233" t="s">
        <v>4944</v>
      </c>
      <c r="C150" s="3233" t="s">
        <v>4945</v>
      </c>
      <c r="D150" s="3233" t="s">
        <v>4946</v>
      </c>
      <c r="E150" s="3233" t="s">
        <v>3081</v>
      </c>
      <c r="F150" s="3233" t="s">
        <v>4947</v>
      </c>
      <c r="G150" s="3230"/>
      <c r="H150" s="3233"/>
      <c r="I150" s="3230"/>
      <c r="J150" s="3230"/>
      <c r="K150" s="3233" t="s">
        <v>4948</v>
      </c>
      <c r="L150" s="3233" t="s">
        <v>4949</v>
      </c>
      <c r="M150" s="3233" t="s">
        <v>3872</v>
      </c>
      <c r="N150" s="3233" t="s">
        <v>3227</v>
      </c>
      <c r="O150" s="3233" t="s">
        <v>1203</v>
      </c>
      <c r="P150" s="3233" t="s">
        <v>3204</v>
      </c>
      <c r="Q150" s="3233" t="s">
        <v>3362</v>
      </c>
      <c r="R150" s="3230">
        <v>25338</v>
      </c>
      <c r="S150" s="3233" t="s">
        <v>4950</v>
      </c>
      <c r="T150" s="3237">
        <v>2635000</v>
      </c>
      <c r="U150" s="3233" t="s">
        <v>4951</v>
      </c>
      <c r="V150" s="3238">
        <v>0.2</v>
      </c>
      <c r="W150" s="3230">
        <v>210.8</v>
      </c>
      <c r="X150" s="3237">
        <v>2108000</v>
      </c>
      <c r="Y150" s="3233" t="s">
        <v>3207</v>
      </c>
      <c r="Z150" s="3233" t="s">
        <v>3230</v>
      </c>
      <c r="AA150" s="3233" t="s">
        <v>3627</v>
      </c>
      <c r="AB150" s="3233" t="s">
        <v>3347</v>
      </c>
      <c r="AC150" s="3233" t="s">
        <v>3060</v>
      </c>
      <c r="AD150" s="3233" t="s">
        <v>4952</v>
      </c>
      <c r="AE150" s="3233" t="s">
        <v>3312</v>
      </c>
      <c r="AF150" s="3230"/>
      <c r="AG150" s="3230" t="s">
        <v>3007</v>
      </c>
      <c r="AH150" s="3233" t="s">
        <v>4953</v>
      </c>
      <c r="AI150" s="3233" t="s">
        <v>4883</v>
      </c>
      <c r="AJ150" s="3233" t="s">
        <v>3884</v>
      </c>
      <c r="AK150" s="3230"/>
      <c r="AL150" s="3233" t="s">
        <v>3881</v>
      </c>
      <c r="AM150" s="3230"/>
      <c r="AN150" s="3233" t="s">
        <v>3216</v>
      </c>
      <c r="AO150" s="3233" t="s">
        <v>3216</v>
      </c>
      <c r="AP150" s="3233" t="s">
        <v>3352</v>
      </c>
      <c r="AQ150" s="3230"/>
      <c r="AR150" s="3230"/>
      <c r="AS150" s="3230"/>
      <c r="AT150" s="3230"/>
      <c r="AU150" s="3230"/>
      <c r="AV150" s="3230"/>
      <c r="AW150" s="3230"/>
      <c r="AX150" s="3230"/>
      <c r="AY150" s="3233" t="s">
        <v>4954</v>
      </c>
      <c r="AZ150" s="3233" t="s">
        <v>4948</v>
      </c>
      <c r="BA150" s="3230"/>
      <c r="BB150" s="3231"/>
      <c r="BC150" s="3230"/>
      <c r="BD150" s="3245"/>
      <c r="BE150" s="3230"/>
      <c r="BF150" s="3246"/>
      <c r="BG150" s="3233" t="s">
        <v>3884</v>
      </c>
      <c r="BH150" s="3230"/>
      <c r="BI150" s="3233" t="s">
        <v>3352</v>
      </c>
      <c r="BJ150" s="3233" t="s">
        <v>4955</v>
      </c>
      <c r="BK150" s="3306"/>
      <c r="BL150" s="3298"/>
      <c r="BM150" s="3298"/>
      <c r="BN150" s="3298"/>
      <c r="BO150" s="3298"/>
      <c r="BP150" s="3298"/>
      <c r="BQ150" s="3298"/>
      <c r="BR150" s="3298"/>
      <c r="BS150" s="3279" t="s">
        <v>3352</v>
      </c>
      <c r="BT150" s="3279" t="s">
        <v>3060</v>
      </c>
    </row>
    <row r="151" spans="1:256" s="3307" customFormat="1" ht="12" hidden="1" customHeight="1">
      <c r="A151" s="3254" t="s">
        <v>4956</v>
      </c>
      <c r="B151" s="3254" t="s">
        <v>4957</v>
      </c>
      <c r="C151" s="3310" t="s">
        <v>4958</v>
      </c>
      <c r="D151" s="3310" t="s">
        <v>4959</v>
      </c>
      <c r="E151" s="3233" t="s">
        <v>3081</v>
      </c>
      <c r="F151" s="3254" t="s">
        <v>4960</v>
      </c>
      <c r="G151" s="3254"/>
      <c r="H151" s="3254"/>
      <c r="I151" s="3254"/>
      <c r="J151" s="3254"/>
      <c r="K151" s="3254" t="s">
        <v>4957</v>
      </c>
      <c r="L151" s="3254" t="s">
        <v>4961</v>
      </c>
      <c r="M151" s="3310" t="s">
        <v>3290</v>
      </c>
      <c r="N151" s="3254" t="s">
        <v>3268</v>
      </c>
      <c r="O151" s="3232" t="s">
        <v>1203</v>
      </c>
      <c r="P151" s="3254" t="s">
        <v>3853</v>
      </c>
      <c r="Q151" s="3254" t="s">
        <v>3362</v>
      </c>
      <c r="R151" s="3311">
        <v>25214</v>
      </c>
      <c r="S151" s="3312" t="s">
        <v>4962</v>
      </c>
      <c r="T151" s="3313">
        <v>2949500</v>
      </c>
      <c r="U151" s="3254" t="s">
        <v>4963</v>
      </c>
      <c r="V151" s="3314">
        <v>0.2</v>
      </c>
      <c r="W151" s="3315">
        <v>235.96</v>
      </c>
      <c r="X151" s="3313">
        <v>2359600</v>
      </c>
      <c r="Y151" s="3254" t="s">
        <v>3207</v>
      </c>
      <c r="Z151" s="3254" t="s">
        <v>3230</v>
      </c>
      <c r="AA151" s="3316" t="s">
        <v>3805</v>
      </c>
      <c r="AB151" s="3254" t="s">
        <v>3347</v>
      </c>
      <c r="AC151" s="3254" t="s">
        <v>3272</v>
      </c>
      <c r="AD151" s="3310" t="s">
        <v>4964</v>
      </c>
      <c r="AE151" s="3254" t="s">
        <v>3274</v>
      </c>
      <c r="AF151" s="3254"/>
      <c r="AG151" s="3254" t="s">
        <v>3275</v>
      </c>
      <c r="AH151" s="3254" t="s">
        <v>4965</v>
      </c>
      <c r="AI151" s="3317" t="s">
        <v>4791</v>
      </c>
      <c r="AJ151" s="3254" t="s">
        <v>3898</v>
      </c>
      <c r="AK151" s="3254"/>
      <c r="AL151" s="3254" t="s">
        <v>3256</v>
      </c>
      <c r="AM151" s="3254"/>
      <c r="AN151" s="3254" t="s">
        <v>3216</v>
      </c>
      <c r="AO151" s="3254" t="s">
        <v>3216</v>
      </c>
      <c r="AP151" s="3254" t="s">
        <v>3280</v>
      </c>
      <c r="AQ151" s="3254"/>
      <c r="AR151" s="3254"/>
      <c r="AS151" s="3254"/>
      <c r="AT151" s="3254"/>
      <c r="AU151" s="3254"/>
      <c r="AV151" s="3254"/>
      <c r="AW151" s="3254"/>
      <c r="AX151" s="3316"/>
      <c r="AY151" s="3254" t="s">
        <v>4966</v>
      </c>
      <c r="AZ151" s="3254" t="s">
        <v>4967</v>
      </c>
      <c r="BA151" s="3254"/>
      <c r="BB151" s="3254"/>
      <c r="BC151" s="3254"/>
      <c r="BD151" s="3254"/>
      <c r="BE151" s="3254"/>
      <c r="BF151" s="3254"/>
      <c r="BG151" s="3318" t="s">
        <v>3898</v>
      </c>
      <c r="BH151" s="3254"/>
      <c r="BI151" s="3254" t="s">
        <v>3280</v>
      </c>
      <c r="BJ151" s="3318" t="s">
        <v>4968</v>
      </c>
      <c r="BK151" s="3319"/>
      <c r="BL151" s="3320"/>
      <c r="BM151" s="3320"/>
      <c r="BN151" s="3320"/>
      <c r="BO151" s="3320"/>
      <c r="BP151" s="3320"/>
      <c r="BQ151" s="3321"/>
      <c r="BR151" s="3321"/>
      <c r="BS151" s="3279" t="s">
        <v>3120</v>
      </c>
      <c r="BT151" s="3279" t="s">
        <v>3060</v>
      </c>
      <c r="BV151" s="3322"/>
      <c r="BW151" s="3322"/>
      <c r="BX151" s="3322"/>
      <c r="BY151" s="3322"/>
      <c r="BZ151" s="3322"/>
      <c r="CA151" s="3322"/>
      <c r="CB151" s="3322"/>
      <c r="CC151" s="3322"/>
      <c r="CD151" s="3322"/>
      <c r="CE151" s="3322"/>
      <c r="CF151" s="3322"/>
      <c r="CG151" s="3322"/>
      <c r="CH151" s="3322"/>
      <c r="CI151" s="3322"/>
      <c r="CJ151" s="3322"/>
      <c r="CK151" s="3322"/>
      <c r="CL151" s="3322"/>
      <c r="CM151" s="3322"/>
      <c r="CN151" s="3322"/>
      <c r="CO151" s="3322"/>
      <c r="CP151" s="3322"/>
      <c r="CQ151" s="3322"/>
      <c r="CR151" s="3322"/>
      <c r="CS151" s="3322"/>
      <c r="CT151" s="3322"/>
      <c r="CU151" s="3322"/>
      <c r="CV151" s="3322"/>
      <c r="CW151" s="3322"/>
      <c r="CX151" s="3322"/>
      <c r="CY151" s="3322"/>
      <c r="CZ151" s="3322"/>
      <c r="DA151" s="3322"/>
      <c r="DB151" s="3322"/>
      <c r="DC151" s="3322"/>
      <c r="DD151" s="3322"/>
      <c r="DE151" s="3322"/>
      <c r="DF151" s="3322"/>
      <c r="DG151" s="3322"/>
      <c r="DH151" s="3322"/>
      <c r="DI151" s="3322"/>
      <c r="DJ151" s="3322"/>
      <c r="DK151" s="3322"/>
      <c r="DL151" s="3322"/>
      <c r="DM151" s="3322"/>
      <c r="DN151" s="3322"/>
      <c r="DO151" s="3322"/>
      <c r="DP151" s="3322"/>
      <c r="DQ151" s="3322"/>
      <c r="DR151" s="3322"/>
      <c r="DS151" s="3322"/>
      <c r="DT151" s="3322"/>
      <c r="DU151" s="3322"/>
      <c r="DV151" s="3322"/>
      <c r="DW151" s="3322"/>
      <c r="DX151" s="3322"/>
      <c r="DY151" s="3322"/>
      <c r="DZ151" s="3322"/>
      <c r="EA151" s="3322"/>
      <c r="EB151" s="3322"/>
      <c r="EC151" s="3322"/>
      <c r="ED151" s="3322"/>
      <c r="EE151" s="3322"/>
      <c r="EF151" s="3322"/>
      <c r="EG151" s="3322"/>
      <c r="EH151" s="3322"/>
      <c r="EI151" s="3322"/>
      <c r="EJ151" s="3322"/>
      <c r="EK151" s="3322"/>
      <c r="EL151" s="3322"/>
      <c r="EM151" s="3322"/>
      <c r="EN151" s="3322"/>
      <c r="EO151" s="3322"/>
      <c r="EP151" s="3322"/>
      <c r="EQ151" s="3322"/>
      <c r="ER151" s="3322"/>
      <c r="ES151" s="3322"/>
      <c r="ET151" s="3322"/>
      <c r="EU151" s="3322"/>
      <c r="EV151" s="3322"/>
      <c r="EW151" s="3322"/>
      <c r="EX151" s="3322"/>
      <c r="EY151" s="3322"/>
      <c r="EZ151" s="3322"/>
      <c r="FA151" s="3322"/>
      <c r="FB151" s="3322"/>
      <c r="FC151" s="3322"/>
      <c r="FD151" s="3322"/>
      <c r="FE151" s="3322"/>
      <c r="FF151" s="3322"/>
      <c r="FG151" s="3322"/>
      <c r="FH151" s="3322"/>
      <c r="FI151" s="3322"/>
      <c r="FJ151" s="3322"/>
      <c r="FK151" s="3322"/>
      <c r="FL151" s="3322"/>
      <c r="FM151" s="3322"/>
      <c r="FN151" s="3322"/>
      <c r="FO151" s="3322"/>
      <c r="FP151" s="3322"/>
      <c r="FQ151" s="3322"/>
      <c r="FR151" s="3322"/>
      <c r="FS151" s="3322"/>
      <c r="FT151" s="3322"/>
      <c r="FU151" s="3322"/>
      <c r="FV151" s="3322"/>
      <c r="FW151" s="3322"/>
      <c r="FX151" s="3322"/>
      <c r="FY151" s="3322"/>
      <c r="FZ151" s="3322"/>
      <c r="GA151" s="3322"/>
      <c r="GB151" s="3322"/>
      <c r="GC151" s="3322"/>
      <c r="GD151" s="3322"/>
      <c r="GE151" s="3322"/>
      <c r="GF151" s="3322"/>
      <c r="GG151" s="3322"/>
      <c r="GH151" s="3322"/>
      <c r="GI151" s="3322"/>
      <c r="GJ151" s="3322"/>
      <c r="GK151" s="3322"/>
      <c r="GL151" s="3322"/>
      <c r="GM151" s="3322"/>
      <c r="GN151" s="3322"/>
      <c r="GO151" s="3322"/>
      <c r="GP151" s="3322"/>
      <c r="GQ151" s="3322"/>
      <c r="GR151" s="3322"/>
      <c r="GS151" s="3322"/>
      <c r="GT151" s="3322"/>
      <c r="GU151" s="3322"/>
      <c r="GV151" s="3322"/>
      <c r="GW151" s="3322"/>
      <c r="GX151" s="3322"/>
      <c r="GY151" s="3322"/>
      <c r="GZ151" s="3322"/>
      <c r="HA151" s="3322"/>
      <c r="HB151" s="3322"/>
      <c r="HC151" s="3322"/>
      <c r="HD151" s="3322"/>
      <c r="HE151" s="3322"/>
      <c r="HF151" s="3322"/>
      <c r="HG151" s="3322"/>
      <c r="HH151" s="3322"/>
      <c r="HI151" s="3322"/>
      <c r="HJ151" s="3322"/>
      <c r="HK151" s="3322"/>
      <c r="HL151" s="3322"/>
      <c r="HM151" s="3322"/>
      <c r="HN151" s="3322"/>
      <c r="HO151" s="3322"/>
      <c r="HP151" s="3322"/>
      <c r="HQ151" s="3322"/>
      <c r="HR151" s="3322"/>
      <c r="HS151" s="3322"/>
      <c r="HT151" s="3322"/>
      <c r="HU151" s="3322"/>
      <c r="HV151" s="3322"/>
      <c r="HW151" s="3322"/>
      <c r="HX151" s="3322"/>
      <c r="HY151" s="3322"/>
      <c r="HZ151" s="3322"/>
      <c r="IA151" s="3322"/>
      <c r="IB151" s="3322"/>
      <c r="IC151" s="3322"/>
      <c r="ID151" s="3322"/>
      <c r="IE151" s="3322"/>
      <c r="IF151" s="3322"/>
      <c r="IG151" s="3322"/>
      <c r="IH151" s="3322"/>
      <c r="II151" s="3322"/>
      <c r="IJ151" s="3322"/>
      <c r="IK151" s="3322"/>
      <c r="IL151" s="3322"/>
      <c r="IM151" s="3322"/>
      <c r="IN151" s="3322"/>
      <c r="IO151" s="3322"/>
      <c r="IP151" s="3322"/>
      <c r="IQ151" s="3322"/>
      <c r="IR151" s="3296"/>
      <c r="IS151" s="3296"/>
      <c r="IT151" s="3296"/>
      <c r="IU151" s="3296"/>
      <c r="IV151" s="3296"/>
    </row>
    <row r="152" spans="1:256" s="3307" customFormat="1" ht="12" hidden="1" customHeight="1">
      <c r="A152" s="3233" t="s">
        <v>4969</v>
      </c>
      <c r="B152" s="3233" t="s">
        <v>4970</v>
      </c>
      <c r="C152" s="3233" t="s">
        <v>4971</v>
      </c>
      <c r="D152" s="3233" t="s">
        <v>4972</v>
      </c>
      <c r="E152" s="3233" t="s">
        <v>3081</v>
      </c>
      <c r="F152" s="3233" t="s">
        <v>4973</v>
      </c>
      <c r="G152" s="3230"/>
      <c r="H152" s="3233"/>
      <c r="I152" s="3230"/>
      <c r="J152" s="3230"/>
      <c r="K152" s="3233" t="s">
        <v>4974</v>
      </c>
      <c r="L152" s="3233" t="s">
        <v>4975</v>
      </c>
      <c r="M152" s="3233" t="s">
        <v>3202</v>
      </c>
      <c r="N152" s="3233" t="s">
        <v>3203</v>
      </c>
      <c r="O152" s="3233" t="s">
        <v>1203</v>
      </c>
      <c r="P152" s="3233" t="s">
        <v>3204</v>
      </c>
      <c r="Q152" s="3233" t="s">
        <v>4817</v>
      </c>
      <c r="R152" s="3230">
        <v>29933</v>
      </c>
      <c r="S152" s="3233" t="s">
        <v>4976</v>
      </c>
      <c r="T152" s="3237">
        <v>2080100</v>
      </c>
      <c r="U152" s="3233" t="s">
        <v>4977</v>
      </c>
      <c r="V152" s="3238">
        <v>0.2</v>
      </c>
      <c r="W152" s="3230">
        <v>166.4</v>
      </c>
      <c r="X152" s="3237">
        <v>1664000</v>
      </c>
      <c r="Y152" s="3233" t="s">
        <v>3207</v>
      </c>
      <c r="Z152" s="3233" t="s">
        <v>3230</v>
      </c>
      <c r="AA152" s="3233" t="s">
        <v>3346</v>
      </c>
      <c r="AB152" s="3233" t="s">
        <v>3347</v>
      </c>
      <c r="AC152" s="3233" t="s">
        <v>3060</v>
      </c>
      <c r="AD152" s="3233" t="s">
        <v>4978</v>
      </c>
      <c r="AE152" s="3233" t="s">
        <v>3312</v>
      </c>
      <c r="AF152" s="3230"/>
      <c r="AG152" s="3230" t="s">
        <v>3007</v>
      </c>
      <c r="AH152" s="3233" t="s">
        <v>4979</v>
      </c>
      <c r="AI152" s="3233" t="s">
        <v>4980</v>
      </c>
      <c r="AJ152" s="3233" t="s">
        <v>4883</v>
      </c>
      <c r="AK152" s="3230"/>
      <c r="AL152" s="3233" t="s">
        <v>3805</v>
      </c>
      <c r="AM152" s="3230"/>
      <c r="AN152" s="3233" t="s">
        <v>3216</v>
      </c>
      <c r="AO152" s="3233" t="s">
        <v>3216</v>
      </c>
      <c r="AP152" s="3233" t="s">
        <v>3217</v>
      </c>
      <c r="AQ152" s="3230"/>
      <c r="AR152" s="3230"/>
      <c r="AS152" s="3230"/>
      <c r="AT152" s="3230"/>
      <c r="AU152" s="3230"/>
      <c r="AV152" s="3230"/>
      <c r="AW152" s="3230"/>
      <c r="AX152" s="3230"/>
      <c r="AY152" s="3233" t="s">
        <v>4981</v>
      </c>
      <c r="AZ152" s="3233" t="s">
        <v>4974</v>
      </c>
      <c r="BA152" s="3230"/>
      <c r="BB152" s="3231"/>
      <c r="BC152" s="3230"/>
      <c r="BD152" s="3245"/>
      <c r="BE152" s="3230"/>
      <c r="BF152" s="3246"/>
      <c r="BG152" s="3233" t="s">
        <v>4883</v>
      </c>
      <c r="BH152" s="3230"/>
      <c r="BI152" s="3233" t="s">
        <v>3217</v>
      </c>
      <c r="BJ152" s="3233" t="s">
        <v>3386</v>
      </c>
      <c r="BK152" s="3306"/>
      <c r="BL152" s="3298"/>
      <c r="BM152" s="3298"/>
      <c r="BN152" s="3298"/>
      <c r="BO152" s="3298"/>
      <c r="BP152" s="3298"/>
      <c r="BQ152" s="3298"/>
      <c r="BR152" s="3298"/>
      <c r="BS152" s="3279" t="s">
        <v>3217</v>
      </c>
      <c r="BT152" s="3279" t="s">
        <v>3060</v>
      </c>
    </row>
    <row r="153" spans="1:256" s="3307" customFormat="1" ht="12" hidden="1" customHeight="1">
      <c r="A153" s="3233" t="s">
        <v>4982</v>
      </c>
      <c r="B153" s="3233" t="s">
        <v>4983</v>
      </c>
      <c r="C153" s="3233" t="s">
        <v>4984</v>
      </c>
      <c r="D153" s="3233" t="s">
        <v>4985</v>
      </c>
      <c r="E153" s="3233" t="s">
        <v>3081</v>
      </c>
      <c r="F153" s="3233" t="s">
        <v>4986</v>
      </c>
      <c r="G153" s="3230"/>
      <c r="H153" s="3233"/>
      <c r="I153" s="3230"/>
      <c r="J153" s="3230"/>
      <c r="K153" s="3233" t="s">
        <v>4987</v>
      </c>
      <c r="L153" s="3233" t="s">
        <v>4988</v>
      </c>
      <c r="M153" s="3233" t="s">
        <v>3293</v>
      </c>
      <c r="N153" s="3233" t="s">
        <v>3227</v>
      </c>
      <c r="O153" s="3233" t="s">
        <v>4989</v>
      </c>
      <c r="P153" s="3233" t="s">
        <v>3204</v>
      </c>
      <c r="Q153" s="3233" t="s">
        <v>4990</v>
      </c>
      <c r="R153" s="3230">
        <v>26533</v>
      </c>
      <c r="S153" s="3233" t="s">
        <v>4991</v>
      </c>
      <c r="T153" s="3237">
        <v>3511800</v>
      </c>
      <c r="U153" s="3233" t="s">
        <v>4992</v>
      </c>
      <c r="V153" s="3238">
        <v>0.2</v>
      </c>
      <c r="W153" s="3230">
        <v>280.94</v>
      </c>
      <c r="X153" s="3237">
        <v>2809400</v>
      </c>
      <c r="Y153" s="3233" t="s">
        <v>3207</v>
      </c>
      <c r="Z153" s="3233" t="s">
        <v>3230</v>
      </c>
      <c r="AA153" s="3233" t="s">
        <v>3306</v>
      </c>
      <c r="AB153" s="3233" t="s">
        <v>3347</v>
      </c>
      <c r="AC153" s="3233" t="s">
        <v>3060</v>
      </c>
      <c r="AD153" s="3233" t="s">
        <v>4993</v>
      </c>
      <c r="AE153" s="3233" t="s">
        <v>3312</v>
      </c>
      <c r="AF153" s="3230"/>
      <c r="AG153" s="3230" t="s">
        <v>3007</v>
      </c>
      <c r="AH153" s="3233" t="s">
        <v>4994</v>
      </c>
      <c r="AI153" s="3233" t="s">
        <v>4980</v>
      </c>
      <c r="AJ153" s="3233" t="s">
        <v>3884</v>
      </c>
      <c r="AK153" s="3230"/>
      <c r="AL153" s="3233" t="s">
        <v>4392</v>
      </c>
      <c r="AM153" s="3230"/>
      <c r="AN153" s="3233" t="s">
        <v>3216</v>
      </c>
      <c r="AO153" s="3233" t="s">
        <v>3216</v>
      </c>
      <c r="AP153" s="3233" t="s">
        <v>3352</v>
      </c>
      <c r="AQ153" s="3230"/>
      <c r="AR153" s="3230"/>
      <c r="AS153" s="3230"/>
      <c r="AT153" s="3230"/>
      <c r="AU153" s="3230"/>
      <c r="AV153" s="3230"/>
      <c r="AW153" s="3230"/>
      <c r="AX153" s="3230"/>
      <c r="AY153" s="3233" t="s">
        <v>4995</v>
      </c>
      <c r="AZ153" s="3233" t="s">
        <v>4987</v>
      </c>
      <c r="BA153" s="3230"/>
      <c r="BB153" s="3231"/>
      <c r="BC153" s="3230"/>
      <c r="BD153" s="3245"/>
      <c r="BE153" s="3230"/>
      <c r="BF153" s="3246"/>
      <c r="BG153" s="3233" t="s">
        <v>3884</v>
      </c>
      <c r="BH153" s="3230"/>
      <c r="BI153" s="3233" t="s">
        <v>3352</v>
      </c>
      <c r="BJ153" s="3233" t="s">
        <v>3404</v>
      </c>
      <c r="BK153" s="3306"/>
      <c r="BL153" s="3298"/>
      <c r="BM153" s="3298"/>
      <c r="BN153" s="3298"/>
      <c r="BO153" s="3298"/>
      <c r="BP153" s="3298"/>
      <c r="BQ153" s="3298"/>
      <c r="BR153" s="3298"/>
      <c r="BS153" s="3279" t="s">
        <v>3352</v>
      </c>
      <c r="BT153" s="3279" t="s">
        <v>3060</v>
      </c>
    </row>
    <row r="154" spans="1:256" s="3296" customFormat="1" ht="12" customHeight="1">
      <c r="A154" s="3233" t="s">
        <v>4996</v>
      </c>
      <c r="B154" s="3233" t="s">
        <v>4997</v>
      </c>
      <c r="C154" s="3233" t="s">
        <v>4998</v>
      </c>
      <c r="D154" s="3233" t="s">
        <v>4999</v>
      </c>
      <c r="E154" s="3233" t="s">
        <v>3081</v>
      </c>
      <c r="F154" s="3233" t="s">
        <v>5000</v>
      </c>
      <c r="G154" s="3230"/>
      <c r="H154" s="3233"/>
      <c r="I154" s="3230"/>
      <c r="J154" s="3230"/>
      <c r="K154" s="3233" t="s">
        <v>5001</v>
      </c>
      <c r="L154" s="3233" t="s">
        <v>5002</v>
      </c>
      <c r="M154" s="3233" t="s">
        <v>3279</v>
      </c>
      <c r="N154" s="3233" t="s">
        <v>4558</v>
      </c>
      <c r="O154" s="3233" t="s">
        <v>5003</v>
      </c>
      <c r="P154" s="3233" t="s">
        <v>3204</v>
      </c>
      <c r="Q154" s="3233" t="s">
        <v>5004</v>
      </c>
      <c r="R154" s="3230">
        <v>28114</v>
      </c>
      <c r="S154" s="3233" t="s">
        <v>5005</v>
      </c>
      <c r="T154" s="3237">
        <v>2266300</v>
      </c>
      <c r="U154" s="3233" t="s">
        <v>5006</v>
      </c>
      <c r="V154" s="3238">
        <v>0.2</v>
      </c>
      <c r="W154" s="3230">
        <v>181.3</v>
      </c>
      <c r="X154" s="3237">
        <v>1813000</v>
      </c>
      <c r="Y154" s="3233" t="s">
        <v>3207</v>
      </c>
      <c r="Z154" s="3233" t="s">
        <v>3230</v>
      </c>
      <c r="AA154" s="3233" t="s">
        <v>3346</v>
      </c>
      <c r="AB154" s="3233" t="s">
        <v>3347</v>
      </c>
      <c r="AC154" s="3233" t="s">
        <v>3060</v>
      </c>
      <c r="AD154" s="3233" t="s">
        <v>5007</v>
      </c>
      <c r="AE154" s="3233" t="s">
        <v>3312</v>
      </c>
      <c r="AF154" s="3230"/>
      <c r="AG154" s="3230" t="s">
        <v>3007</v>
      </c>
      <c r="AH154" s="3233" t="s">
        <v>5008</v>
      </c>
      <c r="AI154" s="3255">
        <v>42656</v>
      </c>
      <c r="AJ154" s="3233" t="s">
        <v>4791</v>
      </c>
      <c r="AK154" s="3230"/>
      <c r="AL154" s="3233" t="s">
        <v>4270</v>
      </c>
      <c r="AM154" s="3230"/>
      <c r="AN154" s="3233" t="s">
        <v>3216</v>
      </c>
      <c r="AO154" s="3233" t="s">
        <v>3216</v>
      </c>
      <c r="AP154" s="3233" t="s">
        <v>3352</v>
      </c>
      <c r="AQ154" s="3230"/>
      <c r="AR154" s="3230"/>
      <c r="AS154" s="3230"/>
      <c r="AT154" s="3230"/>
      <c r="AU154" s="3230"/>
      <c r="AV154" s="3230"/>
      <c r="AW154" s="3230"/>
      <c r="AX154" s="3230"/>
      <c r="AY154" s="3233" t="s">
        <v>5009</v>
      </c>
      <c r="AZ154" s="3233" t="s">
        <v>5001</v>
      </c>
      <c r="BA154" s="3230"/>
      <c r="BB154" s="3231"/>
      <c r="BC154" s="3230"/>
      <c r="BD154" s="3245"/>
      <c r="BE154" s="3230"/>
      <c r="BF154" s="3246"/>
      <c r="BG154" s="3233" t="s">
        <v>4791</v>
      </c>
      <c r="BH154" s="3230"/>
      <c r="BI154" s="3233" t="s">
        <v>3352</v>
      </c>
      <c r="BJ154" s="3233" t="s">
        <v>3369</v>
      </c>
      <c r="BK154" s="3306"/>
      <c r="BL154" s="3298"/>
      <c r="BM154" s="3298"/>
      <c r="BN154" s="3298"/>
      <c r="BO154" s="3298"/>
      <c r="BP154" s="3298"/>
      <c r="BQ154" s="3298"/>
      <c r="BR154" s="3298"/>
      <c r="BS154" s="3279" t="s">
        <v>3352</v>
      </c>
      <c r="BT154" s="3279" t="s">
        <v>3060</v>
      </c>
      <c r="BU154" s="3307"/>
      <c r="BV154" s="3307"/>
      <c r="BW154" s="3307"/>
      <c r="BX154" s="3307"/>
      <c r="BY154" s="3307"/>
      <c r="BZ154" s="3307"/>
      <c r="CA154" s="3307"/>
      <c r="CB154" s="3307"/>
      <c r="CC154" s="3307"/>
      <c r="CD154" s="3307"/>
      <c r="CE154" s="3307"/>
      <c r="CF154" s="3307"/>
      <c r="CG154" s="3307"/>
      <c r="CH154" s="3307"/>
      <c r="CI154" s="3307"/>
      <c r="CJ154" s="3307"/>
      <c r="CK154" s="3307"/>
      <c r="CL154" s="3307"/>
      <c r="CM154" s="3307"/>
      <c r="CN154" s="3307"/>
      <c r="CO154" s="3307"/>
      <c r="CP154" s="3307"/>
      <c r="CQ154" s="3307"/>
      <c r="CR154" s="3307"/>
      <c r="CS154" s="3307"/>
      <c r="CT154" s="3307"/>
      <c r="CU154" s="3307"/>
      <c r="CV154" s="3307"/>
      <c r="CW154" s="3307"/>
      <c r="CX154" s="3307"/>
      <c r="CY154" s="3307"/>
      <c r="CZ154" s="3307"/>
      <c r="DA154" s="3307"/>
      <c r="DB154" s="3307"/>
      <c r="DC154" s="3307"/>
      <c r="DD154" s="3307"/>
      <c r="DE154" s="3307"/>
      <c r="DF154" s="3307"/>
      <c r="DG154" s="3307"/>
      <c r="DH154" s="3307"/>
      <c r="DI154" s="3307"/>
      <c r="DJ154" s="3307"/>
      <c r="DK154" s="3307"/>
      <c r="DL154" s="3307"/>
      <c r="DM154" s="3307"/>
      <c r="DN154" s="3307"/>
      <c r="DO154" s="3307"/>
      <c r="DP154" s="3307"/>
      <c r="DQ154" s="3307"/>
      <c r="DR154" s="3307"/>
      <c r="DS154" s="3307"/>
      <c r="DT154" s="3307"/>
      <c r="DU154" s="3307"/>
      <c r="DV154" s="3307"/>
      <c r="DW154" s="3307"/>
      <c r="DX154" s="3307"/>
      <c r="DY154" s="3307"/>
      <c r="DZ154" s="3307"/>
      <c r="EA154" s="3307"/>
      <c r="EB154" s="3307"/>
      <c r="EC154" s="3307"/>
      <c r="ED154" s="3307"/>
      <c r="EE154" s="3307"/>
      <c r="EF154" s="3307"/>
      <c r="EG154" s="3307"/>
      <c r="EH154" s="3307"/>
      <c r="EI154" s="3307"/>
      <c r="EJ154" s="3307"/>
      <c r="EK154" s="3307"/>
      <c r="EL154" s="3307"/>
      <c r="EM154" s="3307"/>
      <c r="EN154" s="3307"/>
      <c r="EO154" s="3307"/>
      <c r="EP154" s="3307"/>
      <c r="EQ154" s="3307"/>
      <c r="ER154" s="3307"/>
      <c r="ES154" s="3307"/>
      <c r="ET154" s="3307"/>
      <c r="EU154" s="3307"/>
      <c r="EV154" s="3307"/>
      <c r="EW154" s="3307"/>
      <c r="EX154" s="3307"/>
      <c r="EY154" s="3307"/>
      <c r="EZ154" s="3307"/>
      <c r="FA154" s="3307"/>
      <c r="FB154" s="3307"/>
      <c r="FC154" s="3307"/>
      <c r="FD154" s="3307"/>
      <c r="FE154" s="3307"/>
      <c r="FF154" s="3307"/>
      <c r="FG154" s="3307"/>
      <c r="FH154" s="3307"/>
      <c r="FI154" s="3307"/>
      <c r="FJ154" s="3307"/>
      <c r="FK154" s="3307"/>
      <c r="FL154" s="3307"/>
      <c r="FM154" s="3307"/>
      <c r="FN154" s="3307"/>
      <c r="FO154" s="3307"/>
      <c r="FP154" s="3307"/>
      <c r="FQ154" s="3307"/>
      <c r="FR154" s="3307"/>
      <c r="FS154" s="3307"/>
      <c r="FT154" s="3307"/>
      <c r="FU154" s="3307"/>
      <c r="FV154" s="3307"/>
      <c r="FW154" s="3307"/>
      <c r="FX154" s="3307"/>
      <c r="FY154" s="3307"/>
      <c r="FZ154" s="3307"/>
      <c r="GA154" s="3307"/>
      <c r="GB154" s="3307"/>
      <c r="GC154" s="3307"/>
      <c r="GD154" s="3307"/>
      <c r="GE154" s="3307"/>
      <c r="GF154" s="3307"/>
      <c r="GG154" s="3307"/>
      <c r="GH154" s="3307"/>
      <c r="GI154" s="3307"/>
      <c r="GJ154" s="3307"/>
      <c r="GK154" s="3307"/>
      <c r="GL154" s="3307"/>
      <c r="GM154" s="3307"/>
      <c r="GN154" s="3307"/>
      <c r="GO154" s="3307"/>
      <c r="GP154" s="3307"/>
      <c r="GQ154" s="3307"/>
      <c r="GR154" s="3307"/>
      <c r="GS154" s="3307"/>
      <c r="GT154" s="3307"/>
      <c r="GU154" s="3307"/>
      <c r="GV154" s="3307"/>
      <c r="GW154" s="3307"/>
      <c r="GX154" s="3307"/>
      <c r="GY154" s="3307"/>
      <c r="GZ154" s="3307"/>
      <c r="HA154" s="3307"/>
      <c r="HB154" s="3307"/>
      <c r="HC154" s="3307"/>
      <c r="HD154" s="3307"/>
      <c r="HE154" s="3307"/>
      <c r="HF154" s="3307"/>
      <c r="HG154" s="3307"/>
      <c r="HH154" s="3307"/>
      <c r="HI154" s="3307"/>
      <c r="HJ154" s="3307"/>
      <c r="HK154" s="3307"/>
      <c r="HL154" s="3307"/>
      <c r="HM154" s="3307"/>
      <c r="HN154" s="3307"/>
      <c r="HO154" s="3307"/>
      <c r="HP154" s="3307"/>
      <c r="HQ154" s="3307"/>
      <c r="HR154" s="3307"/>
      <c r="HS154" s="3307"/>
      <c r="HT154" s="3307"/>
      <c r="HU154" s="3307"/>
      <c r="HV154" s="3307"/>
      <c r="HW154" s="3307"/>
      <c r="HX154" s="3307"/>
      <c r="HY154" s="3307"/>
      <c r="HZ154" s="3307"/>
      <c r="IA154" s="3307"/>
      <c r="IB154" s="3307"/>
      <c r="IC154" s="3307"/>
      <c r="ID154" s="3307"/>
      <c r="IE154" s="3307"/>
      <c r="IF154" s="3307"/>
      <c r="IG154" s="3307"/>
      <c r="IH154" s="3307"/>
      <c r="II154" s="3307"/>
      <c r="IJ154" s="3307"/>
      <c r="IK154" s="3307"/>
      <c r="IL154" s="3307"/>
      <c r="IM154" s="3307"/>
      <c r="IN154" s="3307"/>
      <c r="IO154" s="3307"/>
      <c r="IP154" s="3307"/>
      <c r="IQ154" s="3307"/>
      <c r="IR154" s="3307"/>
      <c r="IS154" s="3307"/>
      <c r="IT154" s="3307"/>
      <c r="IU154" s="3307"/>
      <c r="IV154" s="3307"/>
    </row>
    <row r="155" spans="1:256" s="3307" customFormat="1" ht="12" customHeight="1">
      <c r="A155" s="3233" t="s">
        <v>5010</v>
      </c>
      <c r="B155" s="3233" t="s">
        <v>5011</v>
      </c>
      <c r="C155" s="3233" t="s">
        <v>5012</v>
      </c>
      <c r="D155" s="3233" t="s">
        <v>5013</v>
      </c>
      <c r="E155" s="3233" t="s">
        <v>3081</v>
      </c>
      <c r="F155" s="3233" t="s">
        <v>5014</v>
      </c>
      <c r="G155" s="3230"/>
      <c r="H155" s="3233"/>
      <c r="I155" s="3230"/>
      <c r="J155" s="3230"/>
      <c r="K155" s="3233" t="s">
        <v>5015</v>
      </c>
      <c r="L155" s="3233" t="s">
        <v>5016</v>
      </c>
      <c r="M155" s="3233" t="s">
        <v>3290</v>
      </c>
      <c r="N155" s="3233" t="s">
        <v>3203</v>
      </c>
      <c r="O155" s="3233" t="s">
        <v>1203</v>
      </c>
      <c r="P155" s="3233" t="s">
        <v>3204</v>
      </c>
      <c r="Q155" s="3233" t="s">
        <v>5017</v>
      </c>
      <c r="R155" s="3230">
        <v>25351</v>
      </c>
      <c r="S155" s="3233" t="s">
        <v>5018</v>
      </c>
      <c r="T155" s="3237">
        <v>2269800</v>
      </c>
      <c r="U155" s="3233" t="s">
        <v>5019</v>
      </c>
      <c r="V155" s="3238">
        <v>0.2</v>
      </c>
      <c r="W155" s="3230">
        <v>181.58</v>
      </c>
      <c r="X155" s="3237">
        <v>1815800.0000000002</v>
      </c>
      <c r="Y155" s="3233" t="s">
        <v>3207</v>
      </c>
      <c r="Z155" s="3233" t="s">
        <v>3230</v>
      </c>
      <c r="AA155" s="3233" t="s">
        <v>3316</v>
      </c>
      <c r="AB155" s="3233" t="s">
        <v>3347</v>
      </c>
      <c r="AC155" s="3233" t="s">
        <v>3060</v>
      </c>
      <c r="AD155" s="3233" t="s">
        <v>5020</v>
      </c>
      <c r="AE155" s="3233" t="s">
        <v>3312</v>
      </c>
      <c r="AF155" s="3230"/>
      <c r="AG155" s="3230" t="s">
        <v>3007</v>
      </c>
      <c r="AH155" s="3233" t="s">
        <v>5021</v>
      </c>
      <c r="AI155" s="3233" t="s">
        <v>3369</v>
      </c>
      <c r="AJ155" s="3233" t="s">
        <v>4968</v>
      </c>
      <c r="AK155" s="3230"/>
      <c r="AL155" s="3233" t="s">
        <v>3316</v>
      </c>
      <c r="AM155" s="3230"/>
      <c r="AN155" s="3233" t="s">
        <v>3216</v>
      </c>
      <c r="AO155" s="3233" t="s">
        <v>3216</v>
      </c>
      <c r="AP155" s="3233" t="s">
        <v>3217</v>
      </c>
      <c r="AQ155" s="3230"/>
      <c r="AR155" s="3230"/>
      <c r="AS155" s="3230"/>
      <c r="AT155" s="3230"/>
      <c r="AU155" s="3230"/>
      <c r="AV155" s="3230"/>
      <c r="AW155" s="3230"/>
      <c r="AX155" s="3230"/>
      <c r="AY155" s="3233" t="s">
        <v>5022</v>
      </c>
      <c r="AZ155" s="3233" t="s">
        <v>5015</v>
      </c>
      <c r="BA155" s="3230"/>
      <c r="BB155" s="3231"/>
      <c r="BC155" s="3230"/>
      <c r="BD155" s="3245"/>
      <c r="BE155" s="3230"/>
      <c r="BF155" s="3246"/>
      <c r="BG155" s="3233" t="s">
        <v>4968</v>
      </c>
      <c r="BH155" s="3230"/>
      <c r="BI155" s="3233" t="s">
        <v>3217</v>
      </c>
      <c r="BJ155" s="3233" t="s">
        <v>3917</v>
      </c>
      <c r="BK155" s="3306"/>
      <c r="BL155" s="3298"/>
      <c r="BM155" s="3298"/>
      <c r="BN155" s="3298"/>
      <c r="BO155" s="3298"/>
      <c r="BP155" s="3298"/>
      <c r="BQ155" s="3298"/>
      <c r="BR155" s="3298"/>
      <c r="BS155" s="3279" t="s">
        <v>3217</v>
      </c>
      <c r="BT155" s="3279" t="s">
        <v>3060</v>
      </c>
    </row>
    <row r="156" spans="1:256" s="3322" customFormat="1" ht="12" hidden="1" customHeight="1">
      <c r="A156" s="3233" t="s">
        <v>5023</v>
      </c>
      <c r="B156" s="3233" t="s">
        <v>5024</v>
      </c>
      <c r="C156" s="3233" t="s">
        <v>5025</v>
      </c>
      <c r="D156" s="3233" t="s">
        <v>5026</v>
      </c>
      <c r="E156" s="3233" t="s">
        <v>3081</v>
      </c>
      <c r="F156" s="3233" t="s">
        <v>5027</v>
      </c>
      <c r="G156" s="3230"/>
      <c r="H156" s="3233"/>
      <c r="I156" s="3230"/>
      <c r="J156" s="3230"/>
      <c r="K156" s="3233" t="s">
        <v>5028</v>
      </c>
      <c r="L156" s="3233" t="s">
        <v>5029</v>
      </c>
      <c r="M156" s="3233" t="s">
        <v>3267</v>
      </c>
      <c r="N156" s="3233" t="s">
        <v>3227</v>
      </c>
      <c r="O156" s="3233" t="s">
        <v>1203</v>
      </c>
      <c r="P156" s="3233" t="s">
        <v>3204</v>
      </c>
      <c r="Q156" s="3233" t="s">
        <v>5030</v>
      </c>
      <c r="R156" s="3230">
        <v>33853</v>
      </c>
      <c r="S156" s="3233" t="s">
        <v>5031</v>
      </c>
      <c r="T156" s="3237">
        <v>3109300</v>
      </c>
      <c r="U156" s="3233" t="s">
        <v>5032</v>
      </c>
      <c r="V156" s="3238">
        <v>0.2</v>
      </c>
      <c r="W156" s="3230">
        <v>248.74</v>
      </c>
      <c r="X156" s="3237">
        <v>2487400</v>
      </c>
      <c r="Y156" s="3233" t="s">
        <v>3207</v>
      </c>
      <c r="Z156" s="3233" t="s">
        <v>3230</v>
      </c>
      <c r="AA156" s="3233" t="s">
        <v>3346</v>
      </c>
      <c r="AB156" s="3233" t="s">
        <v>3347</v>
      </c>
      <c r="AC156" s="3233" t="s">
        <v>3060</v>
      </c>
      <c r="AD156" s="3233" t="s">
        <v>5033</v>
      </c>
      <c r="AE156" s="3233" t="s">
        <v>3312</v>
      </c>
      <c r="AF156" s="3230"/>
      <c r="AG156" s="3230" t="s">
        <v>3007</v>
      </c>
      <c r="AH156" s="3233" t="s">
        <v>5034</v>
      </c>
      <c r="AI156" s="3233" t="s">
        <v>3386</v>
      </c>
      <c r="AJ156" s="3233" t="s">
        <v>3233</v>
      </c>
      <c r="AK156" s="3230"/>
      <c r="AL156" s="3233" t="s">
        <v>3316</v>
      </c>
      <c r="AM156" s="3230"/>
      <c r="AN156" s="3233" t="s">
        <v>3216</v>
      </c>
      <c r="AO156" s="3233" t="s">
        <v>3216</v>
      </c>
      <c r="AP156" s="3233" t="s">
        <v>3217</v>
      </c>
      <c r="AQ156" s="3230"/>
      <c r="AR156" s="3230"/>
      <c r="AS156" s="3230"/>
      <c r="AT156" s="3230"/>
      <c r="AU156" s="3230"/>
      <c r="AV156" s="3230"/>
      <c r="AW156" s="3230"/>
      <c r="AX156" s="3230"/>
      <c r="AY156" s="3233" t="s">
        <v>5035</v>
      </c>
      <c r="AZ156" s="3233" t="s">
        <v>5028</v>
      </c>
      <c r="BA156" s="3230"/>
      <c r="BB156" s="3231"/>
      <c r="BC156" s="3230"/>
      <c r="BD156" s="3245"/>
      <c r="BE156" s="3230"/>
      <c r="BF156" s="3246"/>
      <c r="BG156" s="3233" t="s">
        <v>3233</v>
      </c>
      <c r="BH156" s="3230"/>
      <c r="BI156" s="3233" t="s">
        <v>3217</v>
      </c>
      <c r="BJ156" s="3233" t="s">
        <v>5036</v>
      </c>
      <c r="BK156" s="3306"/>
      <c r="BL156" s="3298"/>
      <c r="BM156" s="3298"/>
      <c r="BN156" s="3298"/>
      <c r="BO156" s="3298"/>
      <c r="BP156" s="3298"/>
      <c r="BQ156" s="3298"/>
      <c r="BR156" s="3298"/>
      <c r="BS156" s="3279" t="s">
        <v>3217</v>
      </c>
      <c r="BT156" s="3279" t="s">
        <v>3060</v>
      </c>
      <c r="BU156" s="3307"/>
      <c r="BV156" s="3307"/>
      <c r="BW156" s="3307"/>
      <c r="BX156" s="3307"/>
      <c r="BY156" s="3307"/>
      <c r="BZ156" s="3307"/>
      <c r="CA156" s="3307"/>
      <c r="CB156" s="3307"/>
      <c r="CC156" s="3307"/>
      <c r="CD156" s="3307"/>
      <c r="CE156" s="3307"/>
      <c r="CF156" s="3307"/>
      <c r="CG156" s="3307"/>
      <c r="CH156" s="3307"/>
      <c r="CI156" s="3307"/>
      <c r="CJ156" s="3307"/>
      <c r="CK156" s="3307"/>
      <c r="CL156" s="3307"/>
      <c r="CM156" s="3307"/>
      <c r="CN156" s="3307"/>
      <c r="CO156" s="3307"/>
      <c r="CP156" s="3307"/>
      <c r="CQ156" s="3307"/>
      <c r="CR156" s="3307"/>
      <c r="CS156" s="3307"/>
      <c r="CT156" s="3307"/>
      <c r="CU156" s="3307"/>
      <c r="CV156" s="3307"/>
      <c r="CW156" s="3307"/>
      <c r="CX156" s="3307"/>
      <c r="CY156" s="3307"/>
      <c r="CZ156" s="3307"/>
      <c r="DA156" s="3307"/>
      <c r="DB156" s="3307"/>
      <c r="DC156" s="3307"/>
      <c r="DD156" s="3307"/>
      <c r="DE156" s="3307"/>
      <c r="DF156" s="3307"/>
      <c r="DG156" s="3307"/>
      <c r="DH156" s="3307"/>
      <c r="DI156" s="3307"/>
      <c r="DJ156" s="3307"/>
      <c r="DK156" s="3307"/>
      <c r="DL156" s="3307"/>
      <c r="DM156" s="3307"/>
      <c r="DN156" s="3307"/>
      <c r="DO156" s="3307"/>
      <c r="DP156" s="3307"/>
      <c r="DQ156" s="3307"/>
      <c r="DR156" s="3307"/>
      <c r="DS156" s="3307"/>
      <c r="DT156" s="3307"/>
      <c r="DU156" s="3307"/>
      <c r="DV156" s="3307"/>
      <c r="DW156" s="3307"/>
      <c r="DX156" s="3307"/>
      <c r="DY156" s="3307"/>
      <c r="DZ156" s="3307"/>
      <c r="EA156" s="3307"/>
      <c r="EB156" s="3307"/>
      <c r="EC156" s="3307"/>
      <c r="ED156" s="3307"/>
      <c r="EE156" s="3307"/>
      <c r="EF156" s="3307"/>
      <c r="EG156" s="3307"/>
      <c r="EH156" s="3307"/>
      <c r="EI156" s="3307"/>
      <c r="EJ156" s="3307"/>
      <c r="EK156" s="3307"/>
      <c r="EL156" s="3307"/>
      <c r="EM156" s="3307"/>
      <c r="EN156" s="3307"/>
      <c r="EO156" s="3307"/>
      <c r="EP156" s="3307"/>
      <c r="EQ156" s="3307"/>
      <c r="ER156" s="3307"/>
      <c r="ES156" s="3307"/>
      <c r="ET156" s="3307"/>
      <c r="EU156" s="3307"/>
      <c r="EV156" s="3307"/>
      <c r="EW156" s="3307"/>
      <c r="EX156" s="3307"/>
      <c r="EY156" s="3307"/>
      <c r="EZ156" s="3307"/>
      <c r="FA156" s="3307"/>
      <c r="FB156" s="3307"/>
      <c r="FC156" s="3307"/>
      <c r="FD156" s="3307"/>
      <c r="FE156" s="3307"/>
      <c r="FF156" s="3307"/>
      <c r="FG156" s="3307"/>
      <c r="FH156" s="3307"/>
      <c r="FI156" s="3307"/>
      <c r="FJ156" s="3307"/>
      <c r="FK156" s="3307"/>
      <c r="FL156" s="3307"/>
      <c r="FM156" s="3307"/>
      <c r="FN156" s="3307"/>
      <c r="FO156" s="3307"/>
      <c r="FP156" s="3307"/>
      <c r="FQ156" s="3307"/>
      <c r="FR156" s="3307"/>
      <c r="FS156" s="3307"/>
      <c r="FT156" s="3307"/>
      <c r="FU156" s="3307"/>
      <c r="FV156" s="3307"/>
      <c r="FW156" s="3307"/>
      <c r="FX156" s="3307"/>
      <c r="FY156" s="3307"/>
      <c r="FZ156" s="3307"/>
      <c r="GA156" s="3307"/>
      <c r="GB156" s="3307"/>
      <c r="GC156" s="3307"/>
      <c r="GD156" s="3307"/>
      <c r="GE156" s="3307"/>
      <c r="GF156" s="3307"/>
      <c r="GG156" s="3307"/>
      <c r="GH156" s="3307"/>
      <c r="GI156" s="3307"/>
      <c r="GJ156" s="3307"/>
      <c r="GK156" s="3307"/>
      <c r="GL156" s="3307"/>
      <c r="GM156" s="3307"/>
      <c r="GN156" s="3307"/>
      <c r="GO156" s="3307"/>
      <c r="GP156" s="3307"/>
      <c r="GQ156" s="3307"/>
      <c r="GR156" s="3307"/>
      <c r="GS156" s="3307"/>
      <c r="GT156" s="3307"/>
      <c r="GU156" s="3307"/>
      <c r="GV156" s="3307"/>
      <c r="GW156" s="3307"/>
      <c r="GX156" s="3307"/>
      <c r="GY156" s="3307"/>
      <c r="GZ156" s="3307"/>
      <c r="HA156" s="3307"/>
      <c r="HB156" s="3307"/>
      <c r="HC156" s="3307"/>
      <c r="HD156" s="3307"/>
      <c r="HE156" s="3307"/>
      <c r="HF156" s="3307"/>
      <c r="HG156" s="3307"/>
      <c r="HH156" s="3307"/>
      <c r="HI156" s="3307"/>
      <c r="HJ156" s="3307"/>
      <c r="HK156" s="3307"/>
      <c r="HL156" s="3307"/>
      <c r="HM156" s="3307"/>
      <c r="HN156" s="3307"/>
      <c r="HO156" s="3307"/>
      <c r="HP156" s="3307"/>
      <c r="HQ156" s="3307"/>
      <c r="HR156" s="3307"/>
      <c r="HS156" s="3307"/>
      <c r="HT156" s="3307"/>
      <c r="HU156" s="3307"/>
      <c r="HV156" s="3307"/>
      <c r="HW156" s="3307"/>
      <c r="HX156" s="3307"/>
      <c r="HY156" s="3307"/>
      <c r="HZ156" s="3307"/>
      <c r="IA156" s="3307"/>
      <c r="IB156" s="3307"/>
      <c r="IC156" s="3307"/>
      <c r="ID156" s="3307"/>
      <c r="IE156" s="3307"/>
      <c r="IF156" s="3307"/>
      <c r="IG156" s="3307"/>
      <c r="IH156" s="3307"/>
      <c r="II156" s="3307"/>
      <c r="IJ156" s="3307"/>
      <c r="IK156" s="3307"/>
      <c r="IL156" s="3307"/>
      <c r="IM156" s="3307"/>
      <c r="IN156" s="3307"/>
      <c r="IO156" s="3307"/>
      <c r="IP156" s="3307"/>
      <c r="IQ156" s="3307"/>
      <c r="IR156" s="3307"/>
      <c r="IS156" s="3307"/>
      <c r="IT156" s="3307"/>
      <c r="IU156" s="3307"/>
      <c r="IV156" s="3307"/>
    </row>
    <row r="157" spans="1:256" s="3307" customFormat="1" ht="12" hidden="1" customHeight="1">
      <c r="A157" s="3297" t="s">
        <v>5037</v>
      </c>
      <c r="B157" s="3297" t="s">
        <v>5038</v>
      </c>
      <c r="C157" s="3297" t="s">
        <v>5039</v>
      </c>
      <c r="D157" s="3297" t="s">
        <v>5040</v>
      </c>
      <c r="E157" s="3297" t="s">
        <v>3081</v>
      </c>
      <c r="F157" s="3297" t="s">
        <v>5041</v>
      </c>
      <c r="G157" s="3298"/>
      <c r="H157" s="3297"/>
      <c r="I157" s="3298"/>
      <c r="J157" s="3298"/>
      <c r="K157" s="3297" t="s">
        <v>5042</v>
      </c>
      <c r="L157" s="3297">
        <v>66.38</v>
      </c>
      <c r="M157" s="3297" t="s">
        <v>3230</v>
      </c>
      <c r="N157" s="3297" t="s">
        <v>3227</v>
      </c>
      <c r="O157" s="3297" t="s">
        <v>1203</v>
      </c>
      <c r="P157" s="3297" t="s">
        <v>3204</v>
      </c>
      <c r="Q157" s="3297" t="s">
        <v>5043</v>
      </c>
      <c r="R157" s="3298">
        <v>24104</v>
      </c>
      <c r="S157" s="3297">
        <v>359.46</v>
      </c>
      <c r="T157" s="3308">
        <v>3594600</v>
      </c>
      <c r="U157" s="3297" t="s">
        <v>5044</v>
      </c>
      <c r="V157" s="3309">
        <v>0.2</v>
      </c>
      <c r="W157" s="3298">
        <v>287.56</v>
      </c>
      <c r="X157" s="3308">
        <v>2875600</v>
      </c>
      <c r="Y157" s="3297" t="s">
        <v>3207</v>
      </c>
      <c r="Z157" s="3297" t="s">
        <v>3400</v>
      </c>
      <c r="AA157" s="3297" t="s">
        <v>3292</v>
      </c>
      <c r="AB157" s="3297">
        <v>600</v>
      </c>
      <c r="AC157" s="3297" t="s">
        <v>3060</v>
      </c>
      <c r="AD157" s="3297" t="s">
        <v>5045</v>
      </c>
      <c r="AE157" s="3297" t="s">
        <v>3312</v>
      </c>
      <c r="AF157" s="3298"/>
      <c r="AG157" s="3298" t="s">
        <v>3007</v>
      </c>
      <c r="AH157" s="3297" t="s">
        <v>5046</v>
      </c>
      <c r="AI157" s="3297" t="s">
        <v>5047</v>
      </c>
      <c r="AJ157" s="3297" t="s">
        <v>5048</v>
      </c>
      <c r="AK157" s="3298"/>
      <c r="AL157" s="3297" t="s">
        <v>4452</v>
      </c>
      <c r="AM157" s="3298"/>
      <c r="AN157" s="3297" t="s">
        <v>3216</v>
      </c>
      <c r="AO157" s="3297" t="s">
        <v>3216</v>
      </c>
      <c r="AP157" s="3297" t="s">
        <v>3352</v>
      </c>
      <c r="AQ157" s="3298"/>
      <c r="AR157" s="3298"/>
      <c r="AS157" s="3298"/>
      <c r="AT157" s="3298"/>
      <c r="AU157" s="3298"/>
      <c r="AV157" s="3298"/>
      <c r="AW157" s="3298"/>
      <c r="AX157" s="3298"/>
      <c r="AY157" s="3297" t="s">
        <v>5049</v>
      </c>
      <c r="AZ157" s="3297" t="s">
        <v>5042</v>
      </c>
      <c r="BA157" s="3298"/>
      <c r="BB157" s="3303"/>
      <c r="BC157" s="3298"/>
      <c r="BD157" s="3304"/>
      <c r="BE157" s="3298"/>
      <c r="BF157" s="3305"/>
      <c r="BG157" s="3297" t="s">
        <v>5048</v>
      </c>
      <c r="BH157" s="3298"/>
      <c r="BI157" s="3297" t="s">
        <v>3352</v>
      </c>
      <c r="BJ157" s="3297" t="s">
        <v>5050</v>
      </c>
      <c r="BK157" s="3306"/>
      <c r="BL157" s="3298"/>
      <c r="BM157" s="3298"/>
      <c r="BN157" s="3298"/>
      <c r="BO157" s="3298"/>
      <c r="BP157" s="3298"/>
      <c r="BQ157" s="3298"/>
      <c r="BR157" s="3298"/>
      <c r="BS157" s="3279" t="s">
        <v>3352</v>
      </c>
      <c r="BT157" s="3279" t="s">
        <v>3060</v>
      </c>
    </row>
    <row r="158" spans="1:256" s="3307" customFormat="1" ht="12" hidden="1" customHeight="1">
      <c r="A158" s="3297" t="s">
        <v>5051</v>
      </c>
      <c r="B158" s="3297" t="s">
        <v>5052</v>
      </c>
      <c r="C158" s="3297" t="s">
        <v>5053</v>
      </c>
      <c r="D158" s="3297" t="s">
        <v>5054</v>
      </c>
      <c r="E158" s="3297" t="s">
        <v>3081</v>
      </c>
      <c r="F158" s="3297" t="s">
        <v>5055</v>
      </c>
      <c r="G158" s="3298"/>
      <c r="H158" s="3297"/>
      <c r="I158" s="3298"/>
      <c r="J158" s="3298"/>
      <c r="K158" s="3297" t="s">
        <v>5056</v>
      </c>
      <c r="L158" s="3297">
        <v>43.76</v>
      </c>
      <c r="M158" s="3297" t="s">
        <v>3267</v>
      </c>
      <c r="N158" s="3297" t="s">
        <v>3203</v>
      </c>
      <c r="O158" s="3297" t="s">
        <v>1203</v>
      </c>
      <c r="P158" s="3297" t="s">
        <v>3204</v>
      </c>
      <c r="Q158" s="3297" t="s">
        <v>5057</v>
      </c>
      <c r="R158" s="3298">
        <v>26280</v>
      </c>
      <c r="S158" s="3297">
        <v>231.1</v>
      </c>
      <c r="T158" s="3308">
        <v>2311000</v>
      </c>
      <c r="U158" s="3297" t="s">
        <v>5058</v>
      </c>
      <c r="V158" s="3309">
        <v>0.2</v>
      </c>
      <c r="W158" s="3298">
        <v>184.88</v>
      </c>
      <c r="X158" s="3308">
        <v>1848800</v>
      </c>
      <c r="Y158" s="3297" t="s">
        <v>3207</v>
      </c>
      <c r="Z158" s="3297" t="s">
        <v>3400</v>
      </c>
      <c r="AA158" s="3297" t="s">
        <v>3270</v>
      </c>
      <c r="AB158" s="3297">
        <v>600</v>
      </c>
      <c r="AC158" s="3297" t="s">
        <v>3060</v>
      </c>
      <c r="AD158" s="3297" t="s">
        <v>5059</v>
      </c>
      <c r="AE158" s="3297" t="s">
        <v>3312</v>
      </c>
      <c r="AF158" s="3298"/>
      <c r="AG158" s="3298" t="s">
        <v>3007</v>
      </c>
      <c r="AH158" s="3297" t="s">
        <v>5060</v>
      </c>
      <c r="AI158" s="3382">
        <v>42656</v>
      </c>
      <c r="AJ158" s="3297" t="s">
        <v>5061</v>
      </c>
      <c r="AK158" s="3298"/>
      <c r="AL158" s="3297" t="s">
        <v>3256</v>
      </c>
      <c r="AM158" s="3298"/>
      <c r="AN158" s="3297" t="s">
        <v>3216</v>
      </c>
      <c r="AO158" s="3297" t="s">
        <v>3216</v>
      </c>
      <c r="AP158" s="3297" t="s">
        <v>3217</v>
      </c>
      <c r="AQ158" s="3298"/>
      <c r="AR158" s="3298"/>
      <c r="AS158" s="3298"/>
      <c r="AT158" s="3298"/>
      <c r="AU158" s="3298"/>
      <c r="AV158" s="3298"/>
      <c r="AW158" s="3298"/>
      <c r="AX158" s="3298"/>
      <c r="AY158" s="3297" t="s">
        <v>5062</v>
      </c>
      <c r="AZ158" s="3297" t="s">
        <v>5056</v>
      </c>
      <c r="BA158" s="3298"/>
      <c r="BB158" s="3303"/>
      <c r="BC158" s="3298"/>
      <c r="BD158" s="3304"/>
      <c r="BE158" s="3298"/>
      <c r="BF158" s="3305"/>
      <c r="BG158" s="3297" t="s">
        <v>5061</v>
      </c>
      <c r="BH158" s="3298"/>
      <c r="BI158" s="3297" t="s">
        <v>3217</v>
      </c>
      <c r="BJ158" s="3297" t="s">
        <v>3385</v>
      </c>
      <c r="BK158" s="3306"/>
      <c r="BL158" s="3298"/>
      <c r="BM158" s="3298"/>
      <c r="BN158" s="3298"/>
      <c r="BO158" s="3298"/>
      <c r="BP158" s="3298"/>
      <c r="BQ158" s="3298"/>
      <c r="BR158" s="3298"/>
      <c r="BS158" s="3279" t="s">
        <v>3217</v>
      </c>
      <c r="BT158" s="3279" t="s">
        <v>3060</v>
      </c>
    </row>
    <row r="159" spans="1:256" s="3307" customFormat="1" ht="12" customHeight="1">
      <c r="A159" s="3297" t="s">
        <v>5063</v>
      </c>
      <c r="B159" s="3297" t="s">
        <v>5064</v>
      </c>
      <c r="C159" s="3297" t="s">
        <v>5065</v>
      </c>
      <c r="D159" s="3297" t="s">
        <v>5066</v>
      </c>
      <c r="E159" s="3297" t="s">
        <v>3081</v>
      </c>
      <c r="F159" s="3297" t="s">
        <v>5067</v>
      </c>
      <c r="G159" s="3298"/>
      <c r="H159" s="3297"/>
      <c r="I159" s="3298"/>
      <c r="J159" s="3298"/>
      <c r="K159" s="3297" t="s">
        <v>5068</v>
      </c>
      <c r="L159" s="3297">
        <v>60.69</v>
      </c>
      <c r="M159" s="3297" t="s">
        <v>3310</v>
      </c>
      <c r="N159" s="3297" t="s">
        <v>5069</v>
      </c>
      <c r="O159" s="3297" t="s">
        <v>4615</v>
      </c>
      <c r="P159" s="3297" t="s">
        <v>3204</v>
      </c>
      <c r="Q159" s="3297" t="s">
        <v>5070</v>
      </c>
      <c r="R159" s="3298">
        <v>30977</v>
      </c>
      <c r="S159" s="3297">
        <v>183.19</v>
      </c>
      <c r="T159" s="3308">
        <v>1831900</v>
      </c>
      <c r="U159" s="3297" t="s">
        <v>5071</v>
      </c>
      <c r="V159" s="3309">
        <v>0.2</v>
      </c>
      <c r="W159" s="3298">
        <v>146.55000000000001</v>
      </c>
      <c r="X159" s="3308">
        <v>1465500</v>
      </c>
      <c r="Y159" s="3297" t="s">
        <v>3207</v>
      </c>
      <c r="Z159" s="3297" t="s">
        <v>3400</v>
      </c>
      <c r="AA159" s="3297" t="s">
        <v>3256</v>
      </c>
      <c r="AB159" s="3297">
        <v>600</v>
      </c>
      <c r="AC159" s="3297" t="s">
        <v>3060</v>
      </c>
      <c r="AD159" s="3297" t="s">
        <v>5072</v>
      </c>
      <c r="AE159" s="3297" t="s">
        <v>3312</v>
      </c>
      <c r="AF159" s="3298"/>
      <c r="AG159" s="3298" t="s">
        <v>3007</v>
      </c>
      <c r="AH159" s="3297" t="s">
        <v>5073</v>
      </c>
      <c r="AI159" s="3297" t="s">
        <v>5074</v>
      </c>
      <c r="AJ159" s="3297" t="s">
        <v>5047</v>
      </c>
      <c r="AK159" s="3298"/>
      <c r="AL159" s="3297" t="s">
        <v>4392</v>
      </c>
      <c r="AM159" s="3298"/>
      <c r="AN159" s="3297" t="s">
        <v>3216</v>
      </c>
      <c r="AO159" s="3297" t="s">
        <v>3216</v>
      </c>
      <c r="AP159" s="3297" t="s">
        <v>3352</v>
      </c>
      <c r="AQ159" s="3298"/>
      <c r="AR159" s="3298"/>
      <c r="AS159" s="3298"/>
      <c r="AT159" s="3298"/>
      <c r="AU159" s="3298"/>
      <c r="AV159" s="3298"/>
      <c r="AW159" s="3298"/>
      <c r="AX159" s="3298"/>
      <c r="AY159" s="3297" t="s">
        <v>5075</v>
      </c>
      <c r="AZ159" s="3297" t="s">
        <v>5068</v>
      </c>
      <c r="BA159" s="3298"/>
      <c r="BB159" s="3303"/>
      <c r="BC159" s="3298"/>
      <c r="BD159" s="3304"/>
      <c r="BE159" s="3298"/>
      <c r="BF159" s="3305"/>
      <c r="BG159" s="3297" t="s">
        <v>5047</v>
      </c>
      <c r="BH159" s="3298"/>
      <c r="BI159" s="3297" t="s">
        <v>3352</v>
      </c>
      <c r="BJ159" s="3297" t="s">
        <v>5076</v>
      </c>
      <c r="BK159" s="3306"/>
      <c r="BL159" s="3298"/>
      <c r="BM159" s="3298"/>
      <c r="BN159" s="3298"/>
      <c r="BO159" s="3298"/>
      <c r="BP159" s="3298"/>
      <c r="BQ159" s="3298"/>
      <c r="BR159" s="3298"/>
      <c r="BS159" s="3279" t="s">
        <v>3352</v>
      </c>
      <c r="BT159" s="3279" t="s">
        <v>3060</v>
      </c>
    </row>
    <row r="160" spans="1:256" s="3307" customFormat="1" ht="12" hidden="1" customHeight="1">
      <c r="A160" s="3297" t="s">
        <v>5077</v>
      </c>
      <c r="B160" s="3297" t="s">
        <v>5078</v>
      </c>
      <c r="C160" s="3297" t="s">
        <v>5079</v>
      </c>
      <c r="D160" s="3297" t="s">
        <v>5080</v>
      </c>
      <c r="E160" s="3297" t="s">
        <v>3081</v>
      </c>
      <c r="F160" s="3297" t="s">
        <v>5081</v>
      </c>
      <c r="G160" s="3298"/>
      <c r="H160" s="3297"/>
      <c r="I160" s="3298"/>
      <c r="J160" s="3298"/>
      <c r="K160" s="3297" t="s">
        <v>5082</v>
      </c>
      <c r="L160" s="3297">
        <v>53.57</v>
      </c>
      <c r="M160" s="3297" t="s">
        <v>3202</v>
      </c>
      <c r="N160" s="3297" t="s">
        <v>3203</v>
      </c>
      <c r="O160" s="3297" t="s">
        <v>1203</v>
      </c>
      <c r="P160" s="3297" t="s">
        <v>3204</v>
      </c>
      <c r="Q160" s="3297" t="s">
        <v>3362</v>
      </c>
      <c r="R160" s="3298">
        <v>28001</v>
      </c>
      <c r="S160" s="3297">
        <v>267.31</v>
      </c>
      <c r="T160" s="3308">
        <v>2673100</v>
      </c>
      <c r="U160" s="3297" t="s">
        <v>5083</v>
      </c>
      <c r="V160" s="3309">
        <v>0.2</v>
      </c>
      <c r="W160" s="3298">
        <v>213.84</v>
      </c>
      <c r="X160" s="3308">
        <v>2138400</v>
      </c>
      <c r="Y160" s="3297" t="s">
        <v>3207</v>
      </c>
      <c r="Z160" s="3297" t="s">
        <v>3400</v>
      </c>
      <c r="AA160" s="3297" t="s">
        <v>3400</v>
      </c>
      <c r="AB160" s="3297">
        <v>600</v>
      </c>
      <c r="AC160" s="3297" t="s">
        <v>3060</v>
      </c>
      <c r="AD160" s="3297" t="s">
        <v>5084</v>
      </c>
      <c r="AE160" s="3297" t="s">
        <v>3312</v>
      </c>
      <c r="AF160" s="3298"/>
      <c r="AG160" s="3298" t="s">
        <v>3007</v>
      </c>
      <c r="AH160" s="3297" t="s">
        <v>5085</v>
      </c>
      <c r="AI160" s="3382">
        <v>42634</v>
      </c>
      <c r="AJ160" s="3297" t="s">
        <v>5086</v>
      </c>
      <c r="AK160" s="3298"/>
      <c r="AL160" s="3297" t="s">
        <v>3805</v>
      </c>
      <c r="AM160" s="3298"/>
      <c r="AN160" s="3297" t="s">
        <v>3216</v>
      </c>
      <c r="AO160" s="3297" t="s">
        <v>3216</v>
      </c>
      <c r="AP160" s="3297" t="s">
        <v>3298</v>
      </c>
      <c r="AQ160" s="3298"/>
      <c r="AR160" s="3298"/>
      <c r="AS160" s="3298"/>
      <c r="AT160" s="3298"/>
      <c r="AU160" s="3298"/>
      <c r="AV160" s="3298"/>
      <c r="AW160" s="3298"/>
      <c r="AX160" s="3298"/>
      <c r="AY160" s="3297" t="s">
        <v>5087</v>
      </c>
      <c r="AZ160" s="3297" t="s">
        <v>5082</v>
      </c>
      <c r="BA160" s="3298"/>
      <c r="BB160" s="3303"/>
      <c r="BC160" s="3298"/>
      <c r="BD160" s="3304"/>
      <c r="BE160" s="3298"/>
      <c r="BF160" s="3305"/>
      <c r="BG160" s="3297" t="s">
        <v>5086</v>
      </c>
      <c r="BH160" s="3298"/>
      <c r="BI160" s="3297" t="s">
        <v>3298</v>
      </c>
      <c r="BJ160" s="3297" t="s">
        <v>5088</v>
      </c>
      <c r="BK160" s="3306"/>
      <c r="BL160" s="3298"/>
      <c r="BM160" s="3298"/>
      <c r="BN160" s="3298"/>
      <c r="BO160" s="3298"/>
      <c r="BP160" s="3298"/>
      <c r="BQ160" s="3298"/>
      <c r="BR160" s="3298"/>
      <c r="BS160" s="3279" t="s">
        <v>3298</v>
      </c>
      <c r="BT160" s="3279" t="s">
        <v>3060</v>
      </c>
    </row>
    <row r="161" spans="1:75" s="3307" customFormat="1" ht="12" hidden="1" customHeight="1">
      <c r="A161" s="3297" t="s">
        <v>5089</v>
      </c>
      <c r="B161" s="3297" t="s">
        <v>5090</v>
      </c>
      <c r="C161" s="3297" t="s">
        <v>5091</v>
      </c>
      <c r="D161" s="3297" t="s">
        <v>5092</v>
      </c>
      <c r="E161" s="3297" t="s">
        <v>3081</v>
      </c>
      <c r="F161" s="3297" t="s">
        <v>5093</v>
      </c>
      <c r="G161" s="3298"/>
      <c r="H161" s="3297"/>
      <c r="I161" s="3298"/>
      <c r="J161" s="3298"/>
      <c r="K161" s="3297" t="s">
        <v>5094</v>
      </c>
      <c r="L161" s="3297">
        <v>65.13</v>
      </c>
      <c r="M161" s="3297" t="s">
        <v>4249</v>
      </c>
      <c r="N161" s="3297" t="s">
        <v>3227</v>
      </c>
      <c r="O161" s="3297" t="s">
        <v>1203</v>
      </c>
      <c r="P161" s="3297" t="s">
        <v>3204</v>
      </c>
      <c r="Q161" s="3297" t="s">
        <v>5095</v>
      </c>
      <c r="R161" s="3298">
        <v>44526</v>
      </c>
      <c r="S161" s="3297">
        <v>286.89999999999998</v>
      </c>
      <c r="T161" s="3308">
        <v>2869000</v>
      </c>
      <c r="U161" s="3297" t="s">
        <v>5096</v>
      </c>
      <c r="V161" s="3309">
        <v>0.2</v>
      </c>
      <c r="W161" s="3298">
        <v>229.52</v>
      </c>
      <c r="X161" s="3308">
        <v>2295200</v>
      </c>
      <c r="Y161" s="3297" t="s">
        <v>3207</v>
      </c>
      <c r="Z161" s="3297" t="s">
        <v>3400</v>
      </c>
      <c r="AA161" s="3297" t="s">
        <v>3400</v>
      </c>
      <c r="AB161" s="3297">
        <v>600</v>
      </c>
      <c r="AC161" s="3297" t="s">
        <v>3060</v>
      </c>
      <c r="AD161" s="3297" t="s">
        <v>5097</v>
      </c>
      <c r="AE161" s="3297" t="s">
        <v>3312</v>
      </c>
      <c r="AF161" s="3298"/>
      <c r="AG161" s="3298" t="s">
        <v>3007</v>
      </c>
      <c r="AH161" s="3297" t="s">
        <v>5098</v>
      </c>
      <c r="AI161" s="3297" t="s">
        <v>4883</v>
      </c>
      <c r="AJ161" s="3297" t="s">
        <v>3880</v>
      </c>
      <c r="AK161" s="3298"/>
      <c r="AL161" s="3297" t="s">
        <v>3271</v>
      </c>
      <c r="AM161" s="3298"/>
      <c r="AN161" s="3297" t="s">
        <v>3216</v>
      </c>
      <c r="AO161" s="3297" t="s">
        <v>3216</v>
      </c>
      <c r="AP161" s="3297" t="s">
        <v>3217</v>
      </c>
      <c r="AQ161" s="3298"/>
      <c r="AR161" s="3298"/>
      <c r="AS161" s="3298"/>
      <c r="AT161" s="3298"/>
      <c r="AU161" s="3298"/>
      <c r="AV161" s="3298"/>
      <c r="AW161" s="3298"/>
      <c r="AX161" s="3298"/>
      <c r="AY161" s="3297" t="s">
        <v>5099</v>
      </c>
      <c r="AZ161" s="3297" t="s">
        <v>5094</v>
      </c>
      <c r="BA161" s="3298"/>
      <c r="BB161" s="3303"/>
      <c r="BC161" s="3298"/>
      <c r="BD161" s="3304"/>
      <c r="BE161" s="3298"/>
      <c r="BF161" s="3305"/>
      <c r="BG161" s="3297" t="s">
        <v>3880</v>
      </c>
      <c r="BH161" s="3298"/>
      <c r="BI161" s="3297" t="s">
        <v>3217</v>
      </c>
      <c r="BJ161" s="3297" t="s">
        <v>4896</v>
      </c>
      <c r="BK161" s="3306"/>
      <c r="BL161" s="3298"/>
      <c r="BM161" s="3298"/>
      <c r="BN161" s="3298"/>
      <c r="BO161" s="3298"/>
      <c r="BP161" s="3298"/>
      <c r="BQ161" s="3298"/>
      <c r="BR161" s="3298"/>
      <c r="BS161" s="3279" t="s">
        <v>3217</v>
      </c>
      <c r="BT161" s="3279" t="s">
        <v>3060</v>
      </c>
    </row>
    <row r="162" spans="1:75" s="3307" customFormat="1" ht="12" customHeight="1">
      <c r="A162" s="3297" t="s">
        <v>5100</v>
      </c>
      <c r="B162" s="3297" t="s">
        <v>5101</v>
      </c>
      <c r="C162" s="3297" t="s">
        <v>5102</v>
      </c>
      <c r="D162" s="3297" t="s">
        <v>5103</v>
      </c>
      <c r="E162" s="3297" t="s">
        <v>3081</v>
      </c>
      <c r="F162" s="3297" t="s">
        <v>5104</v>
      </c>
      <c r="G162" s="3298"/>
      <c r="H162" s="3297"/>
      <c r="I162" s="3298"/>
      <c r="J162" s="3298"/>
      <c r="K162" s="3297" t="s">
        <v>5105</v>
      </c>
      <c r="L162" s="3297">
        <v>76.48</v>
      </c>
      <c r="M162" s="3297" t="s">
        <v>3332</v>
      </c>
      <c r="N162" s="3297" t="s">
        <v>3227</v>
      </c>
      <c r="O162" s="3297" t="s">
        <v>1203</v>
      </c>
      <c r="P162" s="3297" t="s">
        <v>3204</v>
      </c>
      <c r="Q162" s="3297" t="s">
        <v>5106</v>
      </c>
      <c r="R162" s="3298">
        <v>24451</v>
      </c>
      <c r="S162" s="3297">
        <v>409.28</v>
      </c>
      <c r="T162" s="3308">
        <v>4092799.9999999995</v>
      </c>
      <c r="U162" s="3297" t="s">
        <v>5107</v>
      </c>
      <c r="V162" s="3309">
        <v>0.2</v>
      </c>
      <c r="W162" s="3298">
        <v>327.42</v>
      </c>
      <c r="X162" s="3308">
        <v>3274200</v>
      </c>
      <c r="Y162" s="3297" t="s">
        <v>3207</v>
      </c>
      <c r="Z162" s="3297" t="s">
        <v>3400</v>
      </c>
      <c r="AA162" s="3297" t="s">
        <v>3256</v>
      </c>
      <c r="AB162" s="3297">
        <v>600</v>
      </c>
      <c r="AC162" s="3297" t="s">
        <v>3060</v>
      </c>
      <c r="AD162" s="3297" t="s">
        <v>5108</v>
      </c>
      <c r="AE162" s="3297" t="s">
        <v>3312</v>
      </c>
      <c r="AF162" s="3298"/>
      <c r="AG162" s="3298" t="s">
        <v>3007</v>
      </c>
      <c r="AH162" s="3297" t="s">
        <v>5109</v>
      </c>
      <c r="AI162" s="3297" t="s">
        <v>5110</v>
      </c>
      <c r="AJ162" s="3297" t="s">
        <v>5088</v>
      </c>
      <c r="AK162" s="3298"/>
      <c r="AL162" s="3297" t="s">
        <v>3644</v>
      </c>
      <c r="AM162" s="3298"/>
      <c r="AN162" s="3297" t="s">
        <v>3216</v>
      </c>
      <c r="AO162" s="3297" t="s">
        <v>3216</v>
      </c>
      <c r="AP162" s="3297" t="s">
        <v>3217</v>
      </c>
      <c r="AQ162" s="3298"/>
      <c r="AR162" s="3298"/>
      <c r="AS162" s="3298"/>
      <c r="AT162" s="3298"/>
      <c r="AU162" s="3298"/>
      <c r="AV162" s="3298"/>
      <c r="AW162" s="3298"/>
      <c r="AX162" s="3298"/>
      <c r="AY162" s="3297" t="s">
        <v>5111</v>
      </c>
      <c r="AZ162" s="3297" t="s">
        <v>5105</v>
      </c>
      <c r="BA162" s="3298"/>
      <c r="BB162" s="3303"/>
      <c r="BC162" s="3298"/>
      <c r="BD162" s="3304"/>
      <c r="BE162" s="3298"/>
      <c r="BF162" s="3305"/>
      <c r="BG162" s="3297" t="s">
        <v>5088</v>
      </c>
      <c r="BH162" s="3298"/>
      <c r="BI162" s="3297" t="s">
        <v>3217</v>
      </c>
      <c r="BJ162" s="3297" t="s">
        <v>5112</v>
      </c>
      <c r="BK162" s="3306"/>
      <c r="BL162" s="3298"/>
      <c r="BM162" s="3298"/>
      <c r="BN162" s="3298"/>
      <c r="BO162" s="3298"/>
      <c r="BP162" s="3298"/>
      <c r="BQ162" s="3298"/>
      <c r="BR162" s="3298"/>
      <c r="BS162" s="3279" t="s">
        <v>3217</v>
      </c>
      <c r="BT162" s="3279" t="s">
        <v>3060</v>
      </c>
    </row>
    <row r="163" spans="1:75" s="3307" customFormat="1" ht="12" customHeight="1">
      <c r="A163" s="3297" t="s">
        <v>5113</v>
      </c>
      <c r="B163" s="3297" t="s">
        <v>5114</v>
      </c>
      <c r="C163" s="3297" t="s">
        <v>5115</v>
      </c>
      <c r="D163" s="3297" t="s">
        <v>5116</v>
      </c>
      <c r="E163" s="3297" t="s">
        <v>3081</v>
      </c>
      <c r="F163" s="3297" t="s">
        <v>5117</v>
      </c>
      <c r="G163" s="3298"/>
      <c r="H163" s="3297"/>
      <c r="I163" s="3298"/>
      <c r="J163" s="3298"/>
      <c r="K163" s="3297" t="s">
        <v>5114</v>
      </c>
      <c r="L163" s="3297">
        <v>63.84</v>
      </c>
      <c r="M163" s="3297" t="s">
        <v>3342</v>
      </c>
      <c r="N163" s="3297" t="s">
        <v>3227</v>
      </c>
      <c r="O163" s="3297" t="s">
        <v>1203</v>
      </c>
      <c r="P163" s="3297" t="s">
        <v>3204</v>
      </c>
      <c r="Q163" s="3297" t="s">
        <v>5118</v>
      </c>
      <c r="R163" s="3298">
        <v>25689</v>
      </c>
      <c r="S163" s="3297">
        <v>341</v>
      </c>
      <c r="T163" s="3308">
        <v>3410000</v>
      </c>
      <c r="U163" s="3297" t="s">
        <v>5119</v>
      </c>
      <c r="V163" s="3309">
        <v>0.2</v>
      </c>
      <c r="W163" s="3298">
        <v>272.8</v>
      </c>
      <c r="X163" s="3308">
        <v>2728000</v>
      </c>
      <c r="Y163" s="3297" t="s">
        <v>3207</v>
      </c>
      <c r="Z163" s="3297" t="s">
        <v>3400</v>
      </c>
      <c r="AA163" s="3297" t="s">
        <v>3654</v>
      </c>
      <c r="AB163" s="3297">
        <v>600</v>
      </c>
      <c r="AC163" s="3297" t="s">
        <v>3060</v>
      </c>
      <c r="AD163" s="3297" t="s">
        <v>5120</v>
      </c>
      <c r="AE163" s="3297" t="s">
        <v>3312</v>
      </c>
      <c r="AF163" s="3298"/>
      <c r="AG163" s="3298" t="s">
        <v>3007</v>
      </c>
      <c r="AH163" s="3297" t="s">
        <v>5121</v>
      </c>
      <c r="AI163" s="3297" t="s">
        <v>5122</v>
      </c>
      <c r="AJ163" s="3297" t="s">
        <v>5076</v>
      </c>
      <c r="AK163" s="3298"/>
      <c r="AL163" s="3297" t="s">
        <v>3271</v>
      </c>
      <c r="AM163" s="3298"/>
      <c r="AN163" s="3297" t="s">
        <v>3216</v>
      </c>
      <c r="AO163" s="3297" t="s">
        <v>3216</v>
      </c>
      <c r="AP163" s="3297" t="s">
        <v>4393</v>
      </c>
      <c r="AQ163" s="3298"/>
      <c r="AR163" s="3298"/>
      <c r="AS163" s="3298"/>
      <c r="AT163" s="3298"/>
      <c r="AU163" s="3298"/>
      <c r="AV163" s="3298"/>
      <c r="AW163" s="3298"/>
      <c r="AX163" s="3298"/>
      <c r="AY163" s="3297" t="s">
        <v>5123</v>
      </c>
      <c r="AZ163" s="3297" t="s">
        <v>5124</v>
      </c>
      <c r="BA163" s="3298"/>
      <c r="BB163" s="3303"/>
      <c r="BC163" s="3298"/>
      <c r="BD163" s="3304"/>
      <c r="BE163" s="3298"/>
      <c r="BF163" s="3305"/>
      <c r="BG163" s="3297" t="s">
        <v>5076</v>
      </c>
      <c r="BH163" s="3298"/>
      <c r="BI163" s="3297" t="s">
        <v>4393</v>
      </c>
      <c r="BJ163" s="3297" t="s">
        <v>5125</v>
      </c>
      <c r="BK163" s="3306"/>
      <c r="BL163" s="3298"/>
      <c r="BM163" s="3298"/>
      <c r="BN163" s="3298"/>
      <c r="BO163" s="3298"/>
      <c r="BP163" s="3298"/>
      <c r="BQ163" s="3298"/>
      <c r="BR163" s="3298"/>
      <c r="BS163" s="3279" t="s">
        <v>4393</v>
      </c>
      <c r="BT163" s="3279" t="s">
        <v>3060</v>
      </c>
    </row>
    <row r="164" spans="1:75" s="3250" customFormat="1" ht="12" hidden="1" customHeight="1">
      <c r="A164" s="3233" t="s">
        <v>5126</v>
      </c>
      <c r="B164" s="3233" t="s">
        <v>5127</v>
      </c>
      <c r="C164" s="3233" t="s">
        <v>5128</v>
      </c>
      <c r="D164" s="3233" t="s">
        <v>5129</v>
      </c>
      <c r="E164" s="3233" t="s">
        <v>3081</v>
      </c>
      <c r="F164" s="3233" t="s">
        <v>5130</v>
      </c>
      <c r="G164" s="3230"/>
      <c r="H164" s="3233"/>
      <c r="I164" s="3230"/>
      <c r="J164" s="3230"/>
      <c r="K164" s="3233" t="s">
        <v>5131</v>
      </c>
      <c r="L164" s="3277">
        <v>57.22</v>
      </c>
      <c r="M164" s="3233" t="s">
        <v>3202</v>
      </c>
      <c r="N164" s="3233" t="s">
        <v>3227</v>
      </c>
      <c r="O164" s="3233" t="s">
        <v>1203</v>
      </c>
      <c r="P164" s="3233" t="s">
        <v>3204</v>
      </c>
      <c r="Q164" s="3277">
        <v>1500000</v>
      </c>
      <c r="R164" s="3230">
        <v>26215</v>
      </c>
      <c r="S164" s="3277">
        <v>296.69</v>
      </c>
      <c r="T164" s="3237">
        <v>2966900</v>
      </c>
      <c r="U164" s="3233" t="s">
        <v>5132</v>
      </c>
      <c r="V164" s="3238">
        <v>0.2</v>
      </c>
      <c r="W164" s="3230">
        <v>237.35</v>
      </c>
      <c r="X164" s="3237">
        <v>2373500</v>
      </c>
      <c r="Y164" s="3233" t="s">
        <v>5133</v>
      </c>
      <c r="Z164" s="3233" t="s">
        <v>3719</v>
      </c>
      <c r="AA164" s="3233" t="s">
        <v>3230</v>
      </c>
      <c r="AB164" s="3233">
        <v>600</v>
      </c>
      <c r="AC164" s="3233" t="s">
        <v>3060</v>
      </c>
      <c r="AD164" s="3233" t="s">
        <v>5134</v>
      </c>
      <c r="AE164" s="3233" t="s">
        <v>3312</v>
      </c>
      <c r="AF164" s="3230"/>
      <c r="AG164" s="3230" t="s">
        <v>3007</v>
      </c>
      <c r="AH164" s="3233" t="s">
        <v>4594</v>
      </c>
      <c r="AI164" s="3317">
        <v>42657</v>
      </c>
      <c r="AJ164" s="3233" t="s">
        <v>3884</v>
      </c>
      <c r="AK164" s="3230"/>
      <c r="AL164" s="3233" t="s">
        <v>3346</v>
      </c>
      <c r="AM164" s="3230"/>
      <c r="AN164" s="3233" t="s">
        <v>3216</v>
      </c>
      <c r="AO164" s="3233" t="s">
        <v>3216</v>
      </c>
      <c r="AP164" s="3233" t="s">
        <v>3352</v>
      </c>
      <c r="AQ164" s="3230"/>
      <c r="AR164" s="3230"/>
      <c r="AS164" s="3230"/>
      <c r="AT164" s="3230"/>
      <c r="AU164" s="3230"/>
      <c r="AV164" s="3230"/>
      <c r="AW164" s="3230"/>
      <c r="AX164" s="3230"/>
      <c r="AY164" s="3233" t="s">
        <v>5135</v>
      </c>
      <c r="AZ164" s="3233" t="s">
        <v>5131</v>
      </c>
      <c r="BA164" s="3230"/>
      <c r="BB164" s="3231"/>
      <c r="BC164" s="3230"/>
      <c r="BD164" s="3245"/>
      <c r="BE164" s="3230"/>
      <c r="BF164" s="3246"/>
      <c r="BG164" s="3233" t="s">
        <v>3884</v>
      </c>
      <c r="BH164" s="3230"/>
      <c r="BI164" s="3233" t="s">
        <v>3352</v>
      </c>
      <c r="BJ164" s="3233" t="s">
        <v>5136</v>
      </c>
      <c r="BK164" s="3247"/>
      <c r="BL164" s="3230"/>
      <c r="BM164" s="3230"/>
      <c r="BN164" s="3230"/>
      <c r="BO164" s="3230"/>
      <c r="BP164" s="3230"/>
      <c r="BQ164" s="3230"/>
      <c r="BR164" s="3230"/>
      <c r="BS164" s="3279" t="s">
        <v>3352</v>
      </c>
      <c r="BT164" s="3279" t="s">
        <v>3060</v>
      </c>
    </row>
    <row r="165" spans="1:75" s="3250" customFormat="1" ht="12" hidden="1" customHeight="1">
      <c r="A165" s="3233" t="s">
        <v>5137</v>
      </c>
      <c r="B165" s="3233" t="s">
        <v>5138</v>
      </c>
      <c r="C165" s="3233" t="s">
        <v>5139</v>
      </c>
      <c r="D165" s="3233" t="s">
        <v>5140</v>
      </c>
      <c r="E165" s="3233" t="s">
        <v>3081</v>
      </c>
      <c r="F165" s="3233" t="s">
        <v>5141</v>
      </c>
      <c r="G165" s="3230"/>
      <c r="H165" s="3233"/>
      <c r="I165" s="3230"/>
      <c r="J165" s="3230"/>
      <c r="K165" s="3233" t="s">
        <v>5142</v>
      </c>
      <c r="L165" s="3277">
        <v>75.66</v>
      </c>
      <c r="M165" s="3233" t="s">
        <v>3293</v>
      </c>
      <c r="N165" s="3233" t="s">
        <v>3227</v>
      </c>
      <c r="O165" s="3233" t="s">
        <v>1203</v>
      </c>
      <c r="P165" s="3233" t="s">
        <v>3204</v>
      </c>
      <c r="Q165" s="3277">
        <v>2000000</v>
      </c>
      <c r="R165" s="3230">
        <v>26434</v>
      </c>
      <c r="S165" s="3277">
        <v>402.89</v>
      </c>
      <c r="T165" s="3237">
        <v>4028900</v>
      </c>
      <c r="U165" s="3233" t="s">
        <v>5143</v>
      </c>
      <c r="V165" s="3238">
        <v>0.2</v>
      </c>
      <c r="W165" s="3230">
        <v>322.31</v>
      </c>
      <c r="X165" s="3237">
        <v>3223100</v>
      </c>
      <c r="Y165" s="3233" t="s">
        <v>5133</v>
      </c>
      <c r="Z165" s="3233" t="s">
        <v>3719</v>
      </c>
      <c r="AA165" s="3233" t="s">
        <v>3400</v>
      </c>
      <c r="AB165" s="3233">
        <v>600</v>
      </c>
      <c r="AC165" s="3233" t="s">
        <v>3060</v>
      </c>
      <c r="AD165" s="3233" t="s">
        <v>5144</v>
      </c>
      <c r="AE165" s="3233" t="s">
        <v>3312</v>
      </c>
      <c r="AF165" s="3230"/>
      <c r="AG165" s="3230" t="s">
        <v>3007</v>
      </c>
      <c r="AH165" s="3233" t="s">
        <v>5145</v>
      </c>
      <c r="AI165" s="3395">
        <v>42664.609826388885</v>
      </c>
      <c r="AJ165" s="3233" t="s">
        <v>3898</v>
      </c>
      <c r="AK165" s="3230"/>
      <c r="AL165" s="3233" t="s">
        <v>5146</v>
      </c>
      <c r="AM165" s="3230"/>
      <c r="AN165" s="3233" t="s">
        <v>3216</v>
      </c>
      <c r="AO165" s="3233" t="s">
        <v>3216</v>
      </c>
      <c r="AP165" s="3233" t="s">
        <v>3726</v>
      </c>
      <c r="AQ165" s="3230"/>
      <c r="AR165" s="3230"/>
      <c r="AS165" s="3230"/>
      <c r="AT165" s="3230"/>
      <c r="AU165" s="3230"/>
      <c r="AV165" s="3230"/>
      <c r="AW165" s="3230"/>
      <c r="AX165" s="3230"/>
      <c r="AY165" s="3233" t="s">
        <v>5147</v>
      </c>
      <c r="AZ165" s="3233" t="s">
        <v>5142</v>
      </c>
      <c r="BA165" s="3230"/>
      <c r="BB165" s="3231"/>
      <c r="BC165" s="3230"/>
      <c r="BD165" s="3245"/>
      <c r="BE165" s="3230"/>
      <c r="BF165" s="3246"/>
      <c r="BG165" s="3233" t="s">
        <v>3898</v>
      </c>
      <c r="BH165" s="3230"/>
      <c r="BI165" s="3233" t="s">
        <v>3726</v>
      </c>
      <c r="BJ165" s="3233" t="s">
        <v>5148</v>
      </c>
      <c r="BK165" s="3247"/>
      <c r="BL165" s="3230"/>
      <c r="BM165" s="3230"/>
      <c r="BN165" s="3230"/>
      <c r="BO165" s="3230"/>
      <c r="BP165" s="3230"/>
      <c r="BQ165" s="3230"/>
      <c r="BR165" s="3230"/>
      <c r="BS165" s="3279" t="s">
        <v>3726</v>
      </c>
      <c r="BT165" s="3279" t="s">
        <v>3060</v>
      </c>
    </row>
    <row r="166" spans="1:75" s="3250" customFormat="1" ht="12" customHeight="1">
      <c r="A166" s="3233" t="s">
        <v>5149</v>
      </c>
      <c r="B166" s="3233" t="s">
        <v>5150</v>
      </c>
      <c r="C166" s="3233" t="s">
        <v>5151</v>
      </c>
      <c r="D166" s="3233" t="s">
        <v>5152</v>
      </c>
      <c r="E166" s="3233" t="s">
        <v>3081</v>
      </c>
      <c r="F166" s="3233" t="s">
        <v>5153</v>
      </c>
      <c r="G166" s="3230"/>
      <c r="H166" s="3233"/>
      <c r="I166" s="3230"/>
      <c r="J166" s="3230"/>
      <c r="K166" s="3233" t="s">
        <v>5154</v>
      </c>
      <c r="L166" s="3277">
        <v>53.11</v>
      </c>
      <c r="M166" s="3233" t="s">
        <v>3202</v>
      </c>
      <c r="N166" s="3233" t="s">
        <v>3227</v>
      </c>
      <c r="O166" s="3233" t="s">
        <v>1203</v>
      </c>
      <c r="P166" s="3233" t="s">
        <v>3204</v>
      </c>
      <c r="Q166" s="3277">
        <v>1250000</v>
      </c>
      <c r="R166" s="3230">
        <v>23536</v>
      </c>
      <c r="S166" s="3277">
        <v>281.24</v>
      </c>
      <c r="T166" s="3237">
        <v>2812400</v>
      </c>
      <c r="U166" s="3233" t="s">
        <v>5155</v>
      </c>
      <c r="V166" s="3238">
        <v>0.2</v>
      </c>
      <c r="W166" s="3230">
        <v>224.99</v>
      </c>
      <c r="X166" s="3237">
        <v>2249900</v>
      </c>
      <c r="Y166" s="3233" t="s">
        <v>5133</v>
      </c>
      <c r="Z166" s="3233" t="s">
        <v>3719</v>
      </c>
      <c r="AA166" s="3233" t="s">
        <v>3346</v>
      </c>
      <c r="AB166" s="3233">
        <v>600</v>
      </c>
      <c r="AC166" s="3233" t="s">
        <v>3060</v>
      </c>
      <c r="AD166" s="3233" t="s">
        <v>5156</v>
      </c>
      <c r="AE166" s="3233" t="s">
        <v>3312</v>
      </c>
      <c r="AF166" s="3230"/>
      <c r="AG166" s="3230" t="s">
        <v>3007</v>
      </c>
      <c r="AH166" s="3233" t="s">
        <v>5157</v>
      </c>
      <c r="AI166" s="3231" t="s">
        <v>5158</v>
      </c>
      <c r="AJ166" s="3233" t="s">
        <v>5125</v>
      </c>
      <c r="AK166" s="3230"/>
      <c r="AL166" s="3233" t="s">
        <v>3279</v>
      </c>
      <c r="AM166" s="3230"/>
      <c r="AN166" s="3233" t="s">
        <v>3216</v>
      </c>
      <c r="AO166" s="3233" t="s">
        <v>3216</v>
      </c>
      <c r="AP166" s="3233" t="s">
        <v>5159</v>
      </c>
      <c r="AQ166" s="3230"/>
      <c r="AR166" s="3230"/>
      <c r="AS166" s="3230"/>
      <c r="AT166" s="3230"/>
      <c r="AU166" s="3230"/>
      <c r="AV166" s="3230"/>
      <c r="AW166" s="3230"/>
      <c r="AX166" s="3230"/>
      <c r="AY166" s="3233" t="s">
        <v>5160</v>
      </c>
      <c r="AZ166" s="3233" t="s">
        <v>5154</v>
      </c>
      <c r="BA166" s="3230"/>
      <c r="BB166" s="3231"/>
      <c r="BC166" s="3230"/>
      <c r="BD166" s="3245"/>
      <c r="BE166" s="3230"/>
      <c r="BF166" s="3246"/>
      <c r="BG166" s="3233" t="s">
        <v>5125</v>
      </c>
      <c r="BH166" s="3230"/>
      <c r="BI166" s="3233" t="s">
        <v>5159</v>
      </c>
      <c r="BJ166" s="3233" t="s">
        <v>5161</v>
      </c>
      <c r="BK166" s="3247"/>
      <c r="BL166" s="3230"/>
      <c r="BM166" s="3230"/>
      <c r="BN166" s="3230"/>
      <c r="BO166" s="3230"/>
      <c r="BP166" s="3230"/>
      <c r="BQ166" s="3230"/>
      <c r="BR166" s="3230"/>
      <c r="BS166" s="3279" t="s">
        <v>5159</v>
      </c>
      <c r="BT166" s="3279" t="s">
        <v>3060</v>
      </c>
    </row>
    <row r="167" spans="1:75" s="3250" customFormat="1" ht="12" customHeight="1">
      <c r="A167" s="3233" t="s">
        <v>5162</v>
      </c>
      <c r="B167" s="3233" t="s">
        <v>5163</v>
      </c>
      <c r="C167" s="3233" t="s">
        <v>5164</v>
      </c>
      <c r="D167" s="3233" t="s">
        <v>5165</v>
      </c>
      <c r="E167" s="3233" t="s">
        <v>3081</v>
      </c>
      <c r="F167" s="3233" t="s">
        <v>5166</v>
      </c>
      <c r="G167" s="3230"/>
      <c r="H167" s="3233"/>
      <c r="I167" s="3230"/>
      <c r="J167" s="3230"/>
      <c r="K167" s="3233" t="s">
        <v>5167</v>
      </c>
      <c r="L167" s="3277">
        <v>65.510000000000005</v>
      </c>
      <c r="M167" s="3233" t="s">
        <v>3267</v>
      </c>
      <c r="N167" s="3233" t="s">
        <v>3227</v>
      </c>
      <c r="O167" s="3233" t="s">
        <v>1203</v>
      </c>
      <c r="P167" s="3233" t="s">
        <v>3204</v>
      </c>
      <c r="Q167" s="3277">
        <v>1650000</v>
      </c>
      <c r="R167" s="3230">
        <v>25187</v>
      </c>
      <c r="S167" s="3277">
        <v>348.02</v>
      </c>
      <c r="T167" s="3237">
        <v>3480200</v>
      </c>
      <c r="U167" s="3233" t="s">
        <v>5168</v>
      </c>
      <c r="V167" s="3238">
        <v>0.2</v>
      </c>
      <c r="W167" s="3230">
        <v>278.41000000000003</v>
      </c>
      <c r="X167" s="3237">
        <v>2784100.0000000005</v>
      </c>
      <c r="Y167" s="3233" t="s">
        <v>5133</v>
      </c>
      <c r="Z167" s="3233" t="s">
        <v>3719</v>
      </c>
      <c r="AA167" s="3233" t="s">
        <v>3247</v>
      </c>
      <c r="AB167" s="3233">
        <v>600</v>
      </c>
      <c r="AC167" s="3233" t="s">
        <v>3060</v>
      </c>
      <c r="AD167" s="3233" t="s">
        <v>5169</v>
      </c>
      <c r="AE167" s="3233" t="s">
        <v>3312</v>
      </c>
      <c r="AF167" s="3230"/>
      <c r="AG167" s="3230" t="s">
        <v>3007</v>
      </c>
      <c r="AH167" s="3233" t="s">
        <v>5170</v>
      </c>
      <c r="AI167" s="3255">
        <v>42712</v>
      </c>
      <c r="AJ167" s="3233" t="s">
        <v>5171</v>
      </c>
      <c r="AK167" s="3230"/>
      <c r="AL167" s="3233" t="s">
        <v>3316</v>
      </c>
      <c r="AM167" s="3230"/>
      <c r="AN167" s="3233" t="s">
        <v>3216</v>
      </c>
      <c r="AO167" s="3233" t="s">
        <v>3216</v>
      </c>
      <c r="AP167" s="3233" t="s">
        <v>3217</v>
      </c>
      <c r="AQ167" s="3230"/>
      <c r="AR167" s="3230"/>
      <c r="AS167" s="3230"/>
      <c r="AT167" s="3230"/>
      <c r="AU167" s="3230"/>
      <c r="AV167" s="3230"/>
      <c r="AW167" s="3230"/>
      <c r="AX167" s="3230"/>
      <c r="AY167" s="3233" t="s">
        <v>5172</v>
      </c>
      <c r="AZ167" s="3233" t="s">
        <v>5167</v>
      </c>
      <c r="BA167" s="3230"/>
      <c r="BB167" s="3231"/>
      <c r="BC167" s="3230"/>
      <c r="BD167" s="3245"/>
      <c r="BE167" s="3230"/>
      <c r="BF167" s="3246"/>
      <c r="BG167" s="3233" t="s">
        <v>5171</v>
      </c>
      <c r="BH167" s="3230"/>
      <c r="BI167" s="3233" t="s">
        <v>3217</v>
      </c>
      <c r="BJ167" s="3233" t="s">
        <v>5161</v>
      </c>
      <c r="BK167" s="3247"/>
      <c r="BL167" s="3230"/>
      <c r="BM167" s="3230"/>
      <c r="BN167" s="3230"/>
      <c r="BO167" s="3230"/>
      <c r="BP167" s="3230"/>
      <c r="BQ167" s="3230"/>
      <c r="BR167" s="3230"/>
      <c r="BS167" s="3279" t="s">
        <v>3217</v>
      </c>
      <c r="BT167" s="3279" t="s">
        <v>3060</v>
      </c>
    </row>
    <row r="168" spans="1:75" s="3250" customFormat="1" ht="12" customHeight="1">
      <c r="A168" s="3297" t="s">
        <v>5173</v>
      </c>
      <c r="B168" s="3297" t="s">
        <v>5174</v>
      </c>
      <c r="C168" s="3297" t="s">
        <v>5175</v>
      </c>
      <c r="D168" s="3297" t="s">
        <v>5176</v>
      </c>
      <c r="E168" s="3297" t="s">
        <v>3081</v>
      </c>
      <c r="F168" s="3297" t="s">
        <v>5177</v>
      </c>
      <c r="G168" s="3298"/>
      <c r="H168" s="3297"/>
      <c r="I168" s="3298"/>
      <c r="J168" s="3298"/>
      <c r="K168" s="3297" t="s">
        <v>5178</v>
      </c>
      <c r="L168" s="3277">
        <v>56.91</v>
      </c>
      <c r="M168" s="3297" t="s">
        <v>3279</v>
      </c>
      <c r="N168" s="3297" t="s">
        <v>4614</v>
      </c>
      <c r="O168" s="3297" t="s">
        <v>4500</v>
      </c>
      <c r="P168" s="3297" t="s">
        <v>5179</v>
      </c>
      <c r="Q168" s="3297">
        <v>1560000</v>
      </c>
      <c r="R168" s="3298">
        <v>27412</v>
      </c>
      <c r="S168" s="3299">
        <v>241.93</v>
      </c>
      <c r="T168" s="3308">
        <v>2419300</v>
      </c>
      <c r="U168" s="3297" t="s">
        <v>5180</v>
      </c>
      <c r="V168" s="3309">
        <v>0.2</v>
      </c>
      <c r="W168" s="3298">
        <v>193.54</v>
      </c>
      <c r="X168" s="3308">
        <v>1935400</v>
      </c>
      <c r="Y168" s="3297" t="s">
        <v>5133</v>
      </c>
      <c r="Z168" s="3297" t="s">
        <v>3143</v>
      </c>
      <c r="AA168" s="3297" t="s">
        <v>3292</v>
      </c>
      <c r="AB168" s="3297">
        <v>600</v>
      </c>
      <c r="AC168" s="3297" t="s">
        <v>3060</v>
      </c>
      <c r="AD168" s="3297" t="s">
        <v>5181</v>
      </c>
      <c r="AE168" s="3297" t="s">
        <v>3312</v>
      </c>
      <c r="AF168" s="3298"/>
      <c r="AG168" s="3298" t="s">
        <v>3007</v>
      </c>
      <c r="AH168" s="3297" t="s">
        <v>5182</v>
      </c>
      <c r="AI168" s="3297" t="s">
        <v>5183</v>
      </c>
      <c r="AJ168" s="3297" t="s">
        <v>5184</v>
      </c>
      <c r="AK168" s="3298"/>
      <c r="AL168" s="3297" t="s">
        <v>4270</v>
      </c>
      <c r="AM168" s="3298"/>
      <c r="AN168" s="3297" t="s">
        <v>3216</v>
      </c>
      <c r="AO168" s="3297" t="s">
        <v>3216</v>
      </c>
      <c r="AP168" s="3297" t="s">
        <v>3217</v>
      </c>
      <c r="AQ168" s="3298"/>
      <c r="AR168" s="3298"/>
      <c r="AS168" s="3298"/>
      <c r="AT168" s="3298"/>
      <c r="AU168" s="3298"/>
      <c r="AV168" s="3298"/>
      <c r="AW168" s="3298"/>
      <c r="AX168" s="3298"/>
      <c r="AY168" s="3297" t="s">
        <v>5185</v>
      </c>
      <c r="AZ168" s="3297" t="s">
        <v>5178</v>
      </c>
      <c r="BA168" s="3298"/>
      <c r="BB168" s="3303"/>
      <c r="BC168" s="3298"/>
      <c r="BD168" s="3304"/>
      <c r="BE168" s="3298"/>
      <c r="BF168" s="3305"/>
      <c r="BG168" s="3297" t="s">
        <v>5184</v>
      </c>
      <c r="BH168" s="3298"/>
      <c r="BI168" s="3297" t="s">
        <v>3217</v>
      </c>
      <c r="BJ168" s="3297" t="s">
        <v>5186</v>
      </c>
      <c r="BK168" s="3306"/>
      <c r="BL168" s="3298"/>
      <c r="BM168" s="3298"/>
      <c r="BN168" s="3298"/>
      <c r="BO168" s="3298"/>
      <c r="BP168" s="3298"/>
      <c r="BQ168" s="3298">
        <v>68226</v>
      </c>
      <c r="BR168" s="3298">
        <v>43993</v>
      </c>
      <c r="BS168" s="3279" t="s">
        <v>3217</v>
      </c>
      <c r="BT168" s="3279" t="s">
        <v>3060</v>
      </c>
      <c r="BU168" s="3307"/>
      <c r="BV168" s="3307"/>
      <c r="BW168" s="3307"/>
    </row>
    <row r="169" spans="1:75" s="3250" customFormat="1" ht="12" customHeight="1">
      <c r="A169" s="3233" t="s">
        <v>5173</v>
      </c>
      <c r="B169" s="3233" t="s">
        <v>5174</v>
      </c>
      <c r="C169" s="3233" t="s">
        <v>5175</v>
      </c>
      <c r="D169" s="3233" t="s">
        <v>5176</v>
      </c>
      <c r="E169" s="3233" t="s">
        <v>3081</v>
      </c>
      <c r="F169" s="3233" t="s">
        <v>5177</v>
      </c>
      <c r="G169" s="3230"/>
      <c r="H169" s="3233"/>
      <c r="I169" s="3230"/>
      <c r="J169" s="3230"/>
      <c r="K169" s="3233" t="s">
        <v>5178</v>
      </c>
      <c r="L169" s="3233">
        <v>56.91</v>
      </c>
      <c r="M169" s="3233" t="s">
        <v>3279</v>
      </c>
      <c r="N169" s="3233" t="s">
        <v>4614</v>
      </c>
      <c r="O169" s="3233" t="s">
        <v>4500</v>
      </c>
      <c r="P169" s="3233" t="s">
        <v>5179</v>
      </c>
      <c r="Q169" s="3233">
        <v>1560000</v>
      </c>
      <c r="R169" s="3230">
        <v>27412</v>
      </c>
      <c r="S169" s="3233">
        <v>241.93</v>
      </c>
      <c r="T169" s="3237">
        <v>2419300</v>
      </c>
      <c r="U169" s="3233" t="s">
        <v>5180</v>
      </c>
      <c r="V169" s="3238">
        <v>0.2</v>
      </c>
      <c r="W169" s="3230">
        <v>193.54</v>
      </c>
      <c r="X169" s="3237">
        <v>1935400</v>
      </c>
      <c r="Y169" s="3233" t="s">
        <v>5133</v>
      </c>
      <c r="Z169" s="3233" t="s">
        <v>3143</v>
      </c>
      <c r="AA169" s="3233" t="s">
        <v>3292</v>
      </c>
      <c r="AB169" s="3233">
        <v>600</v>
      </c>
      <c r="AC169" s="3233" t="s">
        <v>3060</v>
      </c>
      <c r="AD169" s="3233" t="s">
        <v>5181</v>
      </c>
      <c r="AE169" s="3233" t="s">
        <v>3312</v>
      </c>
      <c r="AF169" s="3230"/>
      <c r="AG169" s="3230" t="s">
        <v>3007</v>
      </c>
      <c r="AH169" s="3233" t="s">
        <v>5182</v>
      </c>
      <c r="AI169" s="3233" t="s">
        <v>5183</v>
      </c>
      <c r="AJ169" s="3233" t="s">
        <v>5184</v>
      </c>
      <c r="AK169" s="3230"/>
      <c r="AL169" s="3233" t="s">
        <v>4270</v>
      </c>
      <c r="AM169" s="3230"/>
      <c r="AN169" s="3233" t="s">
        <v>3216</v>
      </c>
      <c r="AO169" s="3233" t="s">
        <v>3216</v>
      </c>
      <c r="AP169" s="3233" t="s">
        <v>3217</v>
      </c>
      <c r="AQ169" s="3230"/>
      <c r="AR169" s="3230"/>
      <c r="AS169" s="3230"/>
      <c r="AT169" s="3230"/>
      <c r="AU169" s="3230"/>
      <c r="AV169" s="3230"/>
      <c r="AW169" s="3230"/>
      <c r="AX169" s="3230"/>
      <c r="AY169" s="3233" t="s">
        <v>5185</v>
      </c>
      <c r="AZ169" s="3233" t="s">
        <v>5178</v>
      </c>
      <c r="BA169" s="3230"/>
      <c r="BB169" s="3231"/>
      <c r="BC169" s="3230"/>
      <c r="BD169" s="3245"/>
      <c r="BE169" s="3230"/>
      <c r="BF169" s="3246"/>
      <c r="BG169" s="3233" t="s">
        <v>5184</v>
      </c>
      <c r="BH169" s="3230"/>
      <c r="BI169" s="3233" t="s">
        <v>3217</v>
      </c>
      <c r="BJ169" s="3233" t="s">
        <v>5186</v>
      </c>
      <c r="BK169" s="3247"/>
      <c r="BL169" s="3230"/>
      <c r="BM169" s="3230"/>
      <c r="BN169" s="3230"/>
      <c r="BO169" s="3230"/>
      <c r="BP169" s="3230"/>
      <c r="BQ169" s="3230"/>
      <c r="BR169" s="3230"/>
      <c r="BS169" s="3279" t="s">
        <v>3217</v>
      </c>
      <c r="BT169" s="3279" t="s">
        <v>3060</v>
      </c>
    </row>
    <row r="170" spans="1:75" s="3250" customFormat="1" ht="12" customHeight="1">
      <c r="A170" s="3233" t="s">
        <v>5187</v>
      </c>
      <c r="B170" s="3233" t="s">
        <v>5188</v>
      </c>
      <c r="C170" s="3233" t="s">
        <v>5189</v>
      </c>
      <c r="D170" s="3233" t="s">
        <v>5190</v>
      </c>
      <c r="E170" s="3233" t="s">
        <v>3081</v>
      </c>
      <c r="F170" s="3233" t="s">
        <v>5191</v>
      </c>
      <c r="G170" s="3230"/>
      <c r="H170" s="3233"/>
      <c r="I170" s="3230"/>
      <c r="J170" s="3230"/>
      <c r="K170" s="3233" t="s">
        <v>5188</v>
      </c>
      <c r="L170" s="3233">
        <v>144</v>
      </c>
      <c r="M170" s="3233" t="s">
        <v>3759</v>
      </c>
      <c r="N170" s="3233" t="s">
        <v>4546</v>
      </c>
      <c r="O170" s="3233" t="s">
        <v>5192</v>
      </c>
      <c r="P170" s="3233" t="s">
        <v>3204</v>
      </c>
      <c r="Q170" s="3233">
        <v>3500000</v>
      </c>
      <c r="R170" s="3230">
        <v>24306</v>
      </c>
      <c r="S170" s="3233">
        <v>748.09</v>
      </c>
      <c r="T170" s="3237">
        <v>7480900</v>
      </c>
      <c r="U170" s="3233" t="s">
        <v>5193</v>
      </c>
      <c r="V170" s="3238">
        <v>0.2</v>
      </c>
      <c r="W170" s="3230">
        <v>598.47</v>
      </c>
      <c r="X170" s="3237">
        <v>5984700</v>
      </c>
      <c r="Y170" s="3233" t="s">
        <v>5133</v>
      </c>
      <c r="Z170" s="3233" t="s">
        <v>3208</v>
      </c>
      <c r="AA170" s="3233" t="s">
        <v>3306</v>
      </c>
      <c r="AB170" s="3233">
        <v>600</v>
      </c>
      <c r="AC170" s="3233" t="s">
        <v>3060</v>
      </c>
      <c r="AD170" s="3233" t="s">
        <v>5194</v>
      </c>
      <c r="AE170" s="3233" t="s">
        <v>3312</v>
      </c>
      <c r="AF170" s="3230"/>
      <c r="AG170" s="3230" t="s">
        <v>3007</v>
      </c>
      <c r="AH170" s="3233" t="s">
        <v>5195</v>
      </c>
      <c r="AI170" s="3233" t="s">
        <v>5183</v>
      </c>
      <c r="AJ170" s="3233" t="s">
        <v>5196</v>
      </c>
      <c r="AK170" s="3230"/>
      <c r="AL170" s="3233" t="s">
        <v>4131</v>
      </c>
      <c r="AM170" s="3230"/>
      <c r="AN170" s="3233" t="s">
        <v>3216</v>
      </c>
      <c r="AO170" s="3233" t="s">
        <v>3216</v>
      </c>
      <c r="AP170" s="3233" t="s">
        <v>3613</v>
      </c>
      <c r="AQ170" s="3230"/>
      <c r="AR170" s="3230"/>
      <c r="AS170" s="3230"/>
      <c r="AT170" s="3230"/>
      <c r="AU170" s="3230"/>
      <c r="AV170" s="3230"/>
      <c r="AW170" s="3230"/>
      <c r="AX170" s="3230"/>
      <c r="AY170" s="3233" t="s">
        <v>5197</v>
      </c>
      <c r="AZ170" s="3233" t="s">
        <v>5198</v>
      </c>
      <c r="BA170" s="3230"/>
      <c r="BB170" s="3231"/>
      <c r="BC170" s="3230"/>
      <c r="BD170" s="3245"/>
      <c r="BE170" s="3230"/>
      <c r="BF170" s="3246"/>
      <c r="BG170" s="3233" t="s">
        <v>5196</v>
      </c>
      <c r="BH170" s="3230"/>
      <c r="BI170" s="3233" t="s">
        <v>3613</v>
      </c>
      <c r="BJ170" s="3233" t="s">
        <v>5199</v>
      </c>
      <c r="BK170" s="3247"/>
      <c r="BL170" s="3230"/>
      <c r="BM170" s="3230"/>
      <c r="BN170" s="3230"/>
      <c r="BO170" s="3230"/>
      <c r="BP170" s="3230"/>
      <c r="BQ170" s="3230">
        <v>66332</v>
      </c>
      <c r="BR170" s="3230">
        <v>31034</v>
      </c>
      <c r="BS170" s="3279" t="s">
        <v>3613</v>
      </c>
      <c r="BT170" s="3279" t="s">
        <v>3060</v>
      </c>
    </row>
    <row r="171" spans="1:75" s="3250" customFormat="1" ht="12" customHeight="1">
      <c r="A171" s="3233" t="s">
        <v>5200</v>
      </c>
      <c r="B171" s="3233" t="s">
        <v>5201</v>
      </c>
      <c r="C171" s="3233" t="s">
        <v>5202</v>
      </c>
      <c r="D171" s="3233" t="s">
        <v>5203</v>
      </c>
      <c r="E171" s="3233" t="s">
        <v>3081</v>
      </c>
      <c r="F171" s="3233" t="s">
        <v>5204</v>
      </c>
      <c r="G171" s="3230"/>
      <c r="H171" s="3233"/>
      <c r="I171" s="3230"/>
      <c r="J171" s="3230"/>
      <c r="K171" s="3233" t="s">
        <v>5205</v>
      </c>
      <c r="L171" s="3277">
        <v>44.16</v>
      </c>
      <c r="M171" s="3233" t="s">
        <v>3342</v>
      </c>
      <c r="N171" s="3233" t="s">
        <v>3203</v>
      </c>
      <c r="O171" s="3233" t="s">
        <v>1203</v>
      </c>
      <c r="P171" s="3233" t="s">
        <v>3204</v>
      </c>
      <c r="Q171" s="3277">
        <v>1500000</v>
      </c>
      <c r="R171" s="3230">
        <v>33967</v>
      </c>
      <c r="S171" s="3277">
        <v>264.89</v>
      </c>
      <c r="T171" s="3237">
        <v>2648900</v>
      </c>
      <c r="U171" s="3233" t="s">
        <v>5206</v>
      </c>
      <c r="V171" s="3238">
        <v>0.2</v>
      </c>
      <c r="W171" s="3230">
        <v>211.91</v>
      </c>
      <c r="X171" s="3237">
        <v>2119100</v>
      </c>
      <c r="Y171" s="3233" t="s">
        <v>5133</v>
      </c>
      <c r="Z171" s="3233" t="s">
        <v>3719</v>
      </c>
      <c r="AA171" s="3233" t="s">
        <v>3346</v>
      </c>
      <c r="AB171" s="3233">
        <v>600</v>
      </c>
      <c r="AC171" s="3233" t="s">
        <v>3060</v>
      </c>
      <c r="AD171" s="3233" t="s">
        <v>5207</v>
      </c>
      <c r="AE171" s="3233" t="s">
        <v>3312</v>
      </c>
      <c r="AF171" s="3230"/>
      <c r="AG171" s="3230" t="s">
        <v>3007</v>
      </c>
      <c r="AH171" s="3233" t="s">
        <v>5208</v>
      </c>
      <c r="AI171" s="3395">
        <v>42733.593171296299</v>
      </c>
      <c r="AJ171" s="3233" t="s">
        <v>5209</v>
      </c>
      <c r="AK171" s="3230"/>
      <c r="AL171" s="3233" t="s">
        <v>3256</v>
      </c>
      <c r="AM171" s="3230"/>
      <c r="AN171" s="3233" t="s">
        <v>3216</v>
      </c>
      <c r="AO171" s="3233" t="s">
        <v>3216</v>
      </c>
      <c r="AP171" s="3233" t="s">
        <v>3405</v>
      </c>
      <c r="AQ171" s="3230"/>
      <c r="AR171" s="3230"/>
      <c r="AS171" s="3230"/>
      <c r="AT171" s="3230"/>
      <c r="AU171" s="3230"/>
      <c r="AV171" s="3230"/>
      <c r="AW171" s="3230"/>
      <c r="AX171" s="3230"/>
      <c r="AY171" s="3233" t="s">
        <v>5210</v>
      </c>
      <c r="AZ171" s="3233" t="s">
        <v>5205</v>
      </c>
      <c r="BA171" s="3230"/>
      <c r="BB171" s="3231"/>
      <c r="BC171" s="3230"/>
      <c r="BD171" s="3245"/>
      <c r="BE171" s="3230"/>
      <c r="BF171" s="3246"/>
      <c r="BG171" s="3233" t="s">
        <v>5209</v>
      </c>
      <c r="BH171" s="3230"/>
      <c r="BI171" s="3233" t="s">
        <v>3405</v>
      </c>
      <c r="BJ171" s="3233" t="s">
        <v>5211</v>
      </c>
      <c r="BK171" s="3247"/>
      <c r="BL171" s="3230"/>
      <c r="BM171" s="3230"/>
      <c r="BN171" s="3230"/>
      <c r="BO171" s="3230"/>
      <c r="BP171" s="3230"/>
      <c r="BQ171" s="3230"/>
      <c r="BR171" s="3230"/>
      <c r="BS171" s="3279" t="s">
        <v>3405</v>
      </c>
      <c r="BT171" s="3279" t="s">
        <v>3060</v>
      </c>
    </row>
    <row r="172" spans="1:75" s="3250" customFormat="1" ht="12" customHeight="1">
      <c r="A172" s="3233" t="s">
        <v>5212</v>
      </c>
      <c r="B172" s="3233" t="s">
        <v>5213</v>
      </c>
      <c r="C172" s="3233" t="s">
        <v>5214</v>
      </c>
      <c r="D172" s="3233" t="s">
        <v>5215</v>
      </c>
      <c r="E172" s="3233" t="s">
        <v>3081</v>
      </c>
      <c r="F172" s="3233" t="s">
        <v>5216</v>
      </c>
      <c r="G172" s="3230"/>
      <c r="H172" s="3233"/>
      <c r="I172" s="3230"/>
      <c r="J172" s="3230"/>
      <c r="K172" s="3233" t="s">
        <v>5213</v>
      </c>
      <c r="L172" s="3233">
        <v>52.04</v>
      </c>
      <c r="M172" s="3233" t="s">
        <v>3202</v>
      </c>
      <c r="N172" s="3233" t="s">
        <v>3227</v>
      </c>
      <c r="O172" s="3233" t="s">
        <v>1203</v>
      </c>
      <c r="P172" s="3233" t="s">
        <v>3204</v>
      </c>
      <c r="Q172" s="3233">
        <v>1500000</v>
      </c>
      <c r="R172" s="3230">
        <v>28824</v>
      </c>
      <c r="S172" s="3233">
        <v>305.02999999999997</v>
      </c>
      <c r="T172" s="3237">
        <v>3050299.9999999995</v>
      </c>
      <c r="U172" s="3233" t="s">
        <v>5217</v>
      </c>
      <c r="V172" s="3238">
        <v>0.2</v>
      </c>
      <c r="W172" s="3230">
        <v>244.02</v>
      </c>
      <c r="X172" s="3237">
        <v>2440200</v>
      </c>
      <c r="Y172" s="3233" t="s">
        <v>5133</v>
      </c>
      <c r="Z172" s="3233" t="s">
        <v>3143</v>
      </c>
      <c r="AA172" s="3233" t="s">
        <v>4893</v>
      </c>
      <c r="AB172" s="3233">
        <v>600</v>
      </c>
      <c r="AC172" s="3233" t="s">
        <v>3060</v>
      </c>
      <c r="AD172" s="3233" t="s">
        <v>5218</v>
      </c>
      <c r="AE172" s="3233" t="s">
        <v>3312</v>
      </c>
      <c r="AF172" s="3230"/>
      <c r="AG172" s="3230" t="s">
        <v>3007</v>
      </c>
      <c r="AH172" s="3233" t="s">
        <v>5219</v>
      </c>
      <c r="AI172" s="3233" t="s">
        <v>5186</v>
      </c>
      <c r="AJ172" s="3233" t="s">
        <v>5220</v>
      </c>
      <c r="AK172" s="3230"/>
      <c r="AL172" s="3233" t="s">
        <v>3248</v>
      </c>
      <c r="AM172" s="3230"/>
      <c r="AN172" s="3233" t="s">
        <v>3216</v>
      </c>
      <c r="AO172" s="3233" t="s">
        <v>3216</v>
      </c>
      <c r="AP172" s="3233" t="s">
        <v>3613</v>
      </c>
      <c r="AQ172" s="3230"/>
      <c r="AR172" s="3230"/>
      <c r="AS172" s="3230"/>
      <c r="AT172" s="3230"/>
      <c r="AU172" s="3230"/>
      <c r="AV172" s="3230"/>
      <c r="AW172" s="3230"/>
      <c r="AX172" s="3230"/>
      <c r="AY172" s="3233" t="s">
        <v>5221</v>
      </c>
      <c r="AZ172" s="3233" t="s">
        <v>5222</v>
      </c>
      <c r="BA172" s="3230"/>
      <c r="BB172" s="3231"/>
      <c r="BC172" s="3230"/>
      <c r="BD172" s="3245"/>
      <c r="BE172" s="3230"/>
      <c r="BF172" s="3246"/>
      <c r="BG172" s="3233" t="s">
        <v>5220</v>
      </c>
      <c r="BH172" s="3230"/>
      <c r="BI172" s="3233" t="s">
        <v>3613</v>
      </c>
      <c r="BJ172" s="3233" t="s">
        <v>5223</v>
      </c>
      <c r="BK172" s="3247"/>
      <c r="BL172" s="3230"/>
      <c r="BM172" s="3230"/>
      <c r="BN172" s="3230"/>
      <c r="BO172" s="3230"/>
      <c r="BP172" s="3230"/>
      <c r="BQ172" s="3230"/>
      <c r="BR172" s="3230"/>
      <c r="BS172" s="3279" t="s">
        <v>3613</v>
      </c>
      <c r="BT172" s="3279" t="s">
        <v>3060</v>
      </c>
    </row>
    <row r="173" spans="1:75" s="3410" customFormat="1" ht="12" customHeight="1">
      <c r="A173" s="3405" t="s">
        <v>5224</v>
      </c>
      <c r="B173" s="3297" t="s">
        <v>5225</v>
      </c>
      <c r="C173" s="3297" t="s">
        <v>5226</v>
      </c>
      <c r="D173" s="3297" t="s">
        <v>5227</v>
      </c>
      <c r="E173" s="3297" t="s">
        <v>3081</v>
      </c>
      <c r="F173" s="3405" t="s">
        <v>5503</v>
      </c>
      <c r="G173" s="3298"/>
      <c r="H173" s="3405"/>
      <c r="I173" s="3298"/>
      <c r="J173" s="3406"/>
      <c r="K173" s="3297" t="s">
        <v>5225</v>
      </c>
      <c r="L173" s="3407">
        <v>68.92</v>
      </c>
      <c r="M173" s="3405" t="s">
        <v>3202</v>
      </c>
      <c r="N173" s="3405" t="s">
        <v>3227</v>
      </c>
      <c r="O173" s="3405" t="s">
        <v>1203</v>
      </c>
      <c r="P173" s="3405" t="s">
        <v>3204</v>
      </c>
      <c r="Q173" s="3405">
        <v>2600000</v>
      </c>
      <c r="R173" s="3406">
        <v>37725</v>
      </c>
      <c r="S173" s="3408">
        <v>419.97</v>
      </c>
      <c r="T173" s="3308">
        <v>4199700</v>
      </c>
      <c r="U173" s="3405">
        <v>60937</v>
      </c>
      <c r="V173" s="3309">
        <v>0.2</v>
      </c>
      <c r="W173" s="3298">
        <v>335.97</v>
      </c>
      <c r="X173" s="3308">
        <v>3359700.0000000005</v>
      </c>
      <c r="Y173" s="3297" t="s">
        <v>5133</v>
      </c>
      <c r="Z173" s="3297" t="s">
        <v>3611</v>
      </c>
      <c r="AA173" s="3297" t="s">
        <v>3230</v>
      </c>
      <c r="AB173" s="3297">
        <v>600</v>
      </c>
      <c r="AC173" s="3297" t="s">
        <v>3060</v>
      </c>
      <c r="AD173" s="3297" t="s">
        <v>5228</v>
      </c>
      <c r="AE173" s="3297" t="s">
        <v>3312</v>
      </c>
      <c r="AF173" s="3298"/>
      <c r="AG173" s="3298" t="s">
        <v>3007</v>
      </c>
      <c r="AH173" s="3297">
        <v>66744</v>
      </c>
      <c r="AI173" s="3297" t="s">
        <v>5229</v>
      </c>
      <c r="AJ173" s="3297" t="s">
        <v>5230</v>
      </c>
      <c r="AK173" s="3298"/>
      <c r="AL173" s="3297" t="s">
        <v>3209</v>
      </c>
      <c r="AM173" s="3298"/>
      <c r="AN173" s="3297" t="s">
        <v>3216</v>
      </c>
      <c r="AO173" s="3297" t="s">
        <v>3216</v>
      </c>
      <c r="AP173" s="3297" t="s">
        <v>4393</v>
      </c>
      <c r="AQ173" s="3298"/>
      <c r="AR173" s="3298"/>
      <c r="AS173" s="3298"/>
      <c r="AT173" s="3298"/>
      <c r="AU173" s="3298"/>
      <c r="AV173" s="3298"/>
      <c r="AW173" s="3298"/>
      <c r="AX173" s="3298"/>
      <c r="AY173" s="3297" t="s">
        <v>5231</v>
      </c>
      <c r="AZ173" s="3297" t="s">
        <v>5232</v>
      </c>
      <c r="BA173" s="3298"/>
      <c r="BB173" s="3303"/>
      <c r="BC173" s="3298"/>
      <c r="BD173" s="3304"/>
      <c r="BE173" s="3298"/>
      <c r="BF173" s="3305"/>
      <c r="BG173" s="3411">
        <v>42794</v>
      </c>
      <c r="BH173" s="3406"/>
      <c r="BI173" s="3405" t="s">
        <v>4393</v>
      </c>
      <c r="BJ173" s="3405" t="s">
        <v>5233</v>
      </c>
      <c r="BK173" s="3409"/>
      <c r="BL173" s="3406"/>
      <c r="BM173" s="3406"/>
      <c r="BN173" s="3406"/>
      <c r="BO173" s="3406"/>
      <c r="BP173" s="3406"/>
      <c r="BQ173" s="3406" t="e">
        <v>#VALUE!</v>
      </c>
      <c r="BR173" s="3406" t="e">
        <v>#VALUE!</v>
      </c>
      <c r="BS173" s="3403" t="s">
        <v>4393</v>
      </c>
      <c r="BT173" s="3403" t="s">
        <v>3060</v>
      </c>
    </row>
    <row r="174" spans="1:75" s="3404" customFormat="1" ht="12" customHeight="1">
      <c r="A174" s="3400" t="s">
        <v>5234</v>
      </c>
      <c r="B174" s="3233" t="s">
        <v>5235</v>
      </c>
      <c r="C174" s="3233" t="s">
        <v>5236</v>
      </c>
      <c r="D174" s="3233" t="s">
        <v>5237</v>
      </c>
      <c r="E174" s="3233" t="s">
        <v>3081</v>
      </c>
      <c r="F174" s="3400" t="s">
        <v>5506</v>
      </c>
      <c r="G174" s="3230"/>
      <c r="H174" s="3400"/>
      <c r="I174" s="3230"/>
      <c r="J174" s="3401"/>
      <c r="K174" s="3233" t="s">
        <v>5238</v>
      </c>
      <c r="L174" s="3400">
        <v>46.31</v>
      </c>
      <c r="M174" s="3400" t="s">
        <v>3872</v>
      </c>
      <c r="N174" s="3400" t="s">
        <v>3203</v>
      </c>
      <c r="O174" s="3400" t="s">
        <v>1203</v>
      </c>
      <c r="P174" s="3400" t="s">
        <v>3204</v>
      </c>
      <c r="Q174" s="3400">
        <v>1500000</v>
      </c>
      <c r="R174" s="3401">
        <v>32390</v>
      </c>
      <c r="S174" s="3400">
        <v>331.45</v>
      </c>
      <c r="T174" s="3237">
        <v>3314500</v>
      </c>
      <c r="U174" s="3400">
        <v>71574</v>
      </c>
      <c r="V174" s="3238">
        <v>0.2</v>
      </c>
      <c r="W174" s="3230">
        <v>265.16000000000003</v>
      </c>
      <c r="X174" s="3237">
        <v>2651600.0000000005</v>
      </c>
      <c r="Y174" s="3233" t="s">
        <v>5133</v>
      </c>
      <c r="Z174" s="3233" t="s">
        <v>3208</v>
      </c>
      <c r="AA174" s="3233" t="s">
        <v>3611</v>
      </c>
      <c r="AB174" s="3233">
        <v>600</v>
      </c>
      <c r="AC174" s="3233" t="s">
        <v>3060</v>
      </c>
      <c r="AD174" s="3233" t="s">
        <v>5239</v>
      </c>
      <c r="AE174" s="3233" t="s">
        <v>3312</v>
      </c>
      <c r="AF174" s="3230"/>
      <c r="AG174" s="3230" t="s">
        <v>3007</v>
      </c>
      <c r="AH174" s="3233" t="s">
        <v>5240</v>
      </c>
      <c r="AI174" s="3233" t="s">
        <v>5241</v>
      </c>
      <c r="AJ174" s="3233" t="s">
        <v>5199</v>
      </c>
      <c r="AK174" s="3230"/>
      <c r="AL174" s="3233" t="s">
        <v>3256</v>
      </c>
      <c r="AM174" s="3230"/>
      <c r="AN174" s="3233" t="s">
        <v>3216</v>
      </c>
      <c r="AO174" s="3233" t="s">
        <v>3216</v>
      </c>
      <c r="AP174" s="3233" t="s">
        <v>3405</v>
      </c>
      <c r="AQ174" s="3230"/>
      <c r="AR174" s="3230"/>
      <c r="AS174" s="3230"/>
      <c r="AT174" s="3230"/>
      <c r="AU174" s="3230"/>
      <c r="AV174" s="3230"/>
      <c r="AW174" s="3230"/>
      <c r="AX174" s="3230"/>
      <c r="AY174" s="3233" t="s">
        <v>5242</v>
      </c>
      <c r="AZ174" s="3233" t="s">
        <v>5238</v>
      </c>
      <c r="BA174" s="3230"/>
      <c r="BB174" s="3231"/>
      <c r="BC174" s="3230"/>
      <c r="BD174" s="3245"/>
      <c r="BE174" s="3230"/>
      <c r="BF174" s="3246"/>
      <c r="BG174" s="3412">
        <v>42817</v>
      </c>
      <c r="BH174" s="3401"/>
      <c r="BI174" s="3400" t="s">
        <v>3405</v>
      </c>
      <c r="BJ174" s="3400" t="s">
        <v>5243</v>
      </c>
      <c r="BK174" s="3402"/>
      <c r="BL174" s="3401"/>
      <c r="BM174" s="3401"/>
      <c r="BN174" s="3401"/>
      <c r="BO174" s="3401"/>
      <c r="BP174" s="3401"/>
      <c r="BQ174" s="3401" t="e">
        <v>#VALUE!</v>
      </c>
      <c r="BR174" s="3401" t="e">
        <v>#VALUE!</v>
      </c>
      <c r="BS174" s="3403" t="s">
        <v>3405</v>
      </c>
      <c r="BT174" s="3403" t="s">
        <v>3060</v>
      </c>
    </row>
    <row r="175" spans="1:75" s="3250" customFormat="1" ht="12" hidden="1" customHeight="1">
      <c r="A175" s="3233" t="s">
        <v>5244</v>
      </c>
      <c r="B175" s="3233" t="s">
        <v>5245</v>
      </c>
      <c r="C175" s="3233" t="s">
        <v>5246</v>
      </c>
      <c r="D175" s="3233" t="s">
        <v>5247</v>
      </c>
      <c r="E175" s="3233" t="s">
        <v>3081</v>
      </c>
      <c r="F175" s="3233" t="s">
        <v>5248</v>
      </c>
      <c r="G175" s="3230"/>
      <c r="H175" s="3233"/>
      <c r="I175" s="3230"/>
      <c r="J175" s="3230"/>
      <c r="K175" s="3233" t="s">
        <v>5249</v>
      </c>
      <c r="L175" s="3233">
        <v>42.12</v>
      </c>
      <c r="M175" s="3233" t="s">
        <v>3290</v>
      </c>
      <c r="N175" s="3233" t="s">
        <v>3203</v>
      </c>
      <c r="O175" s="3233" t="s">
        <v>1203</v>
      </c>
      <c r="P175" s="3233" t="s">
        <v>3204</v>
      </c>
      <c r="Q175" s="3233">
        <v>1500000</v>
      </c>
      <c r="R175" s="3230">
        <v>35613</v>
      </c>
      <c r="S175" s="3233">
        <v>282.45</v>
      </c>
      <c r="T175" s="3237">
        <v>2824500</v>
      </c>
      <c r="U175" s="3233" t="s">
        <v>5250</v>
      </c>
      <c r="V175" s="3238">
        <v>0.2</v>
      </c>
      <c r="W175" s="3230">
        <v>225.96</v>
      </c>
      <c r="X175" s="3237">
        <v>2259600</v>
      </c>
      <c r="Y175" s="3233" t="s">
        <v>5133</v>
      </c>
      <c r="Z175" s="3233" t="s">
        <v>3292</v>
      </c>
      <c r="AA175" s="3233" t="s">
        <v>3316</v>
      </c>
      <c r="AB175" s="3233">
        <v>600</v>
      </c>
      <c r="AC175" s="3233" t="s">
        <v>3060</v>
      </c>
      <c r="AD175" s="3233" t="s">
        <v>5251</v>
      </c>
      <c r="AE175" s="3233" t="s">
        <v>3312</v>
      </c>
      <c r="AF175" s="3230"/>
      <c r="AG175" s="3230" t="s">
        <v>3007</v>
      </c>
      <c r="AH175" s="3233" t="s">
        <v>5252</v>
      </c>
      <c r="AI175" s="3233" t="s">
        <v>5253</v>
      </c>
      <c r="AJ175" s="3233" t="s">
        <v>5254</v>
      </c>
      <c r="AK175" s="3230"/>
      <c r="AL175" s="3233" t="s">
        <v>3209</v>
      </c>
      <c r="AM175" s="3230"/>
      <c r="AN175" s="3233" t="s">
        <v>3216</v>
      </c>
      <c r="AO175" s="3233" t="s">
        <v>3216</v>
      </c>
      <c r="AP175" s="3233" t="s">
        <v>3217</v>
      </c>
      <c r="AQ175" s="3230"/>
      <c r="AR175" s="3230"/>
      <c r="AS175" s="3230"/>
      <c r="AT175" s="3230"/>
      <c r="AU175" s="3230"/>
      <c r="AV175" s="3230"/>
      <c r="AW175" s="3230"/>
      <c r="AX175" s="3230"/>
      <c r="AY175" s="3233" t="s">
        <v>5255</v>
      </c>
      <c r="AZ175" s="3233" t="s">
        <v>5249</v>
      </c>
      <c r="BA175" s="3230"/>
      <c r="BB175" s="3231"/>
      <c r="BC175" s="3230"/>
      <c r="BD175" s="3245"/>
      <c r="BE175" s="3230"/>
      <c r="BF175" s="3246"/>
      <c r="BG175" s="3233" t="s">
        <v>5254</v>
      </c>
      <c r="BH175" s="3230"/>
      <c r="BI175" s="3233" t="s">
        <v>3217</v>
      </c>
      <c r="BJ175" s="3233" t="s">
        <v>5256</v>
      </c>
      <c r="BK175" s="3247"/>
      <c r="BL175" s="3230"/>
      <c r="BM175" s="3230"/>
      <c r="BN175" s="3230"/>
      <c r="BO175" s="3230"/>
      <c r="BP175" s="3230"/>
      <c r="BQ175" s="3230"/>
      <c r="BR175" s="3230"/>
      <c r="BS175" s="3279" t="s">
        <v>3217</v>
      </c>
      <c r="BT175" s="3279" t="s">
        <v>3060</v>
      </c>
    </row>
    <row r="176" spans="1:75" s="3250" customFormat="1" ht="12" hidden="1" customHeight="1">
      <c r="A176" s="3233" t="s">
        <v>5257</v>
      </c>
      <c r="B176" s="3233" t="s">
        <v>5258</v>
      </c>
      <c r="C176" s="3233" t="s">
        <v>5259</v>
      </c>
      <c r="D176" s="3233" t="s">
        <v>5260</v>
      </c>
      <c r="E176" s="3233" t="s">
        <v>3081</v>
      </c>
      <c r="F176" s="3233" t="s">
        <v>5261</v>
      </c>
      <c r="G176" s="3230"/>
      <c r="H176" s="3233"/>
      <c r="I176" s="3230"/>
      <c r="J176" s="3230"/>
      <c r="K176" s="3233" t="s">
        <v>5262</v>
      </c>
      <c r="L176" s="3233">
        <v>57.3</v>
      </c>
      <c r="M176" s="3233" t="s">
        <v>3735</v>
      </c>
      <c r="N176" s="3233" t="s">
        <v>3227</v>
      </c>
      <c r="O176" s="3233" t="s">
        <v>1203</v>
      </c>
      <c r="P176" s="3233" t="s">
        <v>3204</v>
      </c>
      <c r="Q176" s="3233">
        <v>3560000</v>
      </c>
      <c r="R176" s="3230">
        <v>62129</v>
      </c>
      <c r="S176" s="3233">
        <v>355.56</v>
      </c>
      <c r="T176" s="3237">
        <v>3555600</v>
      </c>
      <c r="U176" s="3233" t="s">
        <v>5263</v>
      </c>
      <c r="V176" s="3238">
        <v>0.2</v>
      </c>
      <c r="W176" s="3230">
        <v>284.44</v>
      </c>
      <c r="X176" s="3237">
        <v>2844400</v>
      </c>
      <c r="Y176" s="3233" t="s">
        <v>5133</v>
      </c>
      <c r="Z176" s="3233" t="s">
        <v>3230</v>
      </c>
      <c r="AA176" s="3233" t="s">
        <v>3256</v>
      </c>
      <c r="AB176" s="3233">
        <v>600</v>
      </c>
      <c r="AC176" s="3233" t="s">
        <v>3060</v>
      </c>
      <c r="AD176" s="3233" t="s">
        <v>5264</v>
      </c>
      <c r="AE176" s="3233" t="s">
        <v>3312</v>
      </c>
      <c r="AF176" s="3230"/>
      <c r="AG176" s="3230" t="s">
        <v>3007</v>
      </c>
      <c r="AH176" s="3233" t="s">
        <v>5265</v>
      </c>
      <c r="AI176" s="3233" t="s">
        <v>5266</v>
      </c>
      <c r="AJ176" s="3233" t="s">
        <v>5267</v>
      </c>
      <c r="AK176" s="3230"/>
      <c r="AL176" s="3233" t="s">
        <v>3226</v>
      </c>
      <c r="AM176" s="3230"/>
      <c r="AN176" s="3233" t="s">
        <v>3216</v>
      </c>
      <c r="AO176" s="3233" t="s">
        <v>3216</v>
      </c>
      <c r="AP176" s="3233" t="s">
        <v>3217</v>
      </c>
      <c r="AQ176" s="3230"/>
      <c r="AR176" s="3230"/>
      <c r="AS176" s="3230"/>
      <c r="AT176" s="3230"/>
      <c r="AU176" s="3230"/>
      <c r="AV176" s="3230"/>
      <c r="AW176" s="3230"/>
      <c r="AX176" s="3230"/>
      <c r="AY176" s="3233" t="s">
        <v>5268</v>
      </c>
      <c r="AZ176" s="3233" t="s">
        <v>5262</v>
      </c>
      <c r="BA176" s="3230"/>
      <c r="BB176" s="3231"/>
      <c r="BC176" s="3230"/>
      <c r="BD176" s="3245"/>
      <c r="BE176" s="3230"/>
      <c r="BF176" s="3246"/>
      <c r="BG176" s="3233" t="s">
        <v>5267</v>
      </c>
      <c r="BH176" s="3230"/>
      <c r="BI176" s="3233" t="s">
        <v>3217</v>
      </c>
      <c r="BJ176" s="3233" t="s">
        <v>5269</v>
      </c>
      <c r="BK176" s="3247"/>
      <c r="BL176" s="3230"/>
      <c r="BM176" s="3230"/>
      <c r="BN176" s="3230"/>
      <c r="BO176" s="3230"/>
      <c r="BP176" s="3230"/>
      <c r="BQ176" s="3230" t="e">
        <v>#VALUE!</v>
      </c>
      <c r="BR176" s="3230" t="e">
        <v>#VALUE!</v>
      </c>
      <c r="BS176" s="3279" t="s">
        <v>3217</v>
      </c>
      <c r="BT176" s="3279" t="s">
        <v>3060</v>
      </c>
      <c r="BU176" s="3295"/>
      <c r="BV176" s="3295"/>
      <c r="BW176" s="3295"/>
    </row>
    <row r="177" spans="1:75" s="3295" customFormat="1" ht="12.75" hidden="1">
      <c r="A177" s="3233" t="s">
        <v>5270</v>
      </c>
      <c r="B177" s="3233" t="s">
        <v>5271</v>
      </c>
      <c r="C177" s="3233" t="s">
        <v>5272</v>
      </c>
      <c r="D177" s="3233" t="s">
        <v>5273</v>
      </c>
      <c r="E177" s="3233" t="s">
        <v>3081</v>
      </c>
      <c r="F177" s="3233" t="s">
        <v>5274</v>
      </c>
      <c r="G177" s="3230"/>
      <c r="H177" s="3233"/>
      <c r="I177" s="3230"/>
      <c r="J177" s="3230"/>
      <c r="K177" s="3233" t="s">
        <v>5275</v>
      </c>
      <c r="L177" s="3233">
        <v>44.29</v>
      </c>
      <c r="M177" s="3233" t="s">
        <v>4249</v>
      </c>
      <c r="N177" s="3233" t="s">
        <v>3203</v>
      </c>
      <c r="O177" s="3233" t="s">
        <v>1203</v>
      </c>
      <c r="P177" s="3233" t="s">
        <v>3204</v>
      </c>
      <c r="Q177" s="3233">
        <v>2850000</v>
      </c>
      <c r="R177" s="3230">
        <v>64349</v>
      </c>
      <c r="S177" s="3233">
        <v>285.04000000000002</v>
      </c>
      <c r="T177" s="3237">
        <v>2850400</v>
      </c>
      <c r="U177" s="3233" t="s">
        <v>5276</v>
      </c>
      <c r="V177" s="3238">
        <v>0.2</v>
      </c>
      <c r="W177" s="3230">
        <v>228.03</v>
      </c>
      <c r="X177" s="3237">
        <v>2280300</v>
      </c>
      <c r="Y177" s="3233" t="s">
        <v>5133</v>
      </c>
      <c r="Z177" s="3233" t="s">
        <v>3400</v>
      </c>
      <c r="AA177" s="3233" t="s">
        <v>3256</v>
      </c>
      <c r="AB177" s="3233">
        <v>600</v>
      </c>
      <c r="AC177" s="3233" t="s">
        <v>3060</v>
      </c>
      <c r="AD177" s="3233" t="s">
        <v>5277</v>
      </c>
      <c r="AE177" s="3233" t="s">
        <v>3312</v>
      </c>
      <c r="AF177" s="3230"/>
      <c r="AG177" s="3230" t="s">
        <v>3007</v>
      </c>
      <c r="AH177" s="3233" t="s">
        <v>5278</v>
      </c>
      <c r="AI177" s="3233" t="s">
        <v>5279</v>
      </c>
      <c r="AJ177" s="3233" t="s">
        <v>5280</v>
      </c>
      <c r="AK177" s="3230"/>
      <c r="AL177" s="3233" t="s">
        <v>5146</v>
      </c>
      <c r="AM177" s="3230"/>
      <c r="AN177" s="3233" t="s">
        <v>3216</v>
      </c>
      <c r="AO177" s="3233" t="s">
        <v>3216</v>
      </c>
      <c r="AP177" s="3233" t="s">
        <v>3217</v>
      </c>
      <c r="AQ177" s="3230"/>
      <c r="AR177" s="3230"/>
      <c r="AS177" s="3230"/>
      <c r="AT177" s="3230"/>
      <c r="AU177" s="3230"/>
      <c r="AV177" s="3230"/>
      <c r="AW177" s="3230"/>
      <c r="AX177" s="3230"/>
      <c r="AY177" s="3233" t="s">
        <v>5281</v>
      </c>
      <c r="AZ177" s="3233" t="s">
        <v>5275</v>
      </c>
      <c r="BA177" s="3230"/>
      <c r="BB177" s="3231"/>
      <c r="BC177" s="3230"/>
      <c r="BD177" s="3245"/>
      <c r="BE177" s="3230"/>
      <c r="BF177" s="3246"/>
      <c r="BG177" s="3233" t="s">
        <v>5280</v>
      </c>
      <c r="BH177" s="3230"/>
      <c r="BI177" s="3233" t="s">
        <v>3217</v>
      </c>
      <c r="BJ177" s="3233" t="s">
        <v>5282</v>
      </c>
      <c r="BK177" s="3247"/>
      <c r="BL177" s="3230"/>
      <c r="BM177" s="3230"/>
      <c r="BN177" s="3230"/>
      <c r="BO177" s="3230"/>
      <c r="BP177" s="3230"/>
      <c r="BQ177" s="3230" t="e">
        <v>#VALUE!</v>
      </c>
      <c r="BR177" s="3230" t="e">
        <v>#VALUE!</v>
      </c>
      <c r="BS177" s="3279" t="s">
        <v>3217</v>
      </c>
      <c r="BT177" s="3279" t="s">
        <v>3060</v>
      </c>
    </row>
    <row r="178" spans="1:75" s="3250" customFormat="1" ht="12" customHeight="1">
      <c r="A178" s="3233" t="s">
        <v>5283</v>
      </c>
      <c r="B178" s="3233" t="s">
        <v>5284</v>
      </c>
      <c r="C178" s="3233" t="s">
        <v>5285</v>
      </c>
      <c r="D178" s="3233" t="s">
        <v>5286</v>
      </c>
      <c r="E178" s="3233" t="s">
        <v>3081</v>
      </c>
      <c r="F178" s="3233" t="s">
        <v>5287</v>
      </c>
      <c r="G178" s="3230"/>
      <c r="H178" s="3233"/>
      <c r="I178" s="3230"/>
      <c r="J178" s="3230"/>
      <c r="K178" s="3233" t="s">
        <v>5288</v>
      </c>
      <c r="L178" s="3233">
        <v>57.59</v>
      </c>
      <c r="M178" s="3233" t="s">
        <v>3202</v>
      </c>
      <c r="N178" s="3233" t="s">
        <v>3227</v>
      </c>
      <c r="O178" s="3233" t="s">
        <v>1203</v>
      </c>
      <c r="P178" s="3233" t="s">
        <v>3204</v>
      </c>
      <c r="Q178" s="3233">
        <v>2000000</v>
      </c>
      <c r="R178" s="3230">
        <v>34728</v>
      </c>
      <c r="S178" s="3233">
        <v>312.10000000000002</v>
      </c>
      <c r="T178" s="3237">
        <v>3121000</v>
      </c>
      <c r="U178" s="3233" t="s">
        <v>5289</v>
      </c>
      <c r="V178" s="3238">
        <v>0.2</v>
      </c>
      <c r="W178" s="3230">
        <v>249.68</v>
      </c>
      <c r="X178" s="3237">
        <v>2496800</v>
      </c>
      <c r="Y178" s="3233" t="s">
        <v>5133</v>
      </c>
      <c r="Z178" s="3233" t="s">
        <v>4893</v>
      </c>
      <c r="AA178" s="3233" t="s">
        <v>3690</v>
      </c>
      <c r="AB178" s="3233">
        <v>600</v>
      </c>
      <c r="AC178" s="3233" t="s">
        <v>3060</v>
      </c>
      <c r="AD178" s="3233" t="s">
        <v>5290</v>
      </c>
      <c r="AE178" s="3233" t="s">
        <v>3312</v>
      </c>
      <c r="AF178" s="3230"/>
      <c r="AG178" s="3230" t="s">
        <v>3007</v>
      </c>
      <c r="AH178" s="3233" t="s">
        <v>5291</v>
      </c>
      <c r="AI178" s="3395">
        <v>42745</v>
      </c>
      <c r="AJ178" s="3233" t="s">
        <v>5292</v>
      </c>
      <c r="AK178" s="3230"/>
      <c r="AL178" s="3233" t="s">
        <v>3316</v>
      </c>
      <c r="AM178" s="3396"/>
      <c r="AN178" s="3233" t="s">
        <v>3216</v>
      </c>
      <c r="AO178" s="3233" t="s">
        <v>3216</v>
      </c>
      <c r="AP178" s="3233" t="s">
        <v>3298</v>
      </c>
      <c r="AQ178" s="3230"/>
      <c r="AR178" s="3230"/>
      <c r="AS178" s="3230"/>
      <c r="AT178" s="3230"/>
      <c r="AU178" s="3230"/>
      <c r="AV178" s="3230"/>
      <c r="AW178" s="3230"/>
      <c r="AX178" s="3230"/>
      <c r="AY178" s="3233" t="s">
        <v>5293</v>
      </c>
      <c r="AZ178" s="3233" t="s">
        <v>5288</v>
      </c>
      <c r="BA178" s="3230"/>
      <c r="BB178" s="3231"/>
      <c r="BC178" s="3230"/>
      <c r="BD178" s="3245"/>
      <c r="BE178" s="3230"/>
      <c r="BF178" s="3246"/>
      <c r="BG178" s="3233" t="s">
        <v>5292</v>
      </c>
      <c r="BH178" s="3230"/>
      <c r="BI178" s="3233" t="s">
        <v>3298</v>
      </c>
      <c r="BJ178" s="3233" t="s">
        <v>5294</v>
      </c>
      <c r="BK178" s="3247"/>
      <c r="BL178" s="3230"/>
      <c r="BM178" s="3230"/>
      <c r="BN178" s="3230"/>
      <c r="BO178" s="3230"/>
      <c r="BP178" s="3230"/>
      <c r="BQ178" s="3230"/>
      <c r="BR178" s="3230"/>
      <c r="BS178" s="3279" t="s">
        <v>3298</v>
      </c>
      <c r="BT178" s="3279" t="s">
        <v>3060</v>
      </c>
    </row>
    <row r="179" spans="1:75" s="3250" customFormat="1" ht="12" customHeight="1">
      <c r="A179" s="3233" t="s">
        <v>5295</v>
      </c>
      <c r="B179" s="3233" t="s">
        <v>5296</v>
      </c>
      <c r="C179" s="3233" t="s">
        <v>5297</v>
      </c>
      <c r="D179" s="3233" t="s">
        <v>5298</v>
      </c>
      <c r="E179" s="3233" t="s">
        <v>3081</v>
      </c>
      <c r="F179" s="3233" t="s">
        <v>5299</v>
      </c>
      <c r="G179" s="3230"/>
      <c r="H179" s="3233"/>
      <c r="I179" s="3230"/>
      <c r="J179" s="3230"/>
      <c r="K179" s="3233" t="s">
        <v>5296</v>
      </c>
      <c r="L179" s="3233">
        <v>68.400000000000006</v>
      </c>
      <c r="M179" s="3233" t="s">
        <v>3202</v>
      </c>
      <c r="N179" s="3233" t="s">
        <v>3326</v>
      </c>
      <c r="O179" s="3233" t="s">
        <v>1203</v>
      </c>
      <c r="P179" s="3233" t="s">
        <v>3204</v>
      </c>
      <c r="Q179" s="3233">
        <v>1570000</v>
      </c>
      <c r="R179" s="3230">
        <v>22953</v>
      </c>
      <c r="S179" s="3233">
        <v>359.18</v>
      </c>
      <c r="T179" s="3237">
        <v>3591800</v>
      </c>
      <c r="U179" s="3233" t="s">
        <v>5300</v>
      </c>
      <c r="V179" s="3238">
        <v>0.2</v>
      </c>
      <c r="W179" s="3230">
        <v>287.33999999999997</v>
      </c>
      <c r="X179" s="3237">
        <v>2873399.9999999995</v>
      </c>
      <c r="Y179" s="3233" t="s">
        <v>5133</v>
      </c>
      <c r="Z179" s="3233" t="s">
        <v>3208</v>
      </c>
      <c r="AA179" s="3233" t="s">
        <v>4343</v>
      </c>
      <c r="AB179" s="3233">
        <v>600</v>
      </c>
      <c r="AC179" s="3233" t="s">
        <v>3060</v>
      </c>
      <c r="AD179" s="3233" t="s">
        <v>5301</v>
      </c>
      <c r="AE179" s="3233" t="s">
        <v>3312</v>
      </c>
      <c r="AF179" s="3230"/>
      <c r="AG179" s="3230" t="s">
        <v>3007</v>
      </c>
      <c r="AH179" s="3233" t="s">
        <v>5302</v>
      </c>
      <c r="AI179" s="3233" t="s">
        <v>5303</v>
      </c>
      <c r="AJ179" s="3233" t="s">
        <v>5304</v>
      </c>
      <c r="AK179" s="3230"/>
      <c r="AL179" s="3233" t="s">
        <v>3332</v>
      </c>
      <c r="AM179" s="3230"/>
      <c r="AN179" s="3233" t="s">
        <v>3216</v>
      </c>
      <c r="AO179" s="3233" t="s">
        <v>3216</v>
      </c>
      <c r="AP179" s="3233" t="s">
        <v>4393</v>
      </c>
      <c r="AQ179" s="3230"/>
      <c r="AR179" s="3230"/>
      <c r="AS179" s="3230"/>
      <c r="AT179" s="3230"/>
      <c r="AU179" s="3230"/>
      <c r="AV179" s="3230"/>
      <c r="AW179" s="3230"/>
      <c r="AX179" s="3230"/>
      <c r="AY179" s="3233" t="s">
        <v>5305</v>
      </c>
      <c r="AZ179" s="3233" t="s">
        <v>5306</v>
      </c>
      <c r="BA179" s="3230"/>
      <c r="BB179" s="3231"/>
      <c r="BC179" s="3230"/>
      <c r="BD179" s="3245"/>
      <c r="BE179" s="3230"/>
      <c r="BF179" s="3246"/>
      <c r="BG179" s="3233" t="s">
        <v>5304</v>
      </c>
      <c r="BH179" s="3230"/>
      <c r="BI179" s="3233" t="s">
        <v>4393</v>
      </c>
      <c r="BJ179" s="3233" t="s">
        <v>5307</v>
      </c>
      <c r="BK179" s="3247"/>
      <c r="BL179" s="3230"/>
      <c r="BM179" s="3230"/>
      <c r="BN179" s="3230"/>
      <c r="BO179" s="3230"/>
      <c r="BP179" s="3230"/>
      <c r="BQ179" s="3230" t="e">
        <v>#VALUE!</v>
      </c>
      <c r="BR179" s="3230" t="e">
        <v>#VALUE!</v>
      </c>
      <c r="BS179" s="3279" t="s">
        <v>4393</v>
      </c>
      <c r="BT179" s="3279" t="s">
        <v>3060</v>
      </c>
    </row>
    <row r="180" spans="1:75" s="3307" customFormat="1" ht="12" customHeight="1">
      <c r="A180" s="3230" t="s">
        <v>5308</v>
      </c>
      <c r="B180" s="3298" t="s">
        <v>5309</v>
      </c>
      <c r="C180" s="3303" t="s">
        <v>5310</v>
      </c>
      <c r="D180" s="3320" t="s">
        <v>5311</v>
      </c>
      <c r="E180" s="3297" t="s">
        <v>3081</v>
      </c>
      <c r="F180" s="3298" t="s">
        <v>5312</v>
      </c>
      <c r="G180" s="3298"/>
      <c r="H180" s="3298"/>
      <c r="I180" s="3298"/>
      <c r="J180" s="3303"/>
      <c r="K180" s="3298" t="s">
        <v>5313</v>
      </c>
      <c r="L180" s="3277">
        <v>41.76</v>
      </c>
      <c r="M180" s="3303" t="s">
        <v>4053</v>
      </c>
      <c r="N180" s="3298" t="s">
        <v>5314</v>
      </c>
      <c r="O180" s="3320" t="s">
        <v>1203</v>
      </c>
      <c r="P180" s="3298" t="s">
        <v>3853</v>
      </c>
      <c r="Q180" s="3299">
        <v>1500000</v>
      </c>
      <c r="R180" s="3320">
        <v>35920</v>
      </c>
      <c r="S180" s="3299">
        <v>308.86</v>
      </c>
      <c r="T180" s="3308">
        <v>3088600</v>
      </c>
      <c r="U180" s="3320" t="s">
        <v>5315</v>
      </c>
      <c r="V180" s="3397">
        <v>0.2</v>
      </c>
      <c r="W180" s="3329">
        <v>247.08</v>
      </c>
      <c r="X180" s="3301">
        <v>2470800</v>
      </c>
      <c r="Y180" s="3320" t="s">
        <v>5133</v>
      </c>
      <c r="Z180" s="3320" t="s">
        <v>3611</v>
      </c>
      <c r="AA180" s="3320" t="s">
        <v>3226</v>
      </c>
      <c r="AB180" s="3297">
        <v>600</v>
      </c>
      <c r="AC180" s="3298" t="s">
        <v>3272</v>
      </c>
      <c r="AD180" s="3398" t="s">
        <v>5316</v>
      </c>
      <c r="AE180" s="3298" t="s">
        <v>3274</v>
      </c>
      <c r="AF180" s="3298"/>
      <c r="AG180" s="3298" t="s">
        <v>3275</v>
      </c>
      <c r="AH180" s="3320" t="s">
        <v>5317</v>
      </c>
      <c r="AI180" s="3386" t="s">
        <v>5318</v>
      </c>
      <c r="AJ180" s="3382" t="s">
        <v>5319</v>
      </c>
      <c r="AK180" s="3399"/>
      <c r="AL180" s="3320" t="s">
        <v>3209</v>
      </c>
      <c r="AM180" s="3298"/>
      <c r="AN180" s="3298" t="s">
        <v>3216</v>
      </c>
      <c r="AO180" s="3298" t="s">
        <v>3216</v>
      </c>
      <c r="AP180" s="3298" t="s">
        <v>5320</v>
      </c>
      <c r="AQ180" s="3298"/>
      <c r="AR180" s="3298"/>
      <c r="AS180" s="3298"/>
      <c r="AT180" s="3298"/>
      <c r="AU180" s="3298"/>
      <c r="AV180" s="3298"/>
      <c r="AW180" s="3298"/>
      <c r="AX180" s="3298"/>
      <c r="AY180" s="3303" t="s">
        <v>5321</v>
      </c>
      <c r="AZ180" s="3298" t="s">
        <v>5322</v>
      </c>
      <c r="BA180" s="3298"/>
      <c r="BB180" s="3303"/>
      <c r="BC180" s="3298"/>
      <c r="BD180" s="3304"/>
      <c r="BE180" s="3298"/>
      <c r="BF180" s="3305"/>
      <c r="BG180" s="3386" t="s">
        <v>5319</v>
      </c>
      <c r="BH180" s="3298"/>
      <c r="BI180" s="3298" t="s">
        <v>5320</v>
      </c>
      <c r="BJ180" s="3306" t="s">
        <v>5323</v>
      </c>
      <c r="BK180" s="3306"/>
      <c r="BL180" s="3298"/>
      <c r="BM180" s="3298"/>
      <c r="BN180" s="3298"/>
      <c r="BO180" s="3298"/>
      <c r="BP180" s="3298"/>
      <c r="BQ180" s="3333" t="e">
        <v>#VALUE!</v>
      </c>
      <c r="BR180" s="3333" t="e">
        <v>#VALUE!</v>
      </c>
      <c r="BS180" s="3279" t="s">
        <v>5324</v>
      </c>
      <c r="BT180" s="3279" t="s">
        <v>3060</v>
      </c>
    </row>
    <row r="181" spans="1:75" s="3250" customFormat="1" ht="12" customHeight="1">
      <c r="A181" s="3233" t="s">
        <v>5325</v>
      </c>
      <c r="B181" s="3233" t="s">
        <v>5326</v>
      </c>
      <c r="C181" s="3233" t="s">
        <v>5327</v>
      </c>
      <c r="D181" s="3233" t="s">
        <v>5328</v>
      </c>
      <c r="E181" s="3233" t="s">
        <v>3081</v>
      </c>
      <c r="F181" s="3233" t="s">
        <v>5329</v>
      </c>
      <c r="G181" s="3230"/>
      <c r="H181" s="3233"/>
      <c r="I181" s="3230"/>
      <c r="J181" s="3230"/>
      <c r="K181" s="3233" t="s">
        <v>5330</v>
      </c>
      <c r="L181" s="3233">
        <v>61.06</v>
      </c>
      <c r="M181" s="3233" t="s">
        <v>3209</v>
      </c>
      <c r="N181" s="3233" t="s">
        <v>3227</v>
      </c>
      <c r="O181" s="3233" t="s">
        <v>1203</v>
      </c>
      <c r="P181" s="3233" t="s">
        <v>3204</v>
      </c>
      <c r="Q181" s="3233">
        <v>1600000</v>
      </c>
      <c r="R181" s="3230">
        <v>26204</v>
      </c>
      <c r="S181" s="3233">
        <v>452.75</v>
      </c>
      <c r="T181" s="3237">
        <v>4527500</v>
      </c>
      <c r="U181" s="3233" t="s">
        <v>5331</v>
      </c>
      <c r="V181" s="3238">
        <v>0.2</v>
      </c>
      <c r="W181" s="3230">
        <v>362.2</v>
      </c>
      <c r="X181" s="3237">
        <v>3622000</v>
      </c>
      <c r="Y181" s="3233" t="s">
        <v>5133</v>
      </c>
      <c r="Z181" s="3233" t="s">
        <v>3247</v>
      </c>
      <c r="AA181" s="3233" t="s">
        <v>3654</v>
      </c>
      <c r="AB181" s="3233">
        <v>600</v>
      </c>
      <c r="AC181" s="3233" t="s">
        <v>3060</v>
      </c>
      <c r="AD181" s="3233" t="s">
        <v>5332</v>
      </c>
      <c r="AE181" s="3233" t="s">
        <v>3312</v>
      </c>
      <c r="AF181" s="3230"/>
      <c r="AG181" s="3230" t="s">
        <v>3007</v>
      </c>
      <c r="AH181" s="3233" t="s">
        <v>5333</v>
      </c>
      <c r="AI181" s="3233" t="s">
        <v>5334</v>
      </c>
      <c r="AJ181" s="3233" t="s">
        <v>5307</v>
      </c>
      <c r="AK181" s="3230"/>
      <c r="AL181" s="3233" t="s">
        <v>3751</v>
      </c>
      <c r="AM181" s="3230"/>
      <c r="AN181" s="3233" t="s">
        <v>3216</v>
      </c>
      <c r="AO181" s="3233" t="s">
        <v>3216</v>
      </c>
      <c r="AP181" s="3233" t="s">
        <v>5159</v>
      </c>
      <c r="AQ181" s="3230"/>
      <c r="AR181" s="3230"/>
      <c r="AS181" s="3230"/>
      <c r="AT181" s="3230"/>
      <c r="AU181" s="3230"/>
      <c r="AV181" s="3230"/>
      <c r="AW181" s="3230"/>
      <c r="AX181" s="3230"/>
      <c r="AY181" s="3233" t="s">
        <v>5335</v>
      </c>
      <c r="AZ181" s="3233" t="s">
        <v>5330</v>
      </c>
      <c r="BA181" s="3230"/>
      <c r="BB181" s="3231"/>
      <c r="BC181" s="3230"/>
      <c r="BD181" s="3245"/>
      <c r="BE181" s="3230"/>
      <c r="BF181" s="3246"/>
      <c r="BG181" s="3233" t="s">
        <v>5307</v>
      </c>
      <c r="BH181" s="3230"/>
      <c r="BI181" s="3233" t="s">
        <v>5159</v>
      </c>
      <c r="BJ181" s="3233" t="s">
        <v>5336</v>
      </c>
      <c r="BK181" s="3247"/>
      <c r="BL181" s="3230"/>
      <c r="BM181" s="3230"/>
      <c r="BN181" s="3230"/>
      <c r="BO181" s="3230"/>
      <c r="BP181" s="3230"/>
      <c r="BQ181" s="3230" t="e">
        <v>#VALUE!</v>
      </c>
      <c r="BR181" s="3230" t="e">
        <v>#VALUE!</v>
      </c>
      <c r="BS181" s="3279" t="s">
        <v>5159</v>
      </c>
      <c r="BT181" s="3279" t="s">
        <v>3060</v>
      </c>
    </row>
    <row r="182" spans="1:75" s="3250" customFormat="1" ht="12" hidden="1" customHeight="1">
      <c r="A182" s="3233" t="s">
        <v>5337</v>
      </c>
      <c r="B182" s="3233" t="s">
        <v>5338</v>
      </c>
      <c r="C182" s="3233" t="s">
        <v>5339</v>
      </c>
      <c r="D182" s="3233" t="s">
        <v>5340</v>
      </c>
      <c r="E182" s="3233" t="s">
        <v>3081</v>
      </c>
      <c r="F182" s="3233" t="s">
        <v>5341</v>
      </c>
      <c r="G182" s="3230"/>
      <c r="H182" s="3233"/>
      <c r="I182" s="3230"/>
      <c r="J182" s="3230"/>
      <c r="K182" s="3233" t="s">
        <v>5342</v>
      </c>
      <c r="L182" s="3233">
        <v>100.44</v>
      </c>
      <c r="M182" s="3233" t="s">
        <v>3308</v>
      </c>
      <c r="N182" s="3233" t="s">
        <v>5343</v>
      </c>
      <c r="O182" s="3233" t="s">
        <v>5344</v>
      </c>
      <c r="P182" s="3233" t="s">
        <v>3204</v>
      </c>
      <c r="Q182" s="3233">
        <v>2400000</v>
      </c>
      <c r="R182" s="3230">
        <v>23895</v>
      </c>
      <c r="S182" s="3233">
        <v>704.33</v>
      </c>
      <c r="T182" s="3237">
        <v>7043300</v>
      </c>
      <c r="U182" s="3233" t="s">
        <v>5345</v>
      </c>
      <c r="V182" s="3238">
        <v>0.2</v>
      </c>
      <c r="W182" s="3230">
        <v>563.46</v>
      </c>
      <c r="X182" s="3237">
        <v>5634600</v>
      </c>
      <c r="Y182" s="3233" t="s">
        <v>5133</v>
      </c>
      <c r="Z182" s="3233" t="s">
        <v>3270</v>
      </c>
      <c r="AA182" s="3233" t="s">
        <v>3310</v>
      </c>
      <c r="AB182" s="3233">
        <v>600</v>
      </c>
      <c r="AC182" s="3233" t="s">
        <v>3060</v>
      </c>
      <c r="AD182" s="3233" t="s">
        <v>5346</v>
      </c>
      <c r="AE182" s="3233" t="s">
        <v>3312</v>
      </c>
      <c r="AF182" s="3230"/>
      <c r="AG182" s="3230" t="s">
        <v>3007</v>
      </c>
      <c r="AH182" s="3233" t="s">
        <v>5347</v>
      </c>
      <c r="AI182" s="3233" t="s">
        <v>5348</v>
      </c>
      <c r="AJ182" s="3233" t="s">
        <v>5349</v>
      </c>
      <c r="AK182" s="3230"/>
      <c r="AL182" s="3233" t="s">
        <v>4726</v>
      </c>
      <c r="AM182" s="3230"/>
      <c r="AN182" s="3233" t="s">
        <v>3216</v>
      </c>
      <c r="AO182" s="3233" t="s">
        <v>3216</v>
      </c>
      <c r="AP182" s="3233" t="s">
        <v>3217</v>
      </c>
      <c r="AQ182" s="3230"/>
      <c r="AR182" s="3230"/>
      <c r="AS182" s="3230"/>
      <c r="AT182" s="3230"/>
      <c r="AU182" s="3230"/>
      <c r="AV182" s="3230"/>
      <c r="AW182" s="3230"/>
      <c r="AX182" s="3230"/>
      <c r="AY182" s="3233" t="s">
        <v>5350</v>
      </c>
      <c r="AZ182" s="3233" t="s">
        <v>5342</v>
      </c>
      <c r="BA182" s="3230"/>
      <c r="BB182" s="3231"/>
      <c r="BC182" s="3230"/>
      <c r="BD182" s="3245"/>
      <c r="BE182" s="3230"/>
      <c r="BF182" s="3246"/>
      <c r="BG182" s="3233" t="s">
        <v>5349</v>
      </c>
      <c r="BH182" s="3230"/>
      <c r="BI182" s="3233" t="s">
        <v>3217</v>
      </c>
      <c r="BJ182" s="3233" t="s">
        <v>5351</v>
      </c>
      <c r="BK182" s="3247"/>
      <c r="BL182" s="3230"/>
      <c r="BM182" s="3230"/>
      <c r="BN182" s="3230"/>
      <c r="BO182" s="3230"/>
      <c r="BP182" s="3230"/>
      <c r="BQ182" s="3230"/>
      <c r="BR182" s="3230"/>
      <c r="BS182" s="3279" t="s">
        <v>3217</v>
      </c>
      <c r="BT182" s="3279" t="s">
        <v>3060</v>
      </c>
    </row>
    <row r="183" spans="1:75" s="3250" customFormat="1" ht="12" customHeight="1">
      <c r="A183" s="3297" t="s">
        <v>5352</v>
      </c>
      <c r="B183" s="3297" t="s">
        <v>5353</v>
      </c>
      <c r="C183" s="3297" t="s">
        <v>5354</v>
      </c>
      <c r="D183" s="3297" t="s">
        <v>5355</v>
      </c>
      <c r="E183" s="3297" t="s">
        <v>3081</v>
      </c>
      <c r="F183" s="3297" t="s">
        <v>5356</v>
      </c>
      <c r="G183" s="3298"/>
      <c r="H183" s="3297"/>
      <c r="I183" s="3298"/>
      <c r="J183" s="3298"/>
      <c r="K183" s="3297" t="s">
        <v>5357</v>
      </c>
      <c r="L183" s="3277">
        <v>109.13</v>
      </c>
      <c r="M183" s="3297" t="s">
        <v>3400</v>
      </c>
      <c r="N183" s="3297" t="s">
        <v>5358</v>
      </c>
      <c r="O183" s="3297" t="s">
        <v>5359</v>
      </c>
      <c r="P183" s="3297" t="s">
        <v>3204</v>
      </c>
      <c r="Q183" s="3297">
        <v>2900000</v>
      </c>
      <c r="R183" s="3298">
        <v>26574</v>
      </c>
      <c r="S183" s="3299">
        <v>414.95</v>
      </c>
      <c r="T183" s="3308">
        <v>4149500</v>
      </c>
      <c r="U183" s="3297" t="s">
        <v>5360</v>
      </c>
      <c r="V183" s="3309">
        <v>0.2</v>
      </c>
      <c r="W183" s="3298">
        <v>331.96</v>
      </c>
      <c r="X183" s="3308">
        <v>3319600</v>
      </c>
      <c r="Y183" s="3297" t="s">
        <v>5133</v>
      </c>
      <c r="Z183" s="3297" t="s">
        <v>3611</v>
      </c>
      <c r="AA183" s="3297" t="s">
        <v>3226</v>
      </c>
      <c r="AB183" s="3297">
        <v>600</v>
      </c>
      <c r="AC183" s="3297" t="s">
        <v>3060</v>
      </c>
      <c r="AD183" s="3297" t="s">
        <v>5361</v>
      </c>
      <c r="AE183" s="3297" t="s">
        <v>3312</v>
      </c>
      <c r="AF183" s="3298"/>
      <c r="AG183" s="3298" t="s">
        <v>3007</v>
      </c>
      <c r="AH183" s="3297" t="s">
        <v>3342</v>
      </c>
      <c r="AI183" s="3297" t="s">
        <v>5243</v>
      </c>
      <c r="AJ183" s="3297" t="s">
        <v>5362</v>
      </c>
      <c r="AK183" s="3298"/>
      <c r="AL183" s="3297" t="s">
        <v>5363</v>
      </c>
      <c r="AM183" s="3298"/>
      <c r="AN183" s="3297" t="s">
        <v>3216</v>
      </c>
      <c r="AO183" s="3297" t="s">
        <v>3216</v>
      </c>
      <c r="AP183" s="3297" t="s">
        <v>5159</v>
      </c>
      <c r="AQ183" s="3298"/>
      <c r="AR183" s="3298"/>
      <c r="AS183" s="3298"/>
      <c r="AT183" s="3298"/>
      <c r="AU183" s="3298"/>
      <c r="AV183" s="3298"/>
      <c r="AW183" s="3298"/>
      <c r="AX183" s="3298"/>
      <c r="AY183" s="3297" t="s">
        <v>5364</v>
      </c>
      <c r="AZ183" s="3297" t="s">
        <v>5357</v>
      </c>
      <c r="BA183" s="3298"/>
      <c r="BB183" s="3303"/>
      <c r="BC183" s="3298"/>
      <c r="BD183" s="3304"/>
      <c r="BE183" s="3298"/>
      <c r="BF183" s="3305"/>
      <c r="BG183" s="3297" t="s">
        <v>5362</v>
      </c>
      <c r="BH183" s="3298"/>
      <c r="BI183" s="3297" t="s">
        <v>5159</v>
      </c>
      <c r="BJ183" s="3297" t="s">
        <v>5365</v>
      </c>
      <c r="BK183" s="3306"/>
      <c r="BL183" s="3298"/>
      <c r="BM183" s="3298"/>
      <c r="BN183" s="3298"/>
      <c r="BO183" s="3298"/>
      <c r="BP183" s="3298"/>
      <c r="BQ183" s="3298">
        <v>51425</v>
      </c>
      <c r="BR183" s="3298">
        <v>35940</v>
      </c>
      <c r="BS183" s="3279" t="s">
        <v>5159</v>
      </c>
      <c r="BT183" s="3279" t="s">
        <v>3060</v>
      </c>
      <c r="BU183" s="3307"/>
      <c r="BV183" s="3307"/>
      <c r="BW183" s="3307"/>
    </row>
    <row r="184" spans="1:75" s="3250" customFormat="1" ht="12" hidden="1" customHeight="1">
      <c r="A184" s="3233" t="s">
        <v>5366</v>
      </c>
      <c r="B184" s="3233" t="s">
        <v>5367</v>
      </c>
      <c r="C184" s="3233" t="s">
        <v>5368</v>
      </c>
      <c r="D184" s="3233" t="s">
        <v>5369</v>
      </c>
      <c r="E184" s="3233" t="s">
        <v>3081</v>
      </c>
      <c r="F184" s="3233" t="s">
        <v>5370</v>
      </c>
      <c r="G184" s="3230"/>
      <c r="H184" s="3233"/>
      <c r="I184" s="3230"/>
      <c r="J184" s="3230"/>
      <c r="K184" s="3233" t="s">
        <v>5371</v>
      </c>
      <c r="L184" s="3233">
        <v>168.89</v>
      </c>
      <c r="M184" s="3233" t="s">
        <v>3908</v>
      </c>
      <c r="N184" s="3233" t="s">
        <v>3326</v>
      </c>
      <c r="O184" s="3233" t="s">
        <v>5372</v>
      </c>
      <c r="P184" s="3233" t="s">
        <v>3204</v>
      </c>
      <c r="Q184" s="3233">
        <v>4310000</v>
      </c>
      <c r="R184" s="3230">
        <v>25520</v>
      </c>
      <c r="S184" s="3233">
        <v>610.30999999999995</v>
      </c>
      <c r="T184" s="3237">
        <v>6103099.9999999991</v>
      </c>
      <c r="U184" s="3233" t="s">
        <v>5373</v>
      </c>
      <c r="V184" s="3238">
        <v>0.2</v>
      </c>
      <c r="W184" s="3230">
        <v>488.24</v>
      </c>
      <c r="X184" s="3237">
        <v>4882400</v>
      </c>
      <c r="Y184" s="3233" t="s">
        <v>5133</v>
      </c>
      <c r="Z184" s="3233" t="s">
        <v>3208</v>
      </c>
      <c r="AA184" s="3233" t="s">
        <v>3209</v>
      </c>
      <c r="AB184" s="3233">
        <v>600</v>
      </c>
      <c r="AC184" s="3233" t="s">
        <v>3060</v>
      </c>
      <c r="AD184" s="3233" t="s">
        <v>5374</v>
      </c>
      <c r="AE184" s="3233" t="s">
        <v>3312</v>
      </c>
      <c r="AF184" s="3230"/>
      <c r="AG184" s="3230" t="s">
        <v>3007</v>
      </c>
      <c r="AH184" s="3233" t="s">
        <v>5375</v>
      </c>
      <c r="AI184" s="3233" t="s">
        <v>5376</v>
      </c>
      <c r="AJ184" s="3233" t="s">
        <v>5377</v>
      </c>
      <c r="AK184" s="3230"/>
      <c r="AL184" s="3233" t="s">
        <v>5363</v>
      </c>
      <c r="AM184" s="3230"/>
      <c r="AN184" s="3233" t="s">
        <v>3216</v>
      </c>
      <c r="AO184" s="3233" t="s">
        <v>3216</v>
      </c>
      <c r="AP184" s="3233" t="s">
        <v>5159</v>
      </c>
      <c r="AQ184" s="3230"/>
      <c r="AR184" s="3230"/>
      <c r="AS184" s="3230"/>
      <c r="AT184" s="3230"/>
      <c r="AU184" s="3230"/>
      <c r="AV184" s="3230"/>
      <c r="AW184" s="3230"/>
      <c r="AX184" s="3230"/>
      <c r="AY184" s="3233" t="s">
        <v>5378</v>
      </c>
      <c r="AZ184" s="3233" t="s">
        <v>5371</v>
      </c>
      <c r="BA184" s="3230"/>
      <c r="BB184" s="3231"/>
      <c r="BC184" s="3230"/>
      <c r="BD184" s="3245"/>
      <c r="BE184" s="3230"/>
      <c r="BF184" s="3246"/>
      <c r="BG184" s="3233" t="s">
        <v>5377</v>
      </c>
      <c r="BH184" s="3230"/>
      <c r="BI184" s="3233" t="s">
        <v>5159</v>
      </c>
      <c r="BJ184" s="3233" t="s">
        <v>5379</v>
      </c>
      <c r="BK184" s="3247"/>
      <c r="BL184" s="3230"/>
      <c r="BM184" s="3230"/>
      <c r="BN184" s="3230"/>
      <c r="BO184" s="3230"/>
      <c r="BP184" s="3230"/>
      <c r="BQ184" s="3230">
        <v>48876</v>
      </c>
      <c r="BR184" s="3230">
        <v>34516</v>
      </c>
      <c r="BS184" s="3279" t="s">
        <v>5159</v>
      </c>
      <c r="BT184" s="3279" t="s">
        <v>3060</v>
      </c>
    </row>
    <row r="185" spans="1:75" s="3250" customFormat="1" ht="12" hidden="1" customHeight="1">
      <c r="A185" s="3233" t="s">
        <v>5380</v>
      </c>
      <c r="B185" s="3233" t="s">
        <v>5381</v>
      </c>
      <c r="C185" s="3233" t="s">
        <v>5382</v>
      </c>
      <c r="D185" s="3233" t="s">
        <v>5383</v>
      </c>
      <c r="E185" s="3233" t="s">
        <v>3081</v>
      </c>
      <c r="F185" s="3233" t="s">
        <v>5384</v>
      </c>
      <c r="G185" s="3230"/>
      <c r="H185" s="3233"/>
      <c r="I185" s="3230"/>
      <c r="J185" s="3230"/>
      <c r="K185" s="3233" t="s">
        <v>5381</v>
      </c>
      <c r="L185" s="3233">
        <v>56.91</v>
      </c>
      <c r="M185" s="3233" t="s">
        <v>3332</v>
      </c>
      <c r="N185" s="3233" t="s">
        <v>4614</v>
      </c>
      <c r="O185" s="3233" t="s">
        <v>4500</v>
      </c>
      <c r="P185" s="3233" t="s">
        <v>5179</v>
      </c>
      <c r="Q185" s="3233">
        <v>1540000</v>
      </c>
      <c r="R185" s="3230">
        <v>27060</v>
      </c>
      <c r="S185" s="3233">
        <v>331.9</v>
      </c>
      <c r="T185" s="3237">
        <v>3319000</v>
      </c>
      <c r="U185" s="3233" t="s">
        <v>5385</v>
      </c>
      <c r="V185" s="3238">
        <v>0.2</v>
      </c>
      <c r="W185" s="3230">
        <v>265.52</v>
      </c>
      <c r="X185" s="3237">
        <v>2655200</v>
      </c>
      <c r="Y185" s="3233" t="s">
        <v>5133</v>
      </c>
      <c r="Z185" s="3233" t="s">
        <v>3247</v>
      </c>
      <c r="AA185" s="3233" t="s">
        <v>3247</v>
      </c>
      <c r="AB185" s="3233">
        <v>600</v>
      </c>
      <c r="AC185" s="3233" t="s">
        <v>3060</v>
      </c>
      <c r="AD185" s="3233" t="s">
        <v>5386</v>
      </c>
      <c r="AE185" s="3233" t="s">
        <v>3312</v>
      </c>
      <c r="AF185" s="3230"/>
      <c r="AG185" s="3230" t="s">
        <v>3007</v>
      </c>
      <c r="AH185" s="3233" t="s">
        <v>5387</v>
      </c>
      <c r="AI185" s="3233" t="s">
        <v>5388</v>
      </c>
      <c r="AJ185" s="3233" t="s">
        <v>5389</v>
      </c>
      <c r="AK185" s="3230"/>
      <c r="AL185" s="3233" t="s">
        <v>4392</v>
      </c>
      <c r="AM185" s="3230"/>
      <c r="AN185" s="3233" t="s">
        <v>3216</v>
      </c>
      <c r="AO185" s="3233" t="s">
        <v>3216</v>
      </c>
      <c r="AP185" s="3233" t="s">
        <v>4393</v>
      </c>
      <c r="AQ185" s="3230"/>
      <c r="AR185" s="3230"/>
      <c r="AS185" s="3230"/>
      <c r="AT185" s="3230"/>
      <c r="AU185" s="3230"/>
      <c r="AV185" s="3230"/>
      <c r="AW185" s="3230"/>
      <c r="AX185" s="3230"/>
      <c r="AY185" s="3233" t="s">
        <v>5390</v>
      </c>
      <c r="AZ185" s="3233" t="s">
        <v>5391</v>
      </c>
      <c r="BA185" s="3230"/>
      <c r="BB185" s="3231"/>
      <c r="BC185" s="3230"/>
      <c r="BD185" s="3245"/>
      <c r="BE185" s="3230"/>
      <c r="BF185" s="3246"/>
      <c r="BG185" s="3233" t="s">
        <v>5389</v>
      </c>
      <c r="BH185" s="3230"/>
      <c r="BI185" s="3233" t="s">
        <v>4393</v>
      </c>
      <c r="BJ185" s="3233" t="s">
        <v>5392</v>
      </c>
      <c r="BK185" s="3247"/>
      <c r="BL185" s="3230"/>
      <c r="BM185" s="3230"/>
      <c r="BN185" s="3230"/>
      <c r="BO185" s="3230"/>
      <c r="BP185" s="3230"/>
      <c r="BQ185" s="3230">
        <v>93598</v>
      </c>
      <c r="BR185" s="3230">
        <v>43429</v>
      </c>
      <c r="BS185" s="3279" t="s">
        <v>4393</v>
      </c>
      <c r="BT185" s="3279" t="s">
        <v>3060</v>
      </c>
    </row>
    <row r="186" spans="1:75" s="3404" customFormat="1" ht="12" customHeight="1">
      <c r="A186" s="3400" t="s">
        <v>5393</v>
      </c>
      <c r="B186" s="3233" t="s">
        <v>5394</v>
      </c>
      <c r="C186" s="3233" t="s">
        <v>5395</v>
      </c>
      <c r="D186" s="3233" t="s">
        <v>5396</v>
      </c>
      <c r="E186" s="3233" t="s">
        <v>3081</v>
      </c>
      <c r="F186" s="3400" t="s">
        <v>5510</v>
      </c>
      <c r="G186" s="3230"/>
      <c r="H186" s="3400"/>
      <c r="I186" s="3230"/>
      <c r="J186" s="3401"/>
      <c r="K186" s="3233" t="s">
        <v>5397</v>
      </c>
      <c r="L186" s="3400">
        <v>89.95</v>
      </c>
      <c r="M186" s="3400" t="s">
        <v>3805</v>
      </c>
      <c r="N186" s="3400" t="s">
        <v>3326</v>
      </c>
      <c r="O186" s="3400" t="s">
        <v>1203</v>
      </c>
      <c r="P186" s="3400" t="s">
        <v>3204</v>
      </c>
      <c r="Q186" s="3400">
        <v>2200000</v>
      </c>
      <c r="R186" s="3401">
        <v>24458</v>
      </c>
      <c r="S186" s="3400">
        <v>576.37</v>
      </c>
      <c r="T186" s="3237">
        <v>5763700</v>
      </c>
      <c r="U186" s="3400">
        <v>64077</v>
      </c>
      <c r="V186" s="3238">
        <v>0.2</v>
      </c>
      <c r="W186" s="3230">
        <v>461.09</v>
      </c>
      <c r="X186" s="3237">
        <v>4610900</v>
      </c>
      <c r="Y186" s="3233" t="s">
        <v>5133</v>
      </c>
      <c r="Z186" s="3233" t="s">
        <v>3270</v>
      </c>
      <c r="AA186" s="3233" t="s">
        <v>3230</v>
      </c>
      <c r="AB186" s="3233">
        <v>600</v>
      </c>
      <c r="AC186" s="3233" t="s">
        <v>3060</v>
      </c>
      <c r="AD186" s="3233" t="s">
        <v>5398</v>
      </c>
      <c r="AE186" s="3233" t="s">
        <v>3312</v>
      </c>
      <c r="AF186" s="3230"/>
      <c r="AG186" s="3230" t="s">
        <v>3007</v>
      </c>
      <c r="AH186" s="3400" t="s">
        <v>5399</v>
      </c>
      <c r="AI186" s="3233" t="s">
        <v>5400</v>
      </c>
      <c r="AJ186" s="3233" t="s">
        <v>5241</v>
      </c>
      <c r="AK186" s="3230"/>
      <c r="AL186" s="3233" t="s">
        <v>3881</v>
      </c>
      <c r="AM186" s="3230"/>
      <c r="AN186" s="3233" t="s">
        <v>3216</v>
      </c>
      <c r="AO186" s="3233" t="s">
        <v>3216</v>
      </c>
      <c r="AP186" s="3233" t="s">
        <v>3217</v>
      </c>
      <c r="AQ186" s="3230"/>
      <c r="AR186" s="3230"/>
      <c r="AS186" s="3230"/>
      <c r="AT186" s="3230"/>
      <c r="AU186" s="3230"/>
      <c r="AV186" s="3230"/>
      <c r="AW186" s="3230"/>
      <c r="AX186" s="3230"/>
      <c r="AY186" s="3233" t="s">
        <v>5401</v>
      </c>
      <c r="AZ186" s="3233" t="s">
        <v>5397</v>
      </c>
      <c r="BA186" s="3230"/>
      <c r="BB186" s="3231"/>
      <c r="BC186" s="3230"/>
      <c r="BD186" s="3245"/>
      <c r="BE186" s="3230"/>
      <c r="BF186" s="3246"/>
      <c r="BG186" s="3412">
        <v>42825</v>
      </c>
      <c r="BH186" s="3401"/>
      <c r="BI186" s="3400" t="s">
        <v>3217</v>
      </c>
      <c r="BJ186" s="3400" t="s">
        <v>5402</v>
      </c>
      <c r="BK186" s="3402"/>
      <c r="BL186" s="3401"/>
      <c r="BM186" s="3401"/>
      <c r="BN186" s="3401"/>
      <c r="BO186" s="3401"/>
      <c r="BP186" s="3401"/>
      <c r="BQ186" s="3401"/>
      <c r="BR186" s="3401"/>
      <c r="BS186" s="3403" t="s">
        <v>3217</v>
      </c>
      <c r="BT186" s="3403" t="s">
        <v>3060</v>
      </c>
    </row>
    <row r="187" spans="1:75" s="3250" customFormat="1" ht="12" hidden="1" customHeight="1">
      <c r="A187" s="3233" t="s">
        <v>5403</v>
      </c>
      <c r="B187" s="3233" t="s">
        <v>5404</v>
      </c>
      <c r="C187" s="3233" t="s">
        <v>5405</v>
      </c>
      <c r="D187" s="3233" t="s">
        <v>5406</v>
      </c>
      <c r="E187" s="3233" t="s">
        <v>3081</v>
      </c>
      <c r="F187" s="3233" t="s">
        <v>5407</v>
      </c>
      <c r="G187" s="3230"/>
      <c r="H187" s="3233"/>
      <c r="I187" s="3230"/>
      <c r="J187" s="3230"/>
      <c r="K187" s="3233" t="s">
        <v>5408</v>
      </c>
      <c r="L187" s="3233">
        <v>50.16</v>
      </c>
      <c r="M187" s="3233" t="s">
        <v>3908</v>
      </c>
      <c r="N187" s="3233" t="s">
        <v>3203</v>
      </c>
      <c r="O187" s="3233" t="s">
        <v>1203</v>
      </c>
      <c r="P187" s="3233" t="s">
        <v>3204</v>
      </c>
      <c r="Q187" s="3233">
        <v>1250000</v>
      </c>
      <c r="R187" s="3230">
        <v>24920</v>
      </c>
      <c r="S187" s="3233">
        <v>336.53</v>
      </c>
      <c r="T187" s="3237">
        <v>3365299.9999999995</v>
      </c>
      <c r="U187" s="3233" t="s">
        <v>5409</v>
      </c>
      <c r="V187" s="3238">
        <v>0.2</v>
      </c>
      <c r="W187" s="3230">
        <v>269.22000000000003</v>
      </c>
      <c r="X187" s="3237">
        <v>2692200.0000000005</v>
      </c>
      <c r="Y187" s="3233" t="s">
        <v>5133</v>
      </c>
      <c r="Z187" s="3233" t="s">
        <v>3247</v>
      </c>
      <c r="AA187" s="3233" t="s">
        <v>3215</v>
      </c>
      <c r="AB187" s="3233">
        <v>600</v>
      </c>
      <c r="AC187" s="3233" t="s">
        <v>3060</v>
      </c>
      <c r="AD187" s="3233" t="s">
        <v>5410</v>
      </c>
      <c r="AE187" s="3233" t="s">
        <v>3312</v>
      </c>
      <c r="AF187" s="3230"/>
      <c r="AG187" s="3230" t="s">
        <v>3007</v>
      </c>
      <c r="AH187" s="3233" t="s">
        <v>5411</v>
      </c>
      <c r="AI187" s="3233" t="s">
        <v>5412</v>
      </c>
      <c r="AJ187" s="3233" t="s">
        <v>5413</v>
      </c>
      <c r="AK187" s="3230"/>
      <c r="AL187" s="3233" t="s">
        <v>4452</v>
      </c>
      <c r="AM187" s="3230"/>
      <c r="AN187" s="3233" t="s">
        <v>3216</v>
      </c>
      <c r="AO187" s="3233" t="s">
        <v>3216</v>
      </c>
      <c r="AP187" s="3233" t="s">
        <v>3217</v>
      </c>
      <c r="AQ187" s="3230"/>
      <c r="AR187" s="3230"/>
      <c r="AS187" s="3230"/>
      <c r="AT187" s="3230"/>
      <c r="AU187" s="3230"/>
      <c r="AV187" s="3230"/>
      <c r="AW187" s="3230"/>
      <c r="AX187" s="3230"/>
      <c r="AY187" s="3233" t="s">
        <v>5414</v>
      </c>
      <c r="AZ187" s="3233" t="s">
        <v>5408</v>
      </c>
      <c r="BA187" s="3230"/>
      <c r="BB187" s="3231"/>
      <c r="BC187" s="3230"/>
      <c r="BD187" s="3245"/>
      <c r="BE187" s="3230"/>
      <c r="BF187" s="3246"/>
      <c r="BG187" s="3233" t="s">
        <v>5413</v>
      </c>
      <c r="BH187" s="3230"/>
      <c r="BI187" s="3233" t="s">
        <v>3217</v>
      </c>
      <c r="BJ187" s="3233" t="s">
        <v>5415</v>
      </c>
      <c r="BK187" s="3247"/>
      <c r="BL187" s="3230"/>
      <c r="BM187" s="3230"/>
      <c r="BN187" s="3230"/>
      <c r="BO187" s="3230"/>
      <c r="BP187" s="3230"/>
      <c r="BQ187" s="3230" t="e">
        <v>#VALUE!</v>
      </c>
      <c r="BR187" s="3230" t="e">
        <v>#VALUE!</v>
      </c>
      <c r="BS187" s="3279" t="s">
        <v>3217</v>
      </c>
      <c r="BT187" s="3279" t="s">
        <v>3060</v>
      </c>
    </row>
    <row r="188" spans="1:75" s="3250" customFormat="1" ht="12" hidden="1" customHeight="1">
      <c r="A188" s="3233" t="s">
        <v>5416</v>
      </c>
      <c r="B188" s="3233" t="s">
        <v>5417</v>
      </c>
      <c r="C188" s="3233" t="s">
        <v>5418</v>
      </c>
      <c r="D188" s="3233" t="s">
        <v>5419</v>
      </c>
      <c r="E188" s="3233" t="s">
        <v>3081</v>
      </c>
      <c r="F188" s="3233" t="s">
        <v>5420</v>
      </c>
      <c r="G188" s="3230"/>
      <c r="H188" s="3233"/>
      <c r="I188" s="3230"/>
      <c r="J188" s="3230"/>
      <c r="K188" s="3233" t="s">
        <v>5421</v>
      </c>
      <c r="L188" s="3233">
        <v>64.650000000000006</v>
      </c>
      <c r="M188" s="3233" t="s">
        <v>3342</v>
      </c>
      <c r="N188" s="3233" t="s">
        <v>3227</v>
      </c>
      <c r="O188" s="3233" t="s">
        <v>1203</v>
      </c>
      <c r="P188" s="3233" t="s">
        <v>3204</v>
      </c>
      <c r="Q188" s="3233">
        <v>3400000</v>
      </c>
      <c r="R188" s="3230">
        <v>52591</v>
      </c>
      <c r="S188" s="3233">
        <v>349.27</v>
      </c>
      <c r="T188" s="3237">
        <v>3492700</v>
      </c>
      <c r="U188" s="3233" t="s">
        <v>5422</v>
      </c>
      <c r="V188" s="3238">
        <v>0.2</v>
      </c>
      <c r="W188" s="3230">
        <v>279.41000000000003</v>
      </c>
      <c r="X188" s="3237">
        <v>2794100.0000000005</v>
      </c>
      <c r="Y188" s="3233" t="s">
        <v>5133</v>
      </c>
      <c r="Z188" s="3233" t="s">
        <v>3292</v>
      </c>
      <c r="AA188" s="3233" t="s">
        <v>3611</v>
      </c>
      <c r="AB188" s="3233">
        <v>600</v>
      </c>
      <c r="AC188" s="3233" t="s">
        <v>3060</v>
      </c>
      <c r="AD188" s="3233" t="s">
        <v>5423</v>
      </c>
      <c r="AE188" s="3233" t="s">
        <v>3312</v>
      </c>
      <c r="AF188" s="3230"/>
      <c r="AG188" s="3230" t="s">
        <v>3007</v>
      </c>
      <c r="AH188" s="3233" t="s">
        <v>5424</v>
      </c>
      <c r="AI188" s="3233" t="s">
        <v>5425</v>
      </c>
      <c r="AJ188" s="3233" t="s">
        <v>5426</v>
      </c>
      <c r="AK188" s="3230"/>
      <c r="AL188" s="3233" t="s">
        <v>5146</v>
      </c>
      <c r="AM188" s="3230"/>
      <c r="AN188" s="3233" t="s">
        <v>3216</v>
      </c>
      <c r="AO188" s="3233" t="s">
        <v>3216</v>
      </c>
      <c r="AP188" s="3233" t="s">
        <v>3405</v>
      </c>
      <c r="AQ188" s="3230"/>
      <c r="AR188" s="3230"/>
      <c r="AS188" s="3230"/>
      <c r="AT188" s="3230"/>
      <c r="AU188" s="3230"/>
      <c r="AV188" s="3230"/>
      <c r="AW188" s="3230"/>
      <c r="AX188" s="3230"/>
      <c r="AY188" s="3233" t="s">
        <v>5427</v>
      </c>
      <c r="AZ188" s="3233" t="s">
        <v>5421</v>
      </c>
      <c r="BA188" s="3230"/>
      <c r="BB188" s="3231"/>
      <c r="BC188" s="3230"/>
      <c r="BD188" s="3245"/>
      <c r="BE188" s="3230"/>
      <c r="BF188" s="3246"/>
      <c r="BG188" s="3233" t="s">
        <v>5426</v>
      </c>
      <c r="BH188" s="3230"/>
      <c r="BI188" s="3233" t="s">
        <v>3405</v>
      </c>
      <c r="BJ188" s="3233" t="s">
        <v>5428</v>
      </c>
      <c r="BK188" s="3247"/>
      <c r="BL188" s="3230"/>
      <c r="BM188" s="3230"/>
      <c r="BN188" s="3230"/>
      <c r="BO188" s="3230"/>
      <c r="BP188" s="3230"/>
      <c r="BQ188" s="3230"/>
      <c r="BR188" s="3230"/>
      <c r="BS188" s="3279" t="s">
        <v>3405</v>
      </c>
      <c r="BT188" s="3279" t="s">
        <v>3060</v>
      </c>
    </row>
    <row r="189" spans="1:75" s="3250" customFormat="1" ht="12" hidden="1" customHeight="1">
      <c r="A189" s="3233" t="s">
        <v>5429</v>
      </c>
      <c r="B189" s="3233" t="s">
        <v>5430</v>
      </c>
      <c r="C189" s="3233" t="s">
        <v>5431</v>
      </c>
      <c r="D189" s="3233" t="s">
        <v>5432</v>
      </c>
      <c r="E189" s="3233" t="s">
        <v>3081</v>
      </c>
      <c r="F189" s="3233" t="s">
        <v>5433</v>
      </c>
      <c r="G189" s="3230"/>
      <c r="H189" s="3233"/>
      <c r="I189" s="3230"/>
      <c r="J189" s="3230"/>
      <c r="K189" s="3233" t="s">
        <v>5434</v>
      </c>
      <c r="L189" s="3233">
        <v>38.78</v>
      </c>
      <c r="M189" s="3233" t="s">
        <v>3759</v>
      </c>
      <c r="N189" s="3233" t="s">
        <v>3203</v>
      </c>
      <c r="O189" s="3233" t="s">
        <v>1203</v>
      </c>
      <c r="P189" s="3233" t="s">
        <v>3204</v>
      </c>
      <c r="Q189" s="3233">
        <v>1500000</v>
      </c>
      <c r="R189" s="3230">
        <v>38680</v>
      </c>
      <c r="S189" s="3233">
        <v>250.38</v>
      </c>
      <c r="T189" s="3237">
        <v>2503800</v>
      </c>
      <c r="U189" s="3233" t="s">
        <v>5435</v>
      </c>
      <c r="V189" s="3238">
        <v>0.2</v>
      </c>
      <c r="W189" s="3230">
        <v>200.3</v>
      </c>
      <c r="X189" s="3237">
        <v>2003000</v>
      </c>
      <c r="Y189" s="3233" t="s">
        <v>5133</v>
      </c>
      <c r="Z189" s="3233" t="s">
        <v>3292</v>
      </c>
      <c r="AA189" s="3233" t="s">
        <v>3627</v>
      </c>
      <c r="AB189" s="3233">
        <v>600</v>
      </c>
      <c r="AC189" s="3233" t="s">
        <v>3060</v>
      </c>
      <c r="AD189" s="3233" t="s">
        <v>5436</v>
      </c>
      <c r="AE189" s="3233" t="s">
        <v>3312</v>
      </c>
      <c r="AF189" s="3230"/>
      <c r="AG189" s="3230" t="s">
        <v>3007</v>
      </c>
      <c r="AH189" s="3233" t="s">
        <v>5437</v>
      </c>
      <c r="AI189" s="3233" t="s">
        <v>5438</v>
      </c>
      <c r="AJ189" s="3233" t="s">
        <v>5439</v>
      </c>
      <c r="AK189" s="3230"/>
      <c r="AL189" s="3233" t="s">
        <v>5146</v>
      </c>
      <c r="AM189" s="3230"/>
      <c r="AN189" s="3233" t="s">
        <v>3216</v>
      </c>
      <c r="AO189" s="3233" t="s">
        <v>3216</v>
      </c>
      <c r="AP189" s="3233" t="s">
        <v>5159</v>
      </c>
      <c r="AQ189" s="3230"/>
      <c r="AR189" s="3230"/>
      <c r="AS189" s="3230"/>
      <c r="AT189" s="3230"/>
      <c r="AU189" s="3230"/>
      <c r="AV189" s="3230"/>
      <c r="AW189" s="3230"/>
      <c r="AX189" s="3230"/>
      <c r="AY189" s="3233" t="s">
        <v>5440</v>
      </c>
      <c r="AZ189" s="3233" t="s">
        <v>5434</v>
      </c>
      <c r="BA189" s="3230"/>
      <c r="BB189" s="3231"/>
      <c r="BC189" s="3230"/>
      <c r="BD189" s="3245"/>
      <c r="BE189" s="3230"/>
      <c r="BF189" s="3246"/>
      <c r="BG189" s="3233" t="s">
        <v>5439</v>
      </c>
      <c r="BH189" s="3230"/>
      <c r="BI189" s="3233" t="s">
        <v>5159</v>
      </c>
      <c r="BJ189" s="3233" t="s">
        <v>5441</v>
      </c>
      <c r="BK189" s="3247"/>
      <c r="BL189" s="3230"/>
      <c r="BM189" s="3230"/>
      <c r="BN189" s="3230"/>
      <c r="BO189" s="3230"/>
      <c r="BP189" s="3230"/>
      <c r="BQ189" s="3230"/>
      <c r="BR189" s="3230"/>
      <c r="BS189" s="3279" t="s">
        <v>5159</v>
      </c>
      <c r="BT189" s="3279" t="s">
        <v>3060</v>
      </c>
    </row>
    <row r="190" spans="1:75" s="3250" customFormat="1" ht="12" hidden="1" customHeight="1">
      <c r="A190" s="3233" t="s">
        <v>5442</v>
      </c>
      <c r="B190" s="3233" t="s">
        <v>5443</v>
      </c>
      <c r="C190" s="3233" t="s">
        <v>5444</v>
      </c>
      <c r="D190" s="3233" t="s">
        <v>5445</v>
      </c>
      <c r="E190" s="3233" t="s">
        <v>3081</v>
      </c>
      <c r="F190" s="3230" t="s">
        <v>5446</v>
      </c>
      <c r="G190" s="3230"/>
      <c r="H190" s="3233"/>
      <c r="I190" s="3230"/>
      <c r="J190" s="3230"/>
      <c r="K190" s="3233" t="s">
        <v>5447</v>
      </c>
      <c r="L190" s="3233">
        <v>38.15</v>
      </c>
      <c r="M190" s="3233" t="s">
        <v>3735</v>
      </c>
      <c r="N190" s="3233" t="s">
        <v>3203</v>
      </c>
      <c r="O190" s="3233" t="s">
        <v>1203</v>
      </c>
      <c r="P190" s="3233" t="s">
        <v>3204</v>
      </c>
      <c r="Q190" s="3233">
        <v>1500000</v>
      </c>
      <c r="R190" s="3230">
        <v>39318</v>
      </c>
      <c r="S190" s="3233">
        <v>254.45</v>
      </c>
      <c r="T190" s="3237">
        <v>2544500</v>
      </c>
      <c r="U190" s="3233" t="s">
        <v>5448</v>
      </c>
      <c r="V190" s="3238">
        <v>0.2</v>
      </c>
      <c r="W190" s="3230">
        <v>203.56</v>
      </c>
      <c r="X190" s="3237">
        <v>2035600</v>
      </c>
      <c r="Y190" s="3233" t="s">
        <v>5133</v>
      </c>
      <c r="Z190" s="3233" t="s">
        <v>3310</v>
      </c>
      <c r="AA190" s="3233" t="s">
        <v>3209</v>
      </c>
      <c r="AB190" s="3233">
        <v>600</v>
      </c>
      <c r="AC190" s="3233" t="s">
        <v>3060</v>
      </c>
      <c r="AD190" s="3233" t="s">
        <v>5449</v>
      </c>
      <c r="AE190" s="3233" t="s">
        <v>3312</v>
      </c>
      <c r="AF190" s="3230"/>
      <c r="AG190" s="3230" t="s">
        <v>3007</v>
      </c>
      <c r="AH190" s="3233" t="s">
        <v>5450</v>
      </c>
      <c r="AI190" s="3233" t="s">
        <v>5451</v>
      </c>
      <c r="AJ190" s="3233" t="s">
        <v>5452</v>
      </c>
      <c r="AK190" s="3230"/>
      <c r="AL190" s="3233" t="s">
        <v>3654</v>
      </c>
      <c r="AM190" s="3230"/>
      <c r="AN190" s="3233" t="s">
        <v>3216</v>
      </c>
      <c r="AO190" s="3233" t="s">
        <v>3216</v>
      </c>
      <c r="AP190" s="3233" t="s">
        <v>3217</v>
      </c>
      <c r="AQ190" s="3230"/>
      <c r="AR190" s="3230"/>
      <c r="AS190" s="3230"/>
      <c r="AT190" s="3230"/>
      <c r="AU190" s="3230"/>
      <c r="AV190" s="3230"/>
      <c r="AW190" s="3230"/>
      <c r="AX190" s="3230"/>
      <c r="AY190" s="3233" t="s">
        <v>5453</v>
      </c>
      <c r="AZ190" s="3233" t="s">
        <v>5447</v>
      </c>
      <c r="BA190" s="3230"/>
      <c r="BB190" s="3231"/>
      <c r="BC190" s="3230"/>
      <c r="BD190" s="3245"/>
      <c r="BE190" s="3230"/>
      <c r="BF190" s="3246"/>
      <c r="BG190" s="3233" t="s">
        <v>5452</v>
      </c>
      <c r="BH190" s="3230"/>
      <c r="BI190" s="3233" t="s">
        <v>3217</v>
      </c>
      <c r="BJ190" s="3233" t="s">
        <v>5454</v>
      </c>
      <c r="BK190" s="3247"/>
      <c r="BL190" s="3230"/>
      <c r="BM190" s="3230"/>
      <c r="BN190" s="3230"/>
      <c r="BO190" s="3230"/>
      <c r="BP190" s="3230"/>
      <c r="BQ190" s="3230" t="e">
        <v>#VALUE!</v>
      </c>
      <c r="BR190" s="3230" t="e">
        <v>#VALUE!</v>
      </c>
      <c r="BS190" s="3279" t="s">
        <v>3217</v>
      </c>
      <c r="BT190" s="3279" t="s">
        <v>3060</v>
      </c>
    </row>
    <row r="191" spans="1:75" s="3250" customFormat="1" ht="12" hidden="1" customHeight="1">
      <c r="A191" s="3233" t="s">
        <v>5455</v>
      </c>
      <c r="B191" s="3233" t="s">
        <v>5456</v>
      </c>
      <c r="C191" s="3233" t="s">
        <v>5457</v>
      </c>
      <c r="D191" s="3233" t="s">
        <v>5458</v>
      </c>
      <c r="E191" s="3233" t="s">
        <v>3081</v>
      </c>
      <c r="F191" s="3233" t="s">
        <v>5459</v>
      </c>
      <c r="G191" s="3230"/>
      <c r="H191" s="3233"/>
      <c r="I191" s="3230"/>
      <c r="J191" s="3230"/>
      <c r="K191" s="3233" t="s">
        <v>5460</v>
      </c>
      <c r="L191" s="3233">
        <v>66.38</v>
      </c>
      <c r="M191" s="3233" t="s">
        <v>3872</v>
      </c>
      <c r="N191" s="3233" t="s">
        <v>3227</v>
      </c>
      <c r="O191" s="3233" t="s">
        <v>1203</v>
      </c>
      <c r="P191" s="3233" t="s">
        <v>3204</v>
      </c>
      <c r="Q191" s="3233">
        <v>4000000</v>
      </c>
      <c r="R191" s="3230">
        <v>60259</v>
      </c>
      <c r="S191" s="3233">
        <v>419.91</v>
      </c>
      <c r="T191" s="3237">
        <v>4199100</v>
      </c>
      <c r="U191" s="3233" t="s">
        <v>5461</v>
      </c>
      <c r="V191" s="3238">
        <v>0.2</v>
      </c>
      <c r="W191" s="3230">
        <v>335.92</v>
      </c>
      <c r="X191" s="3237">
        <v>3359200</v>
      </c>
      <c r="Y191" s="3233" t="s">
        <v>5133</v>
      </c>
      <c r="Z191" s="3233" t="s">
        <v>3400</v>
      </c>
      <c r="AA191" s="3233" t="s">
        <v>3611</v>
      </c>
      <c r="AB191" s="3233">
        <v>600</v>
      </c>
      <c r="AC191" s="3233" t="s">
        <v>3060</v>
      </c>
      <c r="AD191" s="3233" t="s">
        <v>5462</v>
      </c>
      <c r="AE191" s="3233" t="s">
        <v>3312</v>
      </c>
      <c r="AF191" s="3230"/>
      <c r="AG191" s="3230" t="s">
        <v>3007</v>
      </c>
      <c r="AH191" s="3233" t="s">
        <v>5463</v>
      </c>
      <c r="AI191" s="3233" t="s">
        <v>5464</v>
      </c>
      <c r="AJ191" s="3233" t="s">
        <v>5465</v>
      </c>
      <c r="AK191" s="3230"/>
      <c r="AL191" s="3233" t="s">
        <v>3881</v>
      </c>
      <c r="AM191" s="3230"/>
      <c r="AN191" s="3233" t="s">
        <v>3216</v>
      </c>
      <c r="AO191" s="3233" t="s">
        <v>3216</v>
      </c>
      <c r="AP191" s="3233" t="s">
        <v>3466</v>
      </c>
      <c r="AQ191" s="3230"/>
      <c r="AR191" s="3230"/>
      <c r="AS191" s="3230"/>
      <c r="AT191" s="3230"/>
      <c r="AU191" s="3230"/>
      <c r="AV191" s="3230"/>
      <c r="AW191" s="3230"/>
      <c r="AX191" s="3230"/>
      <c r="AY191" s="3233" t="s">
        <v>5466</v>
      </c>
      <c r="AZ191" s="3233" t="s">
        <v>5460</v>
      </c>
      <c r="BA191" s="3230"/>
      <c r="BB191" s="3231"/>
      <c r="BC191" s="3230"/>
      <c r="BD191" s="3245"/>
      <c r="BE191" s="3230"/>
      <c r="BF191" s="3246"/>
      <c r="BG191" s="3233" t="s">
        <v>5465</v>
      </c>
      <c r="BH191" s="3230"/>
      <c r="BI191" s="3233" t="s">
        <v>3466</v>
      </c>
      <c r="BJ191" s="3233" t="s">
        <v>5467</v>
      </c>
      <c r="BK191" s="3247"/>
      <c r="BL191" s="3230"/>
      <c r="BM191" s="3230"/>
      <c r="BN191" s="3230"/>
      <c r="BO191" s="3230"/>
      <c r="BP191" s="3230"/>
      <c r="BQ191" s="3230" t="e">
        <v>#VALUE!</v>
      </c>
      <c r="BR191" s="3230" t="e">
        <v>#VALUE!</v>
      </c>
      <c r="BS191" s="3279" t="s">
        <v>3466</v>
      </c>
      <c r="BT191" s="3279" t="s">
        <v>3060</v>
      </c>
      <c r="BU191" s="3295"/>
    </row>
    <row r="192" spans="1:75" s="3250" customFormat="1" ht="12" hidden="1" customHeight="1">
      <c r="A192" s="3233" t="s">
        <v>5468</v>
      </c>
      <c r="B192" s="3233" t="s">
        <v>5469</v>
      </c>
      <c r="C192" s="3233" t="s">
        <v>5470</v>
      </c>
      <c r="D192" s="3233" t="s">
        <v>5471</v>
      </c>
      <c r="E192" s="3233" t="s">
        <v>3081</v>
      </c>
      <c r="F192" s="3233" t="s">
        <v>5472</v>
      </c>
      <c r="G192" s="3230"/>
      <c r="H192" s="3233"/>
      <c r="I192" s="3230"/>
      <c r="J192" s="3230"/>
      <c r="K192" s="3233" t="s">
        <v>5469</v>
      </c>
      <c r="L192" s="3233">
        <v>54.25</v>
      </c>
      <c r="M192" s="3233" t="s">
        <v>3202</v>
      </c>
      <c r="N192" s="3233" t="s">
        <v>3227</v>
      </c>
      <c r="O192" s="3233" t="s">
        <v>1203</v>
      </c>
      <c r="P192" s="3233" t="s">
        <v>3204</v>
      </c>
      <c r="Q192" s="3233">
        <v>3040000</v>
      </c>
      <c r="R192" s="3230">
        <v>56037</v>
      </c>
      <c r="S192" s="3233">
        <v>329.45</v>
      </c>
      <c r="T192" s="3237">
        <v>3294500</v>
      </c>
      <c r="U192" s="3233" t="s">
        <v>5473</v>
      </c>
      <c r="V192" s="3238">
        <v>0.2</v>
      </c>
      <c r="W192" s="3230">
        <v>263.56</v>
      </c>
      <c r="X192" s="3237">
        <v>2635600</v>
      </c>
      <c r="Y192" s="3233" t="s">
        <v>5133</v>
      </c>
      <c r="Z192" s="3233" t="s">
        <v>3400</v>
      </c>
      <c r="AA192" s="3233" t="s">
        <v>3226</v>
      </c>
      <c r="AB192" s="3233">
        <v>600</v>
      </c>
      <c r="AC192" s="3233" t="s">
        <v>3060</v>
      </c>
      <c r="AD192" s="3233" t="s">
        <v>5474</v>
      </c>
      <c r="AE192" s="3233" t="s">
        <v>3312</v>
      </c>
      <c r="AF192" s="3230"/>
      <c r="AG192" s="3230" t="s">
        <v>3007</v>
      </c>
      <c r="AH192" s="3233" t="s">
        <v>5475</v>
      </c>
      <c r="AI192" s="3233" t="s">
        <v>5464</v>
      </c>
      <c r="AJ192" s="3233" t="s">
        <v>5467</v>
      </c>
      <c r="AK192" s="3230"/>
      <c r="AL192" s="3233" t="s">
        <v>3209</v>
      </c>
      <c r="AM192" s="3230"/>
      <c r="AN192" s="3233" t="s">
        <v>3216</v>
      </c>
      <c r="AO192" s="3233" t="s">
        <v>3216</v>
      </c>
      <c r="AP192" s="3233" t="s">
        <v>4393</v>
      </c>
      <c r="AQ192" s="3230"/>
      <c r="AR192" s="3230"/>
      <c r="AS192" s="3230"/>
      <c r="AT192" s="3230"/>
      <c r="AU192" s="3230"/>
      <c r="AV192" s="3230"/>
      <c r="AW192" s="3230"/>
      <c r="AX192" s="3230"/>
      <c r="AY192" s="3233" t="s">
        <v>5476</v>
      </c>
      <c r="AZ192" s="3233" t="s">
        <v>5477</v>
      </c>
      <c r="BA192" s="3230"/>
      <c r="BB192" s="3231"/>
      <c r="BC192" s="3230"/>
      <c r="BD192" s="3245"/>
      <c r="BE192" s="3230"/>
      <c r="BF192" s="3246"/>
      <c r="BG192" s="3233" t="s">
        <v>5467</v>
      </c>
      <c r="BH192" s="3230"/>
      <c r="BI192" s="3233" t="s">
        <v>4393</v>
      </c>
      <c r="BJ192" s="3233" t="s">
        <v>5478</v>
      </c>
      <c r="BK192" s="3247"/>
      <c r="BL192" s="3230"/>
      <c r="BM192" s="3230"/>
      <c r="BN192" s="3230"/>
      <c r="BO192" s="3230"/>
      <c r="BP192" s="3230"/>
      <c r="BQ192" s="3230" t="e">
        <v>#VALUE!</v>
      </c>
      <c r="BR192" s="3230" t="e">
        <v>#VALUE!</v>
      </c>
      <c r="BS192" s="3279" t="s">
        <v>4393</v>
      </c>
      <c r="BT192" s="3279" t="s">
        <v>3060</v>
      </c>
      <c r="BU192" s="3295"/>
    </row>
    <row r="193" spans="1:73" s="3250" customFormat="1" ht="12" hidden="1" customHeight="1">
      <c r="A193" s="3233" t="s">
        <v>5479</v>
      </c>
      <c r="B193" s="3233" t="s">
        <v>5480</v>
      </c>
      <c r="C193" s="3233" t="s">
        <v>5481</v>
      </c>
      <c r="D193" s="3233" t="s">
        <v>5482</v>
      </c>
      <c r="E193" s="3233" t="s">
        <v>3081</v>
      </c>
      <c r="F193" s="3233" t="s">
        <v>5483</v>
      </c>
      <c r="G193" s="3230"/>
      <c r="H193" s="3233"/>
      <c r="I193" s="3230"/>
      <c r="J193" s="3230"/>
      <c r="K193" s="3233" t="s">
        <v>5484</v>
      </c>
      <c r="L193" s="3233">
        <v>60.09</v>
      </c>
      <c r="M193" s="3233" t="s">
        <v>3290</v>
      </c>
      <c r="N193" s="3233" t="s">
        <v>3227</v>
      </c>
      <c r="O193" s="3233" t="s">
        <v>1203</v>
      </c>
      <c r="P193" s="3233" t="s">
        <v>3204</v>
      </c>
      <c r="Q193" s="3233">
        <v>3510000</v>
      </c>
      <c r="R193" s="3230">
        <v>58412</v>
      </c>
      <c r="S193" s="3233">
        <v>369.61</v>
      </c>
      <c r="T193" s="3237">
        <v>3696100</v>
      </c>
      <c r="U193" s="3233" t="s">
        <v>5485</v>
      </c>
      <c r="V193" s="3238">
        <v>0.2</v>
      </c>
      <c r="W193" s="3230">
        <v>295.68</v>
      </c>
      <c r="X193" s="3237">
        <v>2956800</v>
      </c>
      <c r="Y193" s="3233" t="s">
        <v>5133</v>
      </c>
      <c r="Z193" s="3233" t="s">
        <v>3400</v>
      </c>
      <c r="AA193" s="3233" t="s">
        <v>3271</v>
      </c>
      <c r="AB193" s="3233">
        <v>600</v>
      </c>
      <c r="AC193" s="3233" t="s">
        <v>3060</v>
      </c>
      <c r="AD193" s="3233" t="s">
        <v>5486</v>
      </c>
      <c r="AE193" s="3233" t="s">
        <v>3312</v>
      </c>
      <c r="AF193" s="3230"/>
      <c r="AG193" s="3230" t="s">
        <v>3007</v>
      </c>
      <c r="AH193" s="3233" t="s">
        <v>5487</v>
      </c>
      <c r="AI193" s="3233" t="s">
        <v>5464</v>
      </c>
      <c r="AJ193" s="3233" t="s">
        <v>5488</v>
      </c>
      <c r="AK193" s="3230"/>
      <c r="AL193" s="3233" t="s">
        <v>3209</v>
      </c>
      <c r="AM193" s="3230"/>
      <c r="AN193" s="3233" t="s">
        <v>3216</v>
      </c>
      <c r="AO193" s="3233" t="s">
        <v>3216</v>
      </c>
      <c r="AP193" s="3233" t="s">
        <v>3466</v>
      </c>
      <c r="AQ193" s="3230"/>
      <c r="AR193" s="3230"/>
      <c r="AS193" s="3230"/>
      <c r="AT193" s="3230"/>
      <c r="AU193" s="3230"/>
      <c r="AV193" s="3230"/>
      <c r="AW193" s="3230"/>
      <c r="AX193" s="3230"/>
      <c r="AY193" s="3233" t="s">
        <v>5489</v>
      </c>
      <c r="AZ193" s="3233" t="s">
        <v>5484</v>
      </c>
      <c r="BA193" s="3230"/>
      <c r="BB193" s="3231"/>
      <c r="BC193" s="3230"/>
      <c r="BD193" s="3245"/>
      <c r="BE193" s="3230"/>
      <c r="BF193" s="3246"/>
      <c r="BG193" s="3233" t="s">
        <v>5488</v>
      </c>
      <c r="BH193" s="3230"/>
      <c r="BI193" s="3233" t="s">
        <v>3466</v>
      </c>
      <c r="BJ193" s="3233" t="s">
        <v>5478</v>
      </c>
      <c r="BK193" s="3247"/>
      <c r="BL193" s="3230"/>
      <c r="BM193" s="3230"/>
      <c r="BN193" s="3230"/>
      <c r="BO193" s="3230"/>
      <c r="BP193" s="3230"/>
      <c r="BQ193" s="3230" t="e">
        <v>#VALUE!</v>
      </c>
      <c r="BR193" s="3230" t="e">
        <v>#VALUE!</v>
      </c>
      <c r="BS193" s="3279" t="s">
        <v>3466</v>
      </c>
      <c r="BT193" s="3279" t="s">
        <v>3060</v>
      </c>
      <c r="BU193" s="3295"/>
    </row>
    <row r="194" spans="1:73" s="3250" customFormat="1" ht="12" hidden="1" customHeight="1">
      <c r="A194" s="3233" t="s">
        <v>5490</v>
      </c>
      <c r="B194" s="3233" t="s">
        <v>5491</v>
      </c>
      <c r="C194" s="3233" t="s">
        <v>5492</v>
      </c>
      <c r="D194" s="3233" t="s">
        <v>5493</v>
      </c>
      <c r="E194" s="3233" t="s">
        <v>3081</v>
      </c>
      <c r="F194" s="3233" t="s">
        <v>5494</v>
      </c>
      <c r="G194" s="3230"/>
      <c r="H194" s="3233"/>
      <c r="I194" s="3230"/>
      <c r="J194" s="3230"/>
      <c r="K194" s="3233" t="s">
        <v>5495</v>
      </c>
      <c r="L194" s="3233">
        <v>53.57</v>
      </c>
      <c r="M194" s="3233" t="s">
        <v>3267</v>
      </c>
      <c r="N194" s="3233" t="s">
        <v>3227</v>
      </c>
      <c r="O194" s="3233" t="s">
        <v>1203</v>
      </c>
      <c r="P194" s="3233" t="s">
        <v>3204</v>
      </c>
      <c r="Q194" s="3233">
        <v>1500000</v>
      </c>
      <c r="R194" s="3230">
        <v>28001</v>
      </c>
      <c r="S194" s="3233">
        <v>327.41000000000003</v>
      </c>
      <c r="T194" s="3237">
        <v>3274100.0000000005</v>
      </c>
      <c r="U194" s="3233" t="s">
        <v>5496</v>
      </c>
      <c r="V194" s="3238">
        <v>0.2</v>
      </c>
      <c r="W194" s="3230">
        <v>261.92</v>
      </c>
      <c r="X194" s="3237">
        <v>2619200</v>
      </c>
      <c r="Y194" s="3233" t="s">
        <v>5133</v>
      </c>
      <c r="Z194" s="3233" t="s">
        <v>3400</v>
      </c>
      <c r="AA194" s="3233" t="s">
        <v>3332</v>
      </c>
      <c r="AB194" s="3233">
        <v>600</v>
      </c>
      <c r="AC194" s="3233" t="s">
        <v>3060</v>
      </c>
      <c r="AD194" s="3233" t="s">
        <v>5497</v>
      </c>
      <c r="AE194" s="3233" t="s">
        <v>3312</v>
      </c>
      <c r="AF194" s="3230"/>
      <c r="AG194" s="3230" t="s">
        <v>3007</v>
      </c>
      <c r="AH194" s="3233" t="s">
        <v>5498</v>
      </c>
      <c r="AI194" s="3233" t="s">
        <v>5499</v>
      </c>
      <c r="AJ194" s="3233" t="s">
        <v>5500</v>
      </c>
      <c r="AK194" s="3230"/>
      <c r="AL194" s="3233" t="s">
        <v>3332</v>
      </c>
      <c r="AM194" s="3230"/>
      <c r="AN194" s="3233" t="s">
        <v>3216</v>
      </c>
      <c r="AO194" s="3233" t="s">
        <v>3216</v>
      </c>
      <c r="AP194" s="3233" t="s">
        <v>3466</v>
      </c>
      <c r="AQ194" s="3230"/>
      <c r="AR194" s="3230"/>
      <c r="AS194" s="3230"/>
      <c r="AT194" s="3230"/>
      <c r="AU194" s="3230"/>
      <c r="AV194" s="3230"/>
      <c r="AW194" s="3230"/>
      <c r="AX194" s="3230"/>
      <c r="AY194" s="3233" t="s">
        <v>5501</v>
      </c>
      <c r="AZ194" s="3233" t="s">
        <v>5495</v>
      </c>
      <c r="BA194" s="3230"/>
      <c r="BB194" s="3231"/>
      <c r="BC194" s="3230"/>
      <c r="BD194" s="3245"/>
      <c r="BE194" s="3230"/>
      <c r="BF194" s="3246"/>
      <c r="BG194" s="3233" t="s">
        <v>5500</v>
      </c>
      <c r="BH194" s="3230"/>
      <c r="BI194" s="3233" t="s">
        <v>3466</v>
      </c>
      <c r="BJ194" s="3233" t="s">
        <v>5502</v>
      </c>
      <c r="BK194" s="3247"/>
      <c r="BL194" s="3230"/>
      <c r="BM194" s="3230"/>
      <c r="BN194" s="3230"/>
      <c r="BO194" s="3230"/>
      <c r="BP194" s="3230"/>
      <c r="BQ194" s="3230" t="e">
        <v>#VALUE!</v>
      </c>
      <c r="BR194" s="3230" t="e">
        <v>#VALUE!</v>
      </c>
      <c r="BS194" s="3279" t="s">
        <v>3466</v>
      </c>
      <c r="BT194" s="3279" t="s">
        <v>3060</v>
      </c>
      <c r="BU194" s="3295"/>
    </row>
  </sheetData>
  <autoFilter ref="A2:IV194">
    <filterColumn colId="58">
      <filters>
        <filter val="2016年10月09日"/>
        <filter val="2016年10月10日"/>
        <filter val="2016年10月13日"/>
        <filter val="2016年10月19日"/>
        <filter val="2016年10月20日"/>
        <filter val="2016年10月31日"/>
        <filter val="2016年11月07日"/>
        <filter val="2016年11月10日"/>
        <filter val="2016年11月15日"/>
        <filter val="2016年11月18日"/>
        <filter val="2016年11月20日"/>
        <filter val="2016年11月29日"/>
        <filter val="2016年12月11日"/>
        <filter val="2016年12月15日"/>
        <filter val="2016年12月28日"/>
        <filter val="2017年01月16日"/>
        <filter val="2017年01月19日"/>
        <filter val="2017年02月28日"/>
        <filter val="2017年03月13日"/>
        <filter val="2017年03月17日"/>
        <filter val="2017年03月23日"/>
        <filter val="2017年03月30日"/>
        <filter val="2017年03月31日"/>
      </filters>
    </filterColumn>
  </autoFilter>
  <mergeCells count="1">
    <mergeCell ref="AL1:AM1"/>
  </mergeCells>
  <phoneticPr fontId="146" type="noConversion"/>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4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spans="1:5" ht="13.5" customHeight="1">
      <c r="A3" s="1362"/>
      <c r="B3" s="1362"/>
      <c r="C3" s="1362"/>
      <c r="D3" s="1362"/>
      <c r="E3" s="1362"/>
    </row>
    <row r="4" spans="1:5" ht="19.5" thickBot="1">
      <c r="A4" s="3431" t="str">
        <f>IF(项目基本情况!D5="房地产市场价值","估价结果一览表（市场价值不需本页表格)","估价结果一览表")</f>
        <v>估价结果一览表</v>
      </c>
      <c r="B4" s="3431"/>
      <c r="C4" s="3431"/>
      <c r="D4" s="3431"/>
      <c r="E4" s="3431"/>
    </row>
    <row r="5" spans="1:5" ht="14.25" customHeight="1" thickTop="1">
      <c r="A5" s="1359"/>
      <c r="B5" s="1363" t="s">
        <v>742</v>
      </c>
      <c r="C5" s="3432" t="s">
        <v>775</v>
      </c>
      <c r="D5" s="3433"/>
      <c r="E5" s="1359"/>
    </row>
    <row r="6" spans="1:5" ht="14.25">
      <c r="A6" s="1359"/>
      <c r="B6" s="1364" t="str">
        <f>项目基本情况!I1</f>
        <v>北京市房地产</v>
      </c>
      <c r="C6" s="3434">
        <f>项目基本情况!C12</f>
        <v>57.85</v>
      </c>
      <c r="D6" s="3434"/>
      <c r="E6" s="1359"/>
    </row>
    <row r="7" spans="1:5" ht="14.25">
      <c r="A7" s="1359"/>
      <c r="B7" s="3428" t="s">
        <v>776</v>
      </c>
      <c r="C7" s="1365" t="str">
        <f>IF('数据-取费表'!B3="万元","总价（万元）","总价（元）")</f>
        <v>总价（元）</v>
      </c>
      <c r="D7" s="1366">
        <f>IF('数据-取费表'!E3="否",结果表!I102,'结果表 (1修多)'!I104)</f>
        <v>0</v>
      </c>
      <c r="E7" s="1359"/>
    </row>
    <row r="8" spans="1:5" ht="14.25">
      <c r="A8" s="1359"/>
      <c r="B8" s="3428"/>
      <c r="C8" s="1367" t="s">
        <v>1162</v>
      </c>
      <c r="D8" s="1368" t="str">
        <f>IF('数据-取费表'!B3="万元",NUMBERSTRING(INT(D7*10000),2)&amp;"元整",NUMBERSTRING(INT(D7),2)&amp;"元整")</f>
        <v>零元整</v>
      </c>
      <c r="E8" s="1359"/>
    </row>
    <row r="9" spans="1:5" ht="14.25">
      <c r="A9" s="1359"/>
      <c r="B9" s="3428"/>
      <c r="C9" s="1369" t="s">
        <v>1260</v>
      </c>
      <c r="D9" s="1366" t="e">
        <f>IF('数据-取费表'!E3="否",结果表!I103,'结果表 (1修多)'!I105)</f>
        <v>#DIV/0!</v>
      </c>
      <c r="E9" s="1359"/>
    </row>
    <row r="10" spans="1:5" ht="14.25">
      <c r="A10" s="1359"/>
      <c r="B10" s="343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43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435" t="str">
        <f>IF('数据-取费表'!E3="否",结果表!F110,'结果表 (1修多)'!F112)</f>
        <v>3.房地产抵押价值</v>
      </c>
      <c r="C15" s="1360" t="str">
        <f>C7</f>
        <v>总价（元）</v>
      </c>
      <c r="D15" s="1366">
        <f>IF('数据-取费表'!E3="否",结果表!I110,'结果表 (1修多)'!I112)</f>
        <v>0</v>
      </c>
      <c r="E15" s="1359"/>
    </row>
    <row r="16" spans="1:5" ht="14.25">
      <c r="A16" s="1359"/>
      <c r="B16" s="3435"/>
      <c r="C16" s="1367" t="s">
        <v>1162</v>
      </c>
      <c r="D16" s="1366" t="str">
        <f>IF('数据-取费表'!B3="万元",NUMBERSTRING(INT(D15*10000),2)&amp;"元整",NUMBERSTRING(INT(D15),2)&amp;"元整")</f>
        <v>零元整</v>
      </c>
      <c r="E16" s="1359"/>
    </row>
    <row r="17" spans="1:5" ht="14.25">
      <c r="A17" s="1359"/>
      <c r="B17" s="3435"/>
      <c r="C17" s="1369" t="s">
        <v>1260</v>
      </c>
      <c r="D17" s="1366" t="e">
        <f>IF('数据-取费表'!E3="否",结果表!I111,'结果表 (1修多)'!I113)</f>
        <v>#DIV/0!</v>
      </c>
      <c r="E17" s="1359"/>
    </row>
    <row r="18" spans="1:5" ht="14.25">
      <c r="A18" s="1359"/>
      <c r="B18" s="3435" t="str">
        <f>IF('数据-取费表'!E3="否",结果表!F112,'结果表 (1修多)'!F114)</f>
        <v>——</v>
      </c>
      <c r="C18" s="1360" t="str">
        <f>C7</f>
        <v>总价（元）</v>
      </c>
      <c r="D18" s="1366" t="str">
        <f>IF('数据-取费表'!E3="否",结果表!I112,'结果表 (1修多)'!I114)</f>
        <v>——</v>
      </c>
      <c r="E18" s="1359"/>
    </row>
    <row r="19" spans="1:5" ht="14.25">
      <c r="A19" s="1359"/>
      <c r="B19" s="3435"/>
      <c r="C19" s="1367" t="s">
        <v>1162</v>
      </c>
      <c r="D19" s="1366" t="e">
        <f>IF('数据-取费表'!B3="万元",NUMBERSTRING(INT(D18*10000),2)&amp;"元整",NUMBERSTRING(INT(D18),2)&amp;"元整")</f>
        <v>#VALUE!</v>
      </c>
      <c r="E19" s="1359"/>
    </row>
    <row r="20" spans="1:5" ht="14.25">
      <c r="A20" s="1359"/>
      <c r="B20" s="3435"/>
      <c r="C20" s="1369" t="s">
        <v>1260</v>
      </c>
      <c r="D20" s="1366" t="str">
        <f>IF('数据-取费表'!E3="否",结果表!I113,'结果表 (1修多)'!I115)</f>
        <v>——</v>
      </c>
      <c r="E20" s="1359"/>
    </row>
    <row r="21" spans="1:5" ht="14.25">
      <c r="A21" s="1359"/>
      <c r="B21" s="3428" t="str">
        <f>IF('数据-取费表'!E3="否",结果表!F114,'结果表 (1修多)'!F116)</f>
        <v>——</v>
      </c>
      <c r="C21" s="1365" t="str">
        <f>C7</f>
        <v>总价（元）</v>
      </c>
      <c r="D21" s="1366" t="str">
        <f>IF('数据-取费表'!E3="否",结果表!I114,'结果表 (1修多)'!I116)</f>
        <v>——</v>
      </c>
      <c r="E21" s="1359"/>
    </row>
    <row r="22" spans="1:5" ht="14.25">
      <c r="A22" s="1359"/>
      <c r="B22" s="3428"/>
      <c r="C22" s="1367" t="s">
        <v>1162</v>
      </c>
      <c r="D22" s="1368" t="e">
        <f>IF('数据-取费表'!B3="万元",NUMBERSTRING(INT(D21*10000),2)&amp;"元整",NUMBERSTRING(INT(D21),2)&amp;"元整")</f>
        <v>#VALUE!</v>
      </c>
      <c r="E22" s="1359"/>
    </row>
    <row r="23" spans="1:5" ht="15" thickBot="1">
      <c r="A23" s="1359"/>
      <c r="B23" s="3429"/>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420" t="s">
        <v>1261</v>
      </c>
      <c r="C25" s="3420"/>
      <c r="D25" s="3420"/>
      <c r="E25" s="1359"/>
    </row>
    <row r="26" spans="1:5" ht="18.75" customHeight="1" thickTop="1">
      <c r="A26" s="1359"/>
      <c r="B26" s="3423" t="s">
        <v>1161</v>
      </c>
      <c r="C26" s="3424"/>
      <c r="D26" s="3421" t="s">
        <v>1160</v>
      </c>
      <c r="E26" s="1359"/>
    </row>
    <row r="27" spans="1:5" ht="18.75" customHeight="1">
      <c r="A27" s="1359"/>
      <c r="B27" s="3425"/>
      <c r="C27" s="3426"/>
      <c r="D27" s="3422"/>
      <c r="E27" s="1359"/>
    </row>
    <row r="28" spans="1:5" ht="14.25">
      <c r="A28" s="1359"/>
      <c r="B28" s="3413" t="s">
        <v>776</v>
      </c>
      <c r="C28" s="1376" t="s">
        <v>1163</v>
      </c>
      <c r="D28" s="1377">
        <f>IF('数据-取费表'!E3="否",结果表!I102,'结果表 (1修多)'!I104)</f>
        <v>0</v>
      </c>
      <c r="E28" s="1359"/>
    </row>
    <row r="29" spans="1:5" ht="14.25">
      <c r="A29" s="1359"/>
      <c r="B29" s="3414"/>
      <c r="C29" s="1378" t="s">
        <v>1162</v>
      </c>
      <c r="D29" s="1379" t="str">
        <f>IF('数据-取费表'!B3="万元",NUMBERSTRING(INT(D28*10000),2)&amp;"元整",NUMBERSTRING(INT(D28),2)&amp;"元整")</f>
        <v>零元整</v>
      </c>
      <c r="E29" s="1359"/>
    </row>
    <row r="30" spans="1:5" ht="14.25">
      <c r="A30" s="1359"/>
      <c r="B30" s="3415"/>
      <c r="C30" s="1369" t="s">
        <v>1165</v>
      </c>
      <c r="D30" s="1380" t="e">
        <f>IF('数据-取费表'!E3="否",结果表!I103,'结果表 (1修多)'!I105)</f>
        <v>#DIV/0!</v>
      </c>
      <c r="E30" s="1359"/>
    </row>
    <row r="31" spans="1:5" ht="14.25">
      <c r="A31" s="1359"/>
      <c r="B31" s="3418" t="str">
        <f>B10</f>
        <v>2.估价师所知悉的法定优先受偿款</v>
      </c>
      <c r="C31" s="1381" t="s">
        <v>1164</v>
      </c>
      <c r="D31" s="1382">
        <f>IF('数据-取费表'!E3="否",结果表!I105,'结果表 (1修多)'!I107)</f>
        <v>0</v>
      </c>
      <c r="E31" s="1359"/>
    </row>
    <row r="32" spans="1:5" ht="14.25">
      <c r="A32" s="1359"/>
      <c r="B32" s="342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416" t="str">
        <f>B15</f>
        <v>3.房地产抵押价值</v>
      </c>
      <c r="C36" s="1381" t="str">
        <f>C28</f>
        <v>总价</v>
      </c>
      <c r="D36" s="1382">
        <f>IF('数据-取费表'!E3="否",结果表!I110,'结果表 (1修多)'!I112)</f>
        <v>0</v>
      </c>
      <c r="E36" s="1359"/>
    </row>
    <row r="37" spans="1:5" ht="14.25">
      <c r="A37" s="1359"/>
      <c r="B37" s="3416"/>
      <c r="C37" s="1378" t="s">
        <v>1162</v>
      </c>
      <c r="D37" s="1383" t="str">
        <f>IF('数据-取费表'!B3="万元",NUMBERSTRING(INT(D36*10000),2)&amp;"元整",NUMBERSTRING(INT(D36),2)&amp;"元整")</f>
        <v>零元整</v>
      </c>
      <c r="E37" s="1359"/>
    </row>
    <row r="38" spans="1:5" ht="14.25">
      <c r="A38" s="1359"/>
      <c r="B38" s="3416"/>
      <c r="C38" s="1369" t="s">
        <v>1166</v>
      </c>
      <c r="D38" s="1380" t="e">
        <f>IF('数据-取费表'!E3="否",结果表!D113,'结果表 (1修多)'!D117)</f>
        <v>#DIV/0!</v>
      </c>
      <c r="E38" s="1359"/>
    </row>
    <row r="39" spans="1:5" ht="14.25">
      <c r="A39" s="1359"/>
      <c r="B39" s="3417" t="str">
        <f>B18</f>
        <v>——</v>
      </c>
      <c r="C39" s="1381" t="str">
        <f>C28</f>
        <v>总价</v>
      </c>
      <c r="D39" s="1382" t="str">
        <f>IF('数据-取费表'!E3="否",结果表!I112,'结果表 (1修多)'!I114)</f>
        <v>——</v>
      </c>
      <c r="E39" s="1359"/>
    </row>
    <row r="40" spans="1:5" ht="14.25">
      <c r="A40" s="1359"/>
      <c r="B40" s="3417"/>
      <c r="C40" s="1378" t="s">
        <v>1162</v>
      </c>
      <c r="D40" s="1383" t="e">
        <f>IF('数据-取费表'!B3="万元",NUMBERSTRING(INT(D39*10000),2)&amp;"元整",NUMBERSTRING(INT(D39),2)&amp;"元整")</f>
        <v>#VALUE!</v>
      </c>
      <c r="E40" s="1359"/>
    </row>
    <row r="41" spans="1:5" ht="14.25">
      <c r="A41" s="1359"/>
      <c r="B41" s="3417"/>
      <c r="C41" s="1369" t="s">
        <v>1166</v>
      </c>
      <c r="D41" s="1380" t="str">
        <f>IF('数据-取费表'!E3="否",结果表!D115,'结果表 (1修多)'!D119)</f>
        <v>——</v>
      </c>
      <c r="E41" s="1359"/>
    </row>
    <row r="42" spans="1:5" ht="14.25">
      <c r="A42" s="1359"/>
      <c r="B42" s="3416" t="str">
        <f>B21</f>
        <v>——</v>
      </c>
      <c r="C42" s="1381" t="str">
        <f>C28</f>
        <v>总价</v>
      </c>
      <c r="D42" s="1382" t="str">
        <f>IF('数据-取费表'!E3="否",结果表!I114,'结果表 (1修多)'!I116)</f>
        <v>——</v>
      </c>
      <c r="E42" s="1359"/>
    </row>
    <row r="43" spans="1:5" ht="14.25">
      <c r="A43" s="1359"/>
      <c r="B43" s="3418"/>
      <c r="C43" s="1378" t="s">
        <v>1162</v>
      </c>
      <c r="D43" s="1384" t="e">
        <f>IF('数据-取费表'!B3="万元",NUMBERSTRING(INT(D42*10000),2)&amp;"元整",NUMBERSTRING(INT(D42),2)&amp;"元整")</f>
        <v>#VALUE!</v>
      </c>
      <c r="E43" s="1359"/>
    </row>
    <row r="44" spans="1:5" ht="15" thickBot="1">
      <c r="A44" s="1359"/>
      <c r="B44" s="3419"/>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442" t="str">
        <f>IF(项目基本情况!D5="房地产市场价值","估价结果一览表","结果表-2")</f>
        <v>结果表-2</v>
      </c>
      <c r="B1" s="3442"/>
      <c r="C1" s="3442"/>
      <c r="D1" s="3442"/>
      <c r="E1" s="3442"/>
      <c r="F1" s="3442"/>
      <c r="G1" s="3442"/>
      <c r="H1" s="3442"/>
      <c r="I1" s="3442"/>
    </row>
    <row r="2" spans="1:9" ht="30" customHeight="1" thickTop="1">
      <c r="A2" s="3443" t="s">
        <v>1262</v>
      </c>
      <c r="B2" s="3443" t="s">
        <v>1263</v>
      </c>
      <c r="C2" s="3443" t="s">
        <v>1264</v>
      </c>
      <c r="D2" s="3443" t="str">
        <f>IF('数据-取费表'!E3="否",结果表!D119,'结果表 (1修多)'!D123)</f>
        <v>出让国有建设用地使用权价值</v>
      </c>
      <c r="E2" s="3443"/>
      <c r="F2" s="3443" t="s">
        <v>1265</v>
      </c>
      <c r="G2" s="3443"/>
      <c r="H2" s="3443" t="s">
        <v>1266</v>
      </c>
      <c r="I2" s="3443"/>
    </row>
    <row r="3" spans="1:9" ht="15">
      <c r="A3" s="3436"/>
      <c r="B3" s="3436"/>
      <c r="C3" s="3436"/>
      <c r="D3" s="818" t="s">
        <v>1267</v>
      </c>
      <c r="E3" s="818" t="s">
        <v>1268</v>
      </c>
      <c r="F3" s="818" t="s">
        <v>1267</v>
      </c>
      <c r="G3" s="818" t="s">
        <v>1269</v>
      </c>
      <c r="H3" s="818" t="s">
        <v>1267</v>
      </c>
      <c r="I3" s="818" t="s">
        <v>1269</v>
      </c>
    </row>
    <row r="4" spans="1:9" ht="46.5" customHeight="1">
      <c r="A4" s="818" t="str">
        <f>项目基本情况!I1</f>
        <v>北京市房地产</v>
      </c>
      <c r="B4" s="818">
        <f>结果表!B121</f>
        <v>57.85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436" t="s">
        <v>1270</v>
      </c>
      <c r="B5" s="3436"/>
      <c r="C5" s="3436"/>
      <c r="D5" s="3437" t="str">
        <f>IF('数据-取费表'!E3="否",结果表!D122,'结果表 (1修多)'!D126)</f>
        <v>零元整</v>
      </c>
      <c r="E5" s="3437"/>
      <c r="F5" s="3437" t="str">
        <f>IF('数据-取费表'!E3="否",结果表!F122,'结果表 (1修多)'!F126)</f>
        <v>零元整</v>
      </c>
      <c r="G5" s="3437"/>
      <c r="H5" s="3437" t="str">
        <f>IF('数据-取费表'!E3="否",结果表!H122,'结果表 (1修多)'!H126)</f>
        <v>零元整</v>
      </c>
      <c r="I5" s="3437"/>
    </row>
    <row r="6" spans="1:9" ht="15.75">
      <c r="A6" s="3438" t="str">
        <f>IF('数据-取费表'!E3="否",结果表!A123,'结果表 (1修多)'!A127)</f>
        <v>估价师所知悉的法定优先受偿款</v>
      </c>
      <c r="B6" s="3438"/>
      <c r="C6" s="3438"/>
      <c r="D6" s="3438">
        <f>IF('数据-取费表'!E3="否",结果表!D123,'结果表 (1修多)'!D127)</f>
        <v>0</v>
      </c>
      <c r="E6" s="3438"/>
      <c r="F6" s="3438"/>
      <c r="G6" s="3438"/>
      <c r="H6" s="3438"/>
      <c r="I6" s="3438"/>
    </row>
    <row r="7" spans="1:9" ht="15">
      <c r="A7" s="3436" t="s">
        <v>1270</v>
      </c>
      <c r="B7" s="3436"/>
      <c r="C7" s="3436"/>
      <c r="D7" s="3444">
        <f>IF('数据-取费表'!E3="否",结果表!D124,'结果表 (1修多)'!D128)</f>
        <v>0</v>
      </c>
      <c r="E7" s="3445"/>
      <c r="F7" s="3445"/>
      <c r="G7" s="3445"/>
      <c r="H7" s="3445"/>
      <c r="I7" s="3446"/>
    </row>
    <row r="8" spans="1:9" ht="15.75">
      <c r="A8" s="3438" t="str">
        <f>IF('数据-取费表'!E3="否",结果表!A125,'结果表 (1修多)'!A129)</f>
        <v>房地产抵押价值</v>
      </c>
      <c r="B8" s="3438"/>
      <c r="C8" s="3438"/>
      <c r="D8" s="3438">
        <f>IF('数据-取费表'!E3="否",结果表!D125,'结果表 (1修多)'!D129)</f>
        <v>0</v>
      </c>
      <c r="E8" s="3438"/>
      <c r="F8" s="3438"/>
      <c r="G8" s="3438"/>
      <c r="H8" s="3438"/>
      <c r="I8" s="3438"/>
    </row>
    <row r="9" spans="1:9" ht="15">
      <c r="A9" s="3436" t="s">
        <v>1270</v>
      </c>
      <c r="B9" s="3436"/>
      <c r="C9" s="3436"/>
      <c r="D9" s="3437" t="e">
        <f>IF('数据-取费表'!E3="否",结果表!D126,'结果表 (1修多)'!D130)</f>
        <v>#DIV/0!</v>
      </c>
      <c r="E9" s="3437"/>
      <c r="F9" s="3437"/>
      <c r="G9" s="3437"/>
      <c r="H9" s="3437"/>
      <c r="I9" s="3437"/>
    </row>
    <row r="10" spans="1:9" ht="15.75">
      <c r="A10" s="3438" t="str">
        <f>IF('数据-取费表'!E3="否",结果表!A127,'结果表 (1修多)'!A131)</f>
        <v/>
      </c>
      <c r="B10" s="3438"/>
      <c r="C10" s="3438"/>
      <c r="D10" s="3438" t="e">
        <f>IF('数据-取费表'!E3="否",结果表!D127,'结果表 (1修多)'!D130)</f>
        <v>#DIV/0!</v>
      </c>
      <c r="E10" s="3438"/>
      <c r="F10" s="3438"/>
      <c r="G10" s="3438"/>
      <c r="H10" s="3438"/>
      <c r="I10" s="3438"/>
    </row>
    <row r="11" spans="1:9" ht="15">
      <c r="A11" s="3436" t="s">
        <v>1270</v>
      </c>
      <c r="B11" s="3436"/>
      <c r="C11" s="3436"/>
      <c r="D11" s="3437" t="str">
        <f>IF('数据-取费表'!E3="否",结果表!D128,'结果表 (1修多)'!D132)</f>
        <v>——</v>
      </c>
      <c r="E11" s="3437"/>
      <c r="F11" s="3437"/>
      <c r="G11" s="3437"/>
      <c r="H11" s="3437"/>
      <c r="I11" s="3437"/>
    </row>
    <row r="12" spans="1:9" ht="15.75">
      <c r="A12" s="3438" t="str">
        <f>IF('数据-取费表'!E3="否",结果表!A129,'结果表 (1修多)'!A133)</f>
        <v/>
      </c>
      <c r="B12" s="3438"/>
      <c r="C12" s="3438"/>
      <c r="D12" s="3438" t="str">
        <f>IF('数据-取费表'!E3="否",结果表!D129,'结果表 (1修多)'!D133)</f>
        <v>——</v>
      </c>
      <c r="E12" s="3438"/>
      <c r="F12" s="3438"/>
      <c r="G12" s="3438"/>
      <c r="H12" s="3438"/>
      <c r="I12" s="3438"/>
    </row>
    <row r="13" spans="1:9" ht="15.75" thickBot="1">
      <c r="A13" s="3439" t="s">
        <v>1270</v>
      </c>
      <c r="B13" s="3439"/>
      <c r="C13" s="3439"/>
      <c r="D13" s="3440">
        <f>IF('数据-取费表'!E3="否",结果表!D130,'结果表 (1修多)'!D134)</f>
        <v>0</v>
      </c>
      <c r="E13" s="3440"/>
      <c r="F13" s="3440"/>
      <c r="G13" s="3440"/>
      <c r="H13" s="3440"/>
      <c r="I13" s="3440"/>
    </row>
    <row r="14" spans="1:9" ht="15" thickTop="1">
      <c r="A14" s="3441" t="str">
        <f>IF('数据-取费表'!E3="否",结果表!A131,'结果表 (1修多)'!A135)</f>
        <v>单位：平方米、元、元/平方米（币种：人民币）</v>
      </c>
      <c r="B14" s="3441"/>
      <c r="C14" s="3441"/>
      <c r="D14" s="3441"/>
      <c r="E14" s="3441"/>
      <c r="F14" s="3441"/>
      <c r="G14" s="3441"/>
      <c r="H14" s="3441"/>
      <c r="I14" s="3441"/>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448" t="s">
        <v>1283</v>
      </c>
      <c r="B1" s="3448"/>
      <c r="C1" s="3448"/>
      <c r="D1" s="3448"/>
    </row>
    <row r="2" spans="1:4" ht="18">
      <c r="A2" s="3447" t="s">
        <v>1272</v>
      </c>
      <c r="B2" s="3447"/>
      <c r="C2" s="3447"/>
      <c r="D2" s="3447"/>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447" t="s">
        <v>1277</v>
      </c>
      <c r="B7" s="3447"/>
      <c r="C7" s="3447"/>
      <c r="D7" s="3447"/>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449" t="s">
        <v>2735</v>
      </c>
      <c r="B12" s="3450"/>
      <c r="C12" s="3450"/>
      <c r="D12" s="3450"/>
    </row>
    <row r="13" spans="1:4" ht="15.75">
      <c r="A13" s="34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50"/>
      <c r="C13" s="3450"/>
      <c r="D13" s="3450"/>
    </row>
    <row r="14" spans="1:4" ht="30" customHeight="1">
      <c r="A14" s="3449" t="str">
        <f>IF(项目基本情况!D4="抵押","3.抵押双方在办理抵押登记手续时，应使用本公司出具的正式《不动产估价报告书》，特提醒报告使用者注意。","——")</f>
        <v>——</v>
      </c>
      <c r="B14" s="3450"/>
      <c r="C14" s="3450"/>
      <c r="D14" s="3450"/>
    </row>
    <row r="15" spans="1:4" ht="15.75" customHeight="1">
      <c r="A15" s="3449" t="str">
        <f>IF(项目基本情况!D4="抵押","4.本次评估估价师所知悉的法定优先受偿款情况说明如下：","——")</f>
        <v>——</v>
      </c>
      <c r="B15" s="3450"/>
      <c r="C15" s="3450"/>
      <c r="D15" s="3450"/>
    </row>
    <row r="16" spans="1:4" ht="75" customHeight="1">
      <c r="A16" s="3449" t="str">
        <f>IF(项目基本情况!D4="抵押",CONCATENATE(项目基本情况!J13,项目基本情况!J14,项目基本情况!J15),"——")</f>
        <v>——</v>
      </c>
      <c r="B16" s="3449"/>
      <c r="C16" s="3449"/>
      <c r="D16" s="3449"/>
    </row>
    <row r="17" spans="1:4" ht="63.75" customHeight="1">
      <c r="A17" s="3451" t="s">
        <v>1285</v>
      </c>
      <c r="B17" s="3451"/>
      <c r="C17" s="3451"/>
      <c r="D17" s="3451"/>
    </row>
    <row r="18" spans="1:4" ht="15.75" customHeight="1">
      <c r="A18" s="3449" t="str">
        <f>IF(项目基本情况!D4="抵押",结果表!L106,"——")</f>
        <v>——</v>
      </c>
      <c r="B18" s="3449"/>
      <c r="C18" s="3449"/>
      <c r="D18" s="3449"/>
    </row>
    <row r="19" spans="1:4" ht="46.5" customHeight="1">
      <c r="A19" s="34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15">
      <c r="A20" s="3451" t="s">
        <v>2736</v>
      </c>
      <c r="B20" s="3451"/>
      <c r="C20" s="3451"/>
      <c r="D20" s="3451"/>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457" t="s">
        <v>1364</v>
      </c>
      <c r="B15" s="3452" t="s">
        <v>1365</v>
      </c>
      <c r="C15" s="3453"/>
    </row>
    <row r="16" spans="1:7" ht="14.25">
      <c r="A16" s="3458"/>
      <c r="B16" s="3452" t="s">
        <v>1366</v>
      </c>
      <c r="C16" s="3453"/>
    </row>
    <row r="17" spans="1:3" ht="14.25">
      <c r="A17" s="3458"/>
      <c r="B17" s="3452" t="s">
        <v>1367</v>
      </c>
      <c r="C17" s="3453"/>
    </row>
    <row r="18" spans="1:3" ht="14.25">
      <c r="A18" s="3459"/>
      <c r="B18" s="3454" t="s">
        <v>1368</v>
      </c>
      <c r="C18" s="3453"/>
    </row>
    <row r="19" spans="1:3" ht="14.25">
      <c r="A19" s="1412" t="s">
        <v>1369</v>
      </c>
      <c r="B19" s="1413"/>
      <c r="C19" s="1414"/>
    </row>
    <row r="20" spans="1:3" ht="14.25">
      <c r="A20" s="3455" t="s">
        <v>1370</v>
      </c>
      <c r="B20" s="3454" t="s">
        <v>1371</v>
      </c>
      <c r="C20" s="3453"/>
    </row>
    <row r="21" spans="1:3" ht="14.25">
      <c r="A21" s="3455"/>
      <c r="B21" s="3454" t="s">
        <v>1372</v>
      </c>
      <c r="C21" s="3453"/>
    </row>
    <row r="22" spans="1:3" ht="14.25">
      <c r="A22" s="3455"/>
      <c r="B22" s="3454" t="s">
        <v>1373</v>
      </c>
      <c r="C22" s="3453"/>
    </row>
    <row r="23" spans="1:3" ht="14.25">
      <c r="A23" s="3455"/>
      <c r="B23" s="3456" t="s">
        <v>1374</v>
      </c>
      <c r="C23" s="1415" t="s">
        <v>1375</v>
      </c>
    </row>
    <row r="24" spans="1:3" ht="14.25">
      <c r="A24" s="3455"/>
      <c r="B24" s="3456"/>
      <c r="C24" s="1415" t="s">
        <v>1376</v>
      </c>
    </row>
    <row r="25" spans="1:3" ht="14.25">
      <c r="A25" s="3455"/>
      <c r="B25" s="3456"/>
      <c r="C25" s="1415" t="s">
        <v>1377</v>
      </c>
    </row>
    <row r="26" spans="1:3" ht="14.25">
      <c r="A26" s="3455"/>
      <c r="B26" s="3456"/>
      <c r="C26" s="1415" t="s">
        <v>1378</v>
      </c>
    </row>
    <row r="27" spans="1:3" ht="14.25">
      <c r="A27" s="3455"/>
      <c r="B27" s="3456"/>
      <c r="C27" s="1415" t="s">
        <v>1379</v>
      </c>
    </row>
    <row r="28" spans="1:3" ht="14.25">
      <c r="A28" s="3455"/>
      <c r="B28" s="3456"/>
      <c r="C28" s="1415" t="s">
        <v>1380</v>
      </c>
    </row>
    <row r="29" spans="1:3" ht="14.25">
      <c r="A29" s="3455"/>
      <c r="B29" s="3456"/>
      <c r="C29" s="1415" t="s">
        <v>1381</v>
      </c>
    </row>
    <row r="30" spans="1:3" ht="14.25">
      <c r="A30" s="3455"/>
      <c r="B30" s="3456"/>
      <c r="C30" s="1415" t="s">
        <v>1382</v>
      </c>
    </row>
    <row r="31" spans="1:3" ht="14.25">
      <c r="A31" s="3455"/>
      <c r="B31" s="345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460" t="s">
        <v>762</v>
      </c>
      <c r="B17" s="3460"/>
      <c r="C17" s="3460"/>
      <c r="D17" s="3460"/>
      <c r="E17" s="3460"/>
      <c r="F17" s="3460"/>
      <c r="G17" s="3460"/>
      <c r="H17" s="3460"/>
    </row>
    <row r="18" spans="1:8" ht="24" customHeight="1">
      <c r="A18" s="3461" t="s">
        <v>763</v>
      </c>
      <c r="B18" s="3461"/>
      <c r="C18" s="3461"/>
      <c r="D18" s="3069"/>
      <c r="E18" s="3462" t="s">
        <v>764</v>
      </c>
      <c r="F18" s="3461"/>
      <c r="G18" s="346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46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本次估价的“房地产价值”是指在正常市场情况下，在价值时点2007年4月1日，估价对象规划用途为，假定未设立法定优先受偿款下的房地产市场价值。</v>
      </c>
    </row>
    <row r="54" spans="1:4">
      <c r="A54" s="3463"/>
      <c r="B54" s="9" t="s">
        <v>1520</v>
      </c>
      <c r="C54" s="9" t="s">
        <v>1521</v>
      </c>
    </row>
    <row r="55" spans="1:4">
      <c r="A55" s="3463"/>
      <c r="B55" s="9" t="s">
        <v>1522</v>
      </c>
      <c r="C55" s="9" t="s">
        <v>1523</v>
      </c>
    </row>
    <row r="56" spans="1:4">
      <c r="A56" s="3463"/>
      <c r="B56" s="9" t="s">
        <v>1524</v>
      </c>
      <c r="C56" s="9" t="s">
        <v>1525</v>
      </c>
    </row>
    <row r="57" spans="1:4">
      <c r="A57" s="346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2021-05-10T05:56:16Z</dcterms:modified>
</cp:coreProperties>
</file>