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33E8B788-D750-4E2B-BEBC-7EBA29EDC86C}" xr6:coauthVersionLast="47" xr6:coauthVersionMax="47" xr10:uidLastSave="{00000000-0000-0000-0000-000000000000}"/>
  <bookViews>
    <workbookView xWindow="15" yWindow="0" windowWidth="38385" windowHeight="21000" tabRatio="697" firstSheet="2" activeTab="3" xr2:uid="{00000000-000D-0000-FFFF-FFFF00000000}"/>
  </bookViews>
  <sheets>
    <sheet name="成本（静态） (2)" sheetId="30" state="hidden" r:id="rId1"/>
    <sheet name="成本（静态）新" sheetId="5" state="hidden" r:id="rId2"/>
    <sheet name="系统读取表" sheetId="4" r:id="rId3"/>
    <sheet name="比较法-一居" sheetId="1" r:id="rId4"/>
    <sheet name="比较法-白领公寓" sheetId="47" state="hidden" r:id="rId5"/>
    <sheet name="林肯公寓" sheetId="6" state="hidden" r:id="rId6"/>
    <sheet name="君安公寓" sheetId="10" state="hidden" r:id="rId7"/>
    <sheet name="易居公寓" sheetId="11" state="hidden" r:id="rId8"/>
    <sheet name="中指数据" sheetId="33" state="hidden" r:id="rId9"/>
    <sheet name="城研数据" sheetId="31" state="hidden" r:id="rId10"/>
    <sheet name="2024年结果表" sheetId="45" state="hidden" r:id="rId11"/>
    <sheet name="结果对比" sheetId="46" state="hidden" r:id="rId12"/>
    <sheet name="市场数据" sheetId="20" state="hidden" r:id="rId13"/>
    <sheet name="中指-北七家" sheetId="25" state="hidden" r:id="rId14"/>
    <sheet name="中指-昌平" sheetId="24" state="hidden" r:id="rId15"/>
    <sheet name="城研" sheetId="15" state="hidden" r:id="rId16"/>
    <sheet name="6号楼" sheetId="36" state="hidden" r:id="rId17"/>
    <sheet name="5号楼" sheetId="37" state="hidden" r:id="rId18"/>
    <sheet name="4号楼" sheetId="38" state="hidden" r:id="rId19"/>
    <sheet name="2号楼" sheetId="40" state="hidden" r:id="rId20"/>
    <sheet name="权属" sheetId="52" r:id="rId21"/>
    <sheet name="一居室房源表356套" sheetId="51" r:id="rId22"/>
    <sheet name="明细表330" sheetId="27" state="hidden" r:id="rId23"/>
  </sheets>
  <externalReferences>
    <externalReference r:id="rId24"/>
    <externalReference r:id="rId25"/>
    <externalReference r:id="rId26"/>
  </externalReferences>
  <definedNames>
    <definedName name="_xlnm._FilterDatabase" localSheetId="16" hidden="1">'6号楼'!$A$1:$N$641</definedName>
    <definedName name="_xlnm._FilterDatabase" localSheetId="5" hidden="1">林肯公寓!$L$1:$L$51</definedName>
    <definedName name="_xlnm._FilterDatabase" localSheetId="22" hidden="1">明细表330!$A$2:$N$332</definedName>
    <definedName name="_xlnm._FilterDatabase" localSheetId="12" hidden="1">市场数据!$A$67:$M$86</definedName>
    <definedName name="_xlnm._FilterDatabase" localSheetId="21" hidden="1">一居室房源表356套!$A$1:$I$358</definedName>
    <definedName name="_xlnm._FilterDatabase" localSheetId="8" hidden="1">中指数据!$A$1:$A$102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#REF!</definedName>
    <definedName name="车位交易情况">#REF!</definedName>
    <definedName name="车位类型">#REF!</definedName>
    <definedName name="车位楼层">#REF!</definedName>
    <definedName name="车位配套类型">#REF!</definedName>
    <definedName name="车位物业等级">#REF!</definedName>
    <definedName name="车位用途">#REF!</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#REF!</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 i="4" l="1"/>
  <c r="I19" i="1"/>
  <c r="G19" i="1"/>
  <c r="E19" i="1"/>
  <c r="I16" i="1"/>
  <c r="G16" i="1"/>
  <c r="N17" i="1"/>
  <c r="H13" i="1"/>
  <c r="J13" i="1" s="1"/>
  <c r="P9" i="1"/>
  <c r="O9" i="1" s="1"/>
  <c r="N9" i="1" s="1"/>
  <c r="Q11" i="1"/>
  <c r="R11" i="1" s="1"/>
  <c r="P11" i="1"/>
  <c r="N11" i="1"/>
  <c r="F11" i="1"/>
  <c r="J8" i="1"/>
  <c r="H8" i="1"/>
  <c r="J15" i="1"/>
  <c r="F15" i="1"/>
  <c r="D49" i="1"/>
  <c r="E49" i="1" s="1"/>
  <c r="F49" i="1" s="1"/>
  <c r="G49" i="1" s="1"/>
  <c r="H49" i="1" s="1"/>
  <c r="I49" i="1" s="1"/>
  <c r="J49" i="1" s="1"/>
  <c r="K49" i="1" s="1"/>
  <c r="C49" i="1"/>
  <c r="I15" i="1"/>
  <c r="G15" i="1"/>
  <c r="E15" i="1"/>
  <c r="P7" i="1"/>
  <c r="Q7" i="1" s="1"/>
  <c r="R7" i="1" s="1"/>
  <c r="O7" i="1"/>
  <c r="R9" i="1"/>
  <c r="I5" i="1"/>
  <c r="G5" i="1"/>
  <c r="Q21" i="1"/>
  <c r="Q22" i="1"/>
  <c r="Q20" i="1"/>
  <c r="Q13" i="1"/>
  <c r="P13" i="1"/>
  <c r="O13" i="1" s="1"/>
  <c r="N13" i="1" s="1"/>
  <c r="M13" i="1"/>
  <c r="H10" i="1" l="1"/>
  <c r="F10" i="1"/>
  <c r="J10" i="1"/>
  <c r="H11" i="1"/>
  <c r="J11" i="1" s="1"/>
  <c r="J24" i="1"/>
  <c r="H24" i="1"/>
  <c r="E5" i="1"/>
  <c r="I23" i="1"/>
  <c r="G23" i="1"/>
  <c r="E23" i="1"/>
  <c r="C23" i="1"/>
  <c r="I4" i="1"/>
  <c r="G4" i="1"/>
  <c r="E4" i="1"/>
  <c r="Q24" i="1"/>
  <c r="Q23" i="1"/>
  <c r="N17" i="51"/>
  <c r="N18" i="51"/>
  <c r="N16" i="51"/>
  <c r="M17" i="51"/>
  <c r="M18" i="51"/>
  <c r="M16" i="51"/>
  <c r="N5" i="51"/>
  <c r="N6" i="51"/>
  <c r="N7" i="51"/>
  <c r="N8" i="51"/>
  <c r="N9" i="51"/>
  <c r="N10" i="51"/>
  <c r="N11" i="51"/>
  <c r="N4" i="51"/>
  <c r="M5" i="51"/>
  <c r="M6" i="51"/>
  <c r="M7" i="51"/>
  <c r="M8" i="51"/>
  <c r="M9" i="51"/>
  <c r="M10" i="51"/>
  <c r="M11" i="51"/>
  <c r="M4" i="51"/>
  <c r="P34" i="52"/>
  <c r="P31" i="52"/>
  <c r="P20" i="52"/>
  <c r="H34" i="52"/>
  <c r="I34" i="52"/>
  <c r="N34" i="52"/>
  <c r="G34" i="52"/>
  <c r="L7" i="52"/>
  <c r="K2" i="51"/>
  <c r="J19" i="1"/>
  <c r="J20" i="1"/>
  <c r="H20" i="1"/>
  <c r="G52" i="1"/>
  <c r="G46" i="1"/>
  <c r="H46" i="1" s="1"/>
  <c r="G24" i="1"/>
  <c r="N19" i="51" l="1"/>
  <c r="M19" i="51"/>
  <c r="M12" i="51"/>
  <c r="T4" i="51" s="1"/>
  <c r="N12" i="51"/>
  <c r="U4" i="51" s="1"/>
  <c r="C9" i="47" l="1"/>
  <c r="C10" i="47"/>
  <c r="C11" i="47"/>
  <c r="E11" i="47" s="1"/>
  <c r="G11" i="47" s="1"/>
  <c r="I11" i="47" s="1"/>
  <c r="C12" i="47"/>
  <c r="E12" i="47" s="1"/>
  <c r="G12" i="47" s="1"/>
  <c r="I12" i="47" s="1"/>
  <c r="C13" i="47"/>
  <c r="E13" i="47" s="1"/>
  <c r="G13" i="47" s="1"/>
  <c r="I13" i="47" s="1"/>
  <c r="C8" i="47"/>
  <c r="I8" i="47"/>
  <c r="I9" i="47"/>
  <c r="H18" i="1"/>
  <c r="J18" i="1" s="1"/>
  <c r="H46" i="47"/>
  <c r="G43" i="47"/>
  <c r="F43" i="47" s="1"/>
  <c r="E43" i="47" s="1"/>
  <c r="F16" i="47" l="1"/>
  <c r="F46" i="47" l="1"/>
  <c r="E46" i="47" s="1"/>
  <c r="H24" i="47"/>
  <c r="J24" i="47" s="1"/>
  <c r="V17" i="47"/>
  <c r="K17" i="47" s="1"/>
  <c r="U22" i="47"/>
  <c r="E39" i="1"/>
  <c r="D32" i="47"/>
  <c r="C34" i="47"/>
  <c r="C33" i="47"/>
  <c r="W17" i="47"/>
  <c r="I5" i="47"/>
  <c r="G5" i="47"/>
  <c r="E5" i="47"/>
  <c r="K19" i="47"/>
  <c r="K21" i="47"/>
  <c r="W19" i="47"/>
  <c r="J15" i="47"/>
  <c r="F15" i="47"/>
  <c r="E33" i="47" s="1"/>
  <c r="V21" i="47"/>
  <c r="V19" i="47"/>
  <c r="W21" i="47"/>
  <c r="J49" i="47"/>
  <c r="I49" i="47" s="1"/>
  <c r="H49" i="47" s="1"/>
  <c r="G49" i="47" s="1"/>
  <c r="F49" i="47" s="1"/>
  <c r="E49" i="47" s="1"/>
  <c r="D49" i="47" s="1"/>
  <c r="C49" i="47" s="1"/>
  <c r="B49" i="47" s="1"/>
  <c r="H25" i="47"/>
  <c r="H16" i="47"/>
  <c r="I39" i="47"/>
  <c r="G39" i="47"/>
  <c r="E39" i="47"/>
  <c r="C39" i="47"/>
  <c r="I15" i="47"/>
  <c r="G15" i="47"/>
  <c r="E15" i="47"/>
  <c r="H21" i="47"/>
  <c r="I21" i="47"/>
  <c r="G21" i="47"/>
  <c r="E21" i="47"/>
  <c r="J26" i="47"/>
  <c r="H26" i="47"/>
  <c r="I23" i="47"/>
  <c r="G23" i="47"/>
  <c r="E23" i="47"/>
  <c r="I4" i="47"/>
  <c r="G4" i="47"/>
  <c r="E4" i="47"/>
  <c r="H19" i="47"/>
  <c r="J19" i="47" s="1"/>
  <c r="U18" i="47"/>
  <c r="U23" i="47"/>
  <c r="U17" i="47"/>
  <c r="U19" i="47"/>
  <c r="U20" i="47"/>
  <c r="U21" i="47"/>
  <c r="U16" i="47"/>
  <c r="H16" i="1" l="1"/>
  <c r="J16" i="1" s="1"/>
  <c r="G33" i="47"/>
  <c r="I39" i="1"/>
  <c r="G39" i="1"/>
  <c r="C39" i="1"/>
  <c r="J25" i="47"/>
  <c r="J16" i="47"/>
  <c r="J7" i="47"/>
  <c r="H7" i="47"/>
  <c r="I29" i="47"/>
  <c r="G29" i="47"/>
  <c r="G30" i="47" s="1"/>
  <c r="E29" i="47"/>
  <c r="E33" i="1" l="1"/>
  <c r="I30" i="47"/>
  <c r="E30" i="47"/>
  <c r="L29" i="47"/>
  <c r="I33" i="47"/>
  <c r="I34" i="47" s="1"/>
  <c r="G34" i="47"/>
  <c r="E34" i="47"/>
  <c r="L33" i="47"/>
  <c r="U4" i="45"/>
  <c r="U5" i="45"/>
  <c r="U6" i="45"/>
  <c r="U7" i="45"/>
  <c r="U8" i="45"/>
  <c r="C31" i="47" l="1"/>
  <c r="L30" i="47"/>
  <c r="L34" i="47"/>
  <c r="C35" i="47" l="1"/>
  <c r="U26" i="45" l="1"/>
  <c r="U23" i="45"/>
  <c r="U22" i="45"/>
  <c r="U21" i="45"/>
  <c r="H25" i="1" l="1"/>
  <c r="G33" i="1" s="1"/>
  <c r="U23" i="20"/>
  <c r="U22" i="20"/>
  <c r="U21" i="20"/>
  <c r="T26" i="20"/>
  <c r="T25" i="20"/>
  <c r="T24" i="20"/>
  <c r="Q26" i="20"/>
  <c r="Q25" i="20"/>
  <c r="Q24" i="20"/>
  <c r="P26" i="20"/>
  <c r="P25" i="20"/>
  <c r="P24" i="20"/>
  <c r="R23" i="20"/>
  <c r="R24" i="20" s="1"/>
  <c r="R25" i="20" s="1"/>
  <c r="R26" i="20" s="1"/>
  <c r="R22" i="20"/>
  <c r="R21" i="20"/>
  <c r="Q23" i="20"/>
  <c r="Q22" i="20"/>
  <c r="Q21" i="20"/>
  <c r="P23" i="20"/>
  <c r="P22" i="20"/>
  <c r="P21" i="20"/>
  <c r="S22" i="20"/>
  <c r="S21" i="20"/>
  <c r="O102" i="20"/>
  <c r="O40" i="20"/>
  <c r="M18" i="20"/>
  <c r="T19" i="20"/>
  <c r="W19" i="20"/>
  <c r="T18" i="20"/>
  <c r="T17" i="20"/>
  <c r="T16" i="20"/>
  <c r="T15" i="20"/>
  <c r="T14" i="20"/>
  <c r="T13" i="20"/>
  <c r="T12" i="20"/>
  <c r="T11" i="20"/>
  <c r="T10" i="20"/>
  <c r="T9" i="20"/>
  <c r="T3" i="20"/>
  <c r="T4" i="20"/>
  <c r="T5" i="20"/>
  <c r="T6" i="20"/>
  <c r="T7" i="20"/>
  <c r="T8" i="20"/>
  <c r="T2" i="20"/>
  <c r="L28" i="20"/>
  <c r="L87" i="20"/>
  <c r="L62" i="20"/>
  <c r="L55" i="20"/>
  <c r="L56" i="20"/>
  <c r="L57" i="20"/>
  <c r="L58" i="20"/>
  <c r="L59" i="20"/>
  <c r="L60" i="20"/>
  <c r="L61" i="20"/>
  <c r="L54" i="20"/>
  <c r="L53" i="20"/>
  <c r="L27" i="20"/>
  <c r="L26" i="20"/>
  <c r="L25" i="20"/>
  <c r="L24" i="20"/>
  <c r="L23" i="20"/>
  <c r="L22" i="20"/>
  <c r="M53" i="20" l="1"/>
  <c r="N53" i="20" s="1"/>
  <c r="L17" i="20" l="1"/>
  <c r="L18" i="20"/>
  <c r="L19" i="20"/>
  <c r="L20" i="20"/>
  <c r="L21" i="20"/>
  <c r="L16" i="20"/>
  <c r="L15" i="20"/>
  <c r="L14" i="20"/>
  <c r="L13" i="20"/>
  <c r="L12" i="20"/>
  <c r="L11" i="20"/>
  <c r="L3" i="20" l="1"/>
  <c r="L4" i="20"/>
  <c r="L5" i="20"/>
  <c r="L6" i="20"/>
  <c r="L7" i="20"/>
  <c r="L8" i="20"/>
  <c r="L9" i="20"/>
  <c r="L10" i="20"/>
  <c r="L2" i="20"/>
  <c r="J25" i="1" l="1"/>
  <c r="I33" i="1" s="1"/>
  <c r="W135" i="20" l="1"/>
  <c r="X135" i="20" s="1"/>
  <c r="AA135" i="20" s="1"/>
  <c r="W136" i="20"/>
  <c r="X136" i="20" s="1"/>
  <c r="AA136" i="20" s="1"/>
  <c r="W137" i="20"/>
  <c r="X137" i="20" s="1"/>
  <c r="AA137" i="20" s="1"/>
  <c r="G29" i="1" l="1"/>
  <c r="E29" i="1"/>
  <c r="I29" i="1"/>
  <c r="T23" i="20" s="1"/>
  <c r="V70" i="20"/>
  <c r="V71" i="20"/>
  <c r="V72" i="20"/>
  <c r="V73" i="20"/>
  <c r="V74" i="20"/>
  <c r="V76" i="20"/>
  <c r="V77" i="20"/>
  <c r="V69" i="20"/>
  <c r="Q127" i="20"/>
  <c r="L217" i="20"/>
  <c r="L218" i="20"/>
  <c r="L219" i="20"/>
  <c r="L220" i="20"/>
  <c r="L221" i="20"/>
  <c r="L222" i="20"/>
  <c r="L223" i="20"/>
  <c r="L216" i="20"/>
  <c r="L215" i="20"/>
  <c r="L211" i="20"/>
  <c r="L210" i="20"/>
  <c r="L209" i="20"/>
  <c r="M209" i="20" s="1"/>
  <c r="N209" i="20" s="1"/>
  <c r="L208" i="20"/>
  <c r="M208" i="20" s="1"/>
  <c r="L207" i="20"/>
  <c r="M207" i="20" s="1"/>
  <c r="L206" i="20"/>
  <c r="M206" i="20" s="1"/>
  <c r="L205" i="20"/>
  <c r="M205" i="20" s="1"/>
  <c r="L199" i="20"/>
  <c r="L200" i="20"/>
  <c r="M200" i="20" s="1"/>
  <c r="L201" i="20"/>
  <c r="M201" i="20" s="1"/>
  <c r="L202" i="20"/>
  <c r="M202" i="20" s="1"/>
  <c r="L203" i="20"/>
  <c r="M203" i="20" s="1"/>
  <c r="L204" i="20"/>
  <c r="M204" i="20" s="1"/>
  <c r="L198" i="20"/>
  <c r="D16" i="6"/>
  <c r="D15" i="6"/>
  <c r="D14" i="6"/>
  <c r="D13" i="6"/>
  <c r="D12" i="6"/>
  <c r="D11" i="6"/>
  <c r="D10" i="6"/>
  <c r="D9" i="6"/>
  <c r="D8" i="6"/>
  <c r="D7" i="6"/>
  <c r="D6" i="6"/>
  <c r="D5" i="6"/>
  <c r="L188" i="20"/>
  <c r="L189" i="20"/>
  <c r="L190" i="20"/>
  <c r="L191" i="20"/>
  <c r="L192" i="20"/>
  <c r="L193" i="20"/>
  <c r="L194" i="20"/>
  <c r="L179" i="20"/>
  <c r="L180" i="20"/>
  <c r="L181" i="20"/>
  <c r="L182" i="20"/>
  <c r="M182" i="20" s="1"/>
  <c r="D46" i="6" s="1"/>
  <c r="L183" i="20"/>
  <c r="M183" i="20" s="1"/>
  <c r="D47" i="6" s="1"/>
  <c r="L184" i="20"/>
  <c r="L185" i="20"/>
  <c r="L186" i="20"/>
  <c r="L187" i="20"/>
  <c r="L168" i="20"/>
  <c r="L169" i="20"/>
  <c r="L170" i="20"/>
  <c r="L171" i="20"/>
  <c r="L172" i="20"/>
  <c r="L173" i="20"/>
  <c r="L174" i="20"/>
  <c r="L175" i="20"/>
  <c r="L176" i="20"/>
  <c r="L177" i="20"/>
  <c r="L178" i="20"/>
  <c r="L167" i="20"/>
  <c r="G12" i="11"/>
  <c r="G15" i="11"/>
  <c r="L158" i="20"/>
  <c r="M158" i="20" s="1"/>
  <c r="N158" i="20" s="1"/>
  <c r="G39" i="11" s="1"/>
  <c r="L159" i="20"/>
  <c r="M159" i="20" s="1"/>
  <c r="L160" i="20"/>
  <c r="M160" i="20" s="1"/>
  <c r="L161" i="20"/>
  <c r="M161" i="20" s="1"/>
  <c r="L162" i="20"/>
  <c r="L163" i="20"/>
  <c r="M162" i="20" s="1"/>
  <c r="L157" i="20"/>
  <c r="M157" i="20" s="1"/>
  <c r="L153" i="20"/>
  <c r="M153" i="20" s="1"/>
  <c r="N153" i="20" s="1"/>
  <c r="L152" i="20"/>
  <c r="L151" i="20"/>
  <c r="L150" i="20"/>
  <c r="L149" i="20"/>
  <c r="L148" i="20"/>
  <c r="L147" i="20"/>
  <c r="L135" i="20"/>
  <c r="L136" i="20"/>
  <c r="M136" i="20" s="1"/>
  <c r="L137" i="20"/>
  <c r="M137" i="20" s="1"/>
  <c r="L138" i="20"/>
  <c r="M138" i="20" s="1"/>
  <c r="L139" i="20"/>
  <c r="M139" i="20" s="1"/>
  <c r="L140" i="20"/>
  <c r="M140" i="20" s="1"/>
  <c r="L141" i="20"/>
  <c r="L142" i="20"/>
  <c r="M142" i="20" s="1"/>
  <c r="L143" i="20"/>
  <c r="M143" i="20" s="1"/>
  <c r="L144" i="20"/>
  <c r="L145" i="20"/>
  <c r="L146" i="20"/>
  <c r="L134" i="20"/>
  <c r="M134" i="20" s="1"/>
  <c r="N134" i="20" s="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L123" i="20"/>
  <c r="M123" i="20" s="1"/>
  <c r="D44" i="10" s="1"/>
  <c r="L124" i="20"/>
  <c r="M124" i="20" s="1"/>
  <c r="L125" i="20"/>
  <c r="M125" i="20" s="1"/>
  <c r="D47" i="10" s="1"/>
  <c r="L126" i="20"/>
  <c r="L127" i="20"/>
  <c r="L128" i="20"/>
  <c r="M128" i="20" s="1"/>
  <c r="D48" i="10" s="1"/>
  <c r="L129" i="20"/>
  <c r="M129" i="20" s="1"/>
  <c r="L111" i="20"/>
  <c r="L112" i="20"/>
  <c r="L113" i="20"/>
  <c r="M113" i="20" s="1"/>
  <c r="L114" i="20"/>
  <c r="D40" i="10" s="1"/>
  <c r="L115" i="20"/>
  <c r="L116" i="20"/>
  <c r="L117" i="20"/>
  <c r="M117" i="20" s="1"/>
  <c r="L118" i="20"/>
  <c r="L119" i="20"/>
  <c r="M119" i="20" s="1"/>
  <c r="D43" i="10" s="1"/>
  <c r="L120" i="20"/>
  <c r="L121" i="20"/>
  <c r="L122" i="20"/>
  <c r="L110" i="20"/>
  <c r="D38" i="10" s="1"/>
  <c r="G37" i="10" s="1"/>
  <c r="L86" i="20"/>
  <c r="L83" i="20"/>
  <c r="L82" i="20"/>
  <c r="L81" i="20"/>
  <c r="L85" i="20"/>
  <c r="L84" i="20"/>
  <c r="L80" i="20"/>
  <c r="M80" i="20" s="1"/>
  <c r="L79" i="20"/>
  <c r="L78" i="20"/>
  <c r="L77" i="20"/>
  <c r="L70" i="20"/>
  <c r="M70" i="20" s="1"/>
  <c r="L71" i="20"/>
  <c r="L72" i="20"/>
  <c r="L73" i="20"/>
  <c r="M73" i="20" s="1"/>
  <c r="L74" i="20"/>
  <c r="L75" i="20"/>
  <c r="L76" i="20"/>
  <c r="L46" i="20"/>
  <c r="L47" i="20"/>
  <c r="L48" i="20"/>
  <c r="M48" i="20" s="1"/>
  <c r="L29" i="1" l="1"/>
  <c r="T22" i="20"/>
  <c r="T21" i="20"/>
  <c r="E30" i="1"/>
  <c r="M215" i="20"/>
  <c r="N215" i="20" s="1"/>
  <c r="G17" i="10"/>
  <c r="M85" i="20"/>
  <c r="M172" i="20"/>
  <c r="D41" i="6" s="1"/>
  <c r="M180" i="20"/>
  <c r="N180" i="20" s="1"/>
  <c r="G45" i="6" s="1"/>
  <c r="M167" i="20"/>
  <c r="N167" i="20" s="1"/>
  <c r="G37" i="6" s="1"/>
  <c r="M174" i="20"/>
  <c r="D43" i="6" s="1"/>
  <c r="M170" i="20"/>
  <c r="M177" i="20"/>
  <c r="D44" i="6" s="1"/>
  <c r="M185" i="20"/>
  <c r="D48" i="6" s="1"/>
  <c r="M198" i="20"/>
  <c r="N198" i="20" s="1"/>
  <c r="N206" i="20"/>
  <c r="M146" i="20"/>
  <c r="N143" i="20" s="1"/>
  <c r="D38" i="11"/>
  <c r="N157" i="20"/>
  <c r="G37" i="11" s="1"/>
  <c r="N203" i="20"/>
  <c r="N161" i="20"/>
  <c r="G45" i="11" s="1"/>
  <c r="D47" i="11"/>
  <c r="N162" i="20"/>
  <c r="G48" i="11" s="1"/>
  <c r="D48" i="11"/>
  <c r="N159" i="20"/>
  <c r="G42" i="11" s="1"/>
  <c r="D41" i="11"/>
  <c r="N200" i="20"/>
  <c r="M46" i="20"/>
  <c r="N46" i="20" s="1"/>
  <c r="N136" i="20"/>
  <c r="N139" i="20"/>
  <c r="M114" i="20"/>
  <c r="M115" i="20"/>
  <c r="D41" i="10" s="1"/>
  <c r="D39" i="10"/>
  <c r="D44" i="11"/>
  <c r="N160" i="20"/>
  <c r="N124" i="20"/>
  <c r="D45" i="10"/>
  <c r="G45" i="10" s="1"/>
  <c r="D42" i="10"/>
  <c r="G42" i="10" s="1"/>
  <c r="N117" i="20"/>
  <c r="D49" i="10"/>
  <c r="G48" i="10" s="1"/>
  <c r="N128" i="20"/>
  <c r="M71" i="20"/>
  <c r="N70" i="20" s="1"/>
  <c r="M81" i="20"/>
  <c r="M110" i="20"/>
  <c r="N110" i="20" s="1"/>
  <c r="M83" i="20"/>
  <c r="M78" i="20"/>
  <c r="M74" i="20"/>
  <c r="N170" i="20" l="1"/>
  <c r="G39" i="6" s="1"/>
  <c r="D45" i="6"/>
  <c r="N185" i="20"/>
  <c r="G48" i="6" s="1"/>
  <c r="N83" i="20"/>
  <c r="D38" i="6"/>
  <c r="D39" i="6"/>
  <c r="N174" i="20"/>
  <c r="G42" i="6" s="1"/>
  <c r="G50" i="11"/>
  <c r="N113" i="20"/>
  <c r="G39" i="10"/>
  <c r="G50" i="10" s="1"/>
  <c r="N78" i="20"/>
  <c r="L39" i="20"/>
  <c r="G15" i="6"/>
  <c r="L105" i="20"/>
  <c r="L93" i="20"/>
  <c r="L94" i="20"/>
  <c r="M94" i="20" s="1"/>
  <c r="L95" i="20"/>
  <c r="L96" i="20"/>
  <c r="M96" i="20" s="1"/>
  <c r="L97" i="20"/>
  <c r="L98" i="20"/>
  <c r="L99" i="20"/>
  <c r="M99" i="20" s="1"/>
  <c r="L100" i="20"/>
  <c r="L101" i="20"/>
  <c r="L102" i="20"/>
  <c r="L103" i="20"/>
  <c r="L104" i="20"/>
  <c r="L92" i="20"/>
  <c r="M91" i="20" s="1"/>
  <c r="L91" i="20"/>
  <c r="G4" i="6"/>
  <c r="G4" i="11"/>
  <c r="F39" i="11"/>
  <c r="F6" i="11"/>
  <c r="F39" i="10"/>
  <c r="F39" i="6"/>
  <c r="G50" i="6" l="1"/>
  <c r="F37" i="11"/>
  <c r="M95" i="20"/>
  <c r="N95" i="20"/>
  <c r="M102" i="20"/>
  <c r="M98" i="20"/>
  <c r="N98" i="20"/>
  <c r="N93" i="20"/>
  <c r="G9" i="6"/>
  <c r="F4" i="11"/>
  <c r="N91" i="20"/>
  <c r="M97" i="20"/>
  <c r="G12" i="6"/>
  <c r="G6" i="6"/>
  <c r="G6" i="11"/>
  <c r="F9" i="11" s="1"/>
  <c r="G17" i="11" l="1"/>
  <c r="G17" i="6"/>
  <c r="N102" i="20"/>
  <c r="F12" i="11"/>
  <c r="F15" i="11"/>
  <c r="L69" i="20" l="1"/>
  <c r="M76" i="20"/>
  <c r="L45" i="20"/>
  <c r="L38" i="20"/>
  <c r="M38" i="20" s="1"/>
  <c r="L40" i="20"/>
  <c r="L41" i="20"/>
  <c r="L42" i="20"/>
  <c r="L43" i="20"/>
  <c r="M43" i="20" s="1"/>
  <c r="L44" i="20"/>
  <c r="L37" i="20"/>
  <c r="M37" i="20" s="1"/>
  <c r="L36" i="20"/>
  <c r="M36" i="20" s="1"/>
  <c r="F45" i="10" l="1"/>
  <c r="F48" i="10"/>
  <c r="N73" i="20"/>
  <c r="M39" i="20"/>
  <c r="M41" i="20"/>
  <c r="N36" i="20"/>
  <c r="N37" i="20"/>
  <c r="M44" i="20"/>
  <c r="N43" i="20" s="1"/>
  <c r="N38" i="20" l="1"/>
  <c r="F45" i="6"/>
  <c r="F48" i="6"/>
  <c r="F37" i="6"/>
  <c r="F48" i="11"/>
  <c r="L68" i="20"/>
  <c r="M68" i="20" s="1"/>
  <c r="J9" i="10"/>
  <c r="J9" i="11" s="1"/>
  <c r="D35" i="20"/>
  <c r="C35" i="20"/>
  <c r="B35" i="20"/>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E36" i="6"/>
  <c r="H7" i="1"/>
  <c r="F23" i="4"/>
  <c r="E23" i="4"/>
  <c r="F22" i="4"/>
  <c r="E22" i="4"/>
  <c r="F21" i="4"/>
  <c r="E21" i="4"/>
  <c r="F20" i="4"/>
  <c r="E20" i="4"/>
  <c r="F19" i="4"/>
  <c r="E19" i="4"/>
  <c r="F18" i="4"/>
  <c r="E18" i="4"/>
  <c r="F17" i="4"/>
  <c r="E17" i="4"/>
  <c r="F16" i="4"/>
  <c r="E16" i="4"/>
  <c r="F15" i="4"/>
  <c r="E15" i="4"/>
  <c r="B2" i="4"/>
  <c r="B14" i="4"/>
  <c r="D14" i="4" s="1"/>
  <c r="E20" i="6"/>
  <c r="C3" i="30" l="1"/>
  <c r="N68" i="20"/>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4" i="1" l="1"/>
  <c r="G30" i="1"/>
  <c r="E34" i="1" l="1"/>
  <c r="I30" i="1"/>
  <c r="C31" i="1" s="1"/>
  <c r="I34" i="1"/>
  <c r="L35" i="1" l="1"/>
  <c r="L36" i="1" s="1"/>
  <c r="C33" i="1"/>
  <c r="C35" i="1" s="1"/>
  <c r="L30" i="1"/>
</calcChain>
</file>

<file path=xl/sharedStrings.xml><?xml version="1.0" encoding="utf-8"?>
<sst xmlns="http://schemas.openxmlformats.org/spreadsheetml/2006/main" count="14618" uniqueCount="1372">
  <si>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</si>
  <si>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</si>
  <si>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</si>
  <si>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</si>
  <si>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</si>
  <si>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</si>
  <si>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</si>
  <si>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</si>
  <si>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</si>
  <si>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</si>
  <si>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</si>
  <si>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</si>
  <si>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</si>
  <si>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</si>
  <si>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</si>
  <si>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</si>
  <si>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</si>
  <si>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</si>
  <si>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</si>
  <si>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</si>
  <si>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</si>
  <si>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</si>
  <si>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</si>
  <si>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</si>
  <si>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</si>
  <si>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</si>
  <si>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</si>
  <si>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</si>
  <si>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</si>
  <si>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</si>
  <si>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</si>
  <si>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</si>
  <si>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</si>
  <si>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</si>
  <si>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</si>
  <si>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</si>
  <si>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</si>
  <si>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</si>
  <si>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</si>
  <si>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自然环境</t>
    <phoneticPr fontId="1" type="noConversion"/>
  </si>
  <si>
    <t>公共配套</t>
    <phoneticPr fontId="1" type="noConversion"/>
  </si>
  <si>
    <r>
      <rPr>
        <sz val="11"/>
        <color theme="1"/>
        <rFont val="仿宋_GB2312"/>
        <family val="3"/>
        <charset val="134"/>
      </rPr>
      <t>实物状况</t>
    </r>
  </si>
  <si>
    <t>装修</t>
    <phoneticPr fontId="1" type="noConversion"/>
  </si>
  <si>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</si>
  <si>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</si>
  <si>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</si>
  <si>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</si>
  <si>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</si>
  <si>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</si>
  <si>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</si>
  <si>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</si>
  <si>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</si>
  <si>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</si>
  <si>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</si>
  <si>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</si>
  <si>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</si>
  <si>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</si>
  <si>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</si>
  <si>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</si>
  <si>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</si>
  <si>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</si>
  <si>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</si>
  <si>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</si>
  <si>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</si>
  <si>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</si>
  <si>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</si>
  <si>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</si>
  <si>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</si>
  <si>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</si>
  <si>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</si>
  <si>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</si>
  <si>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</si>
  <si>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</si>
  <si>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</si>
  <si>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</si>
  <si>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</si>
  <si>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</si>
  <si>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</si>
  <si>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</si>
  <si>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</si>
  <si>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</si>
  <si>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</si>
  <si>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</si>
  <si>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</si>
  <si>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</si>
  <si>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</si>
  <si>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</si>
  <si>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</si>
  <si>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</si>
  <si>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</si>
  <si>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</si>
  <si>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</si>
  <si>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</si>
  <si>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</si>
  <si>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</si>
  <si>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</si>
  <si>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</si>
  <si>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t>物业费</t>
    <phoneticPr fontId="1" type="noConversion"/>
  </si>
  <si>
    <t>户型</t>
  </si>
  <si>
    <t>朝向</t>
  </si>
  <si>
    <t>估价机构样本小区数据</t>
  </si>
  <si>
    <t>建筑面积（㎡）</t>
  </si>
  <si>
    <t>南北</t>
  </si>
  <si>
    <t>户型</t>
    <phoneticPr fontId="1"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</si>
  <si>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</si>
  <si>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</si>
  <si>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</si>
  <si>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</si>
  <si>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</si>
  <si>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</si>
  <si>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</si>
  <si>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</si>
  <si>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</si>
  <si>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</si>
  <si>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</si>
  <si>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</si>
  <si>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</si>
  <si>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</si>
  <si>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</si>
  <si>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</si>
  <si>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</si>
  <si>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</si>
  <si>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</si>
  <si>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</si>
  <si>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</si>
  <si>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</si>
  <si>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</si>
  <si>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</si>
  <si>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</si>
  <si>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</si>
  <si>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</si>
  <si>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</si>
  <si>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</si>
  <si>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</si>
  <si>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</si>
  <si>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</si>
  <si>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</si>
  <si>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</si>
  <si>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</si>
  <si>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</si>
  <si>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</si>
  <si>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</si>
  <si>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</si>
  <si>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</si>
  <si>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</si>
  <si>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</si>
  <si>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序号</t>
    <phoneticPr fontId="1" type="noConversion"/>
  </si>
  <si>
    <t>序号</t>
    <phoneticPr fontId="1" type="noConversion"/>
  </si>
  <si>
    <t>户型</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</si>
  <si>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</si>
  <si>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</si>
  <si>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</si>
  <si>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</si>
  <si>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</si>
  <si>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</si>
  <si>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</si>
  <si>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</si>
  <si>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</si>
  <si>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</si>
  <si>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</si>
  <si>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</si>
  <si>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</si>
  <si>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</si>
  <si>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</si>
  <si>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</si>
  <si>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</si>
  <si>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</si>
  <si>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</si>
  <si>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</si>
  <si>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</si>
  <si>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</si>
  <si>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</si>
  <si>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</si>
  <si>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</si>
  <si>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</si>
  <si>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</si>
  <si>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</si>
  <si>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</si>
  <si>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</si>
  <si>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</si>
  <si>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</si>
  <si>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</si>
  <si>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</si>
  <si>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</si>
  <si>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</si>
  <si>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</si>
  <si>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</si>
  <si>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</si>
  <si>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</si>
  <si>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</si>
  <si>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</si>
  <si>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</si>
  <si>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</si>
  <si>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</si>
  <si>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</si>
  <si>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</si>
  <si>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</si>
  <si>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</si>
  <si>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</si>
  <si>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</si>
  <si>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</si>
  <si>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</si>
  <si>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</si>
  <si>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</si>
  <si>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</si>
  <si>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</si>
  <si>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</si>
  <si>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</si>
  <si>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</si>
  <si>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</si>
  <si>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</si>
  <si>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</si>
  <si>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</si>
  <si>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</si>
  <si>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</si>
  <si>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</si>
  <si>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</si>
  <si>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</si>
  <si>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</si>
  <si>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</si>
  <si>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</si>
  <si>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</si>
  <si>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</si>
  <si>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</si>
  <si>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</si>
  <si>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</si>
  <si>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</si>
  <si>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</si>
  <si>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</si>
  <si>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</si>
  <si>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</si>
  <si>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</si>
  <si>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</si>
  <si>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</si>
  <si>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</si>
  <si>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</si>
  <si>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</si>
  <si>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</si>
  <si>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</si>
  <si>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</si>
  <si>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</si>
  <si>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</si>
  <si>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</si>
  <si>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</si>
  <si>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</si>
  <si>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</si>
  <si>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</si>
  <si>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</si>
  <si>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</si>
  <si>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</si>
  <si>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</si>
  <si>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</si>
  <si>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</si>
  <si>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</si>
  <si>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</si>
  <si>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</si>
  <si>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</si>
  <si>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</si>
  <si>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</si>
  <si>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</si>
  <si>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</si>
  <si>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</si>
  <si>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</si>
  <si>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</si>
  <si>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</si>
  <si>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</si>
  <si>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</si>
  <si>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</si>
  <si>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</si>
  <si>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</si>
  <si>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</si>
  <si>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</si>
  <si>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</si>
  <si>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</si>
  <si>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</si>
  <si>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</si>
  <si>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</si>
  <si>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</si>
  <si>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</si>
  <si>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</si>
  <si>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</si>
  <si>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</si>
  <si>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</si>
  <si>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</si>
  <si>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</si>
  <si>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</si>
  <si>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</si>
  <si>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</si>
  <si>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</si>
  <si>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</si>
  <si>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</si>
  <si>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</si>
  <si>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</si>
  <si>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</si>
  <si>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</si>
  <si>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</si>
  <si>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</si>
  <si>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</si>
  <si>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</si>
  <si>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</si>
  <si>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</si>
  <si>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</si>
  <si>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</si>
  <si>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</si>
  <si>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</si>
  <si>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</si>
  <si>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</si>
  <si>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</si>
  <si>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</si>
  <si>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</si>
  <si>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</si>
  <si>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</si>
  <si>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</si>
  <si>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</si>
  <si>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</si>
  <si>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</si>
  <si>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</si>
  <si>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</si>
  <si>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</si>
  <si>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</si>
  <si>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</si>
  <si>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</si>
  <si>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</si>
  <si>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</si>
  <si>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</si>
  <si>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</si>
  <si>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</si>
  <si>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</si>
  <si>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</si>
  <si>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</si>
  <si>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</si>
  <si>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</si>
  <si>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</si>
  <si>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</si>
  <si>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</si>
  <si>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</si>
  <si>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</si>
  <si>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</si>
  <si>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</si>
  <si>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</si>
  <si>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</si>
  <si>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</si>
  <si>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</si>
  <si>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</si>
  <si>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</si>
  <si>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</si>
  <si>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</si>
  <si>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</si>
  <si>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</si>
  <si>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</si>
  <si>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</si>
  <si>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</si>
  <si>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</si>
  <si>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</si>
  <si>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</si>
  <si>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</si>
  <si>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</si>
  <si>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</si>
  <si>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</si>
  <si>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</si>
  <si>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</si>
  <si>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</si>
  <si>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</si>
  <si>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</si>
  <si>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</si>
  <si>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</si>
  <si>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</si>
  <si>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</si>
  <si>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</si>
  <si>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</si>
  <si>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</si>
  <si>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</si>
  <si>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</si>
  <si>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</si>
  <si>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</si>
  <si>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</si>
  <si>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</si>
  <si>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</si>
  <si>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</si>
  <si>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</si>
  <si>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</si>
  <si>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</si>
  <si>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</si>
  <si>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</si>
  <si>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</si>
  <si>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</si>
  <si>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</si>
  <si>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</si>
  <si>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</si>
  <si>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</si>
  <si>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</si>
  <si>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</si>
  <si>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</si>
  <si>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</si>
  <si>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</si>
  <si>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</si>
  <si>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</si>
  <si>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</si>
  <si>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</si>
  <si>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</si>
  <si>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</si>
  <si>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</si>
  <si>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</si>
  <si>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</si>
  <si>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</si>
  <si>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</si>
  <si>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</si>
  <si>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</si>
  <si>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</si>
  <si>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</si>
  <si>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</si>
  <si>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</si>
  <si>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</si>
  <si>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</si>
  <si>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</si>
  <si>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</si>
  <si>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</si>
  <si>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</si>
  <si>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</si>
  <si>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</si>
  <si>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</si>
  <si>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</si>
  <si>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</si>
  <si>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</si>
  <si>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</si>
  <si>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</si>
  <si>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</si>
  <si>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</si>
  <si>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</si>
  <si>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</si>
  <si>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</si>
  <si>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</si>
  <si>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</si>
  <si>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</si>
  <si>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</si>
  <si>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</si>
  <si>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</si>
  <si>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</si>
  <si>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</si>
  <si>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</si>
  <si>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</si>
  <si>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</si>
  <si>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</si>
  <si>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</si>
  <si>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</si>
  <si>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</si>
  <si>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</si>
  <si>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</si>
  <si>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</si>
  <si>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</si>
  <si>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</si>
  <si>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</si>
  <si>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</si>
  <si>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</si>
  <si>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</si>
  <si>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</si>
  <si>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</si>
  <si>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</si>
  <si>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</si>
  <si>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</si>
  <si>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</si>
  <si>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</si>
  <si>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</si>
  <si>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</si>
  <si>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</si>
  <si>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</si>
  <si>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</si>
  <si>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</si>
  <si>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</si>
  <si>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</si>
  <si>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</si>
  <si>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</si>
  <si>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</si>
  <si>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</si>
  <si>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</si>
  <si>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</si>
  <si>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</si>
  <si>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</si>
  <si>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</si>
  <si>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</si>
  <si>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</si>
  <si>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</si>
  <si>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</si>
  <si>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</si>
  <si>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</si>
  <si>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</si>
  <si>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</si>
  <si>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</si>
  <si>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</si>
  <si>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</si>
  <si>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</si>
  <si>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</si>
  <si>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</si>
  <si>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</si>
  <si>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</si>
  <si>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</si>
  <si>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</si>
  <si>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</si>
  <si>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</si>
  <si>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</si>
  <si>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</si>
  <si>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</si>
  <si>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</si>
  <si>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</si>
  <si>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</si>
  <si>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</si>
  <si>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</si>
  <si>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</si>
  <si>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</si>
  <si>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</si>
  <si>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</si>
  <si>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</si>
  <si>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</si>
  <si>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</si>
  <si>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</si>
  <si>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</si>
  <si>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</si>
  <si>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</si>
  <si>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</si>
  <si>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</si>
  <si>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</si>
  <si>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</si>
  <si>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</si>
  <si>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</si>
  <si>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</si>
  <si>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</si>
  <si>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</si>
  <si>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</si>
  <si>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</si>
  <si>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</si>
  <si>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</si>
  <si>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</si>
  <si>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</si>
  <si>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</si>
  <si>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</si>
  <si>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</si>
  <si>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</si>
  <si>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</si>
  <si>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</si>
  <si>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</si>
  <si>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</si>
  <si>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</si>
  <si>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</si>
  <si>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</si>
  <si>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</si>
  <si>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</si>
  <si>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</si>
  <si>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</si>
  <si>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</si>
  <si>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</si>
  <si>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</si>
  <si>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</si>
  <si>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</si>
  <si>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</si>
  <si>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</si>
  <si>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</si>
  <si>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</si>
  <si>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</si>
  <si>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</si>
  <si>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</si>
  <si>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</si>
  <si>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</si>
  <si>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</si>
  <si>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</si>
  <si>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</si>
  <si>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</si>
  <si>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</si>
  <si>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</si>
  <si>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</si>
  <si>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</si>
  <si>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</si>
  <si>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</si>
  <si>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</si>
  <si>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</si>
  <si>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</si>
  <si>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</si>
  <si>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</si>
  <si>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</si>
  <si>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</si>
  <si>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</si>
  <si>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</si>
  <si>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</si>
  <si>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</si>
  <si>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</si>
  <si>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</si>
  <si>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</si>
  <si>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</si>
  <si>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</si>
  <si>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</si>
  <si>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</si>
  <si>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</si>
  <si>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</si>
  <si>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</si>
  <si>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</si>
  <si>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</si>
  <si>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</si>
  <si>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</si>
  <si>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</si>
  <si>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</si>
  <si>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</si>
  <si>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</si>
  <si>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</si>
  <si>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</si>
  <si>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</si>
  <si>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</si>
  <si>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</si>
  <si>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</si>
  <si>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</si>
  <si>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</si>
  <si>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</si>
  <si>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</si>
  <si>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</si>
  <si>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</si>
  <si>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</si>
  <si>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</si>
  <si>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</si>
  <si>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</si>
  <si>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</si>
  <si>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</si>
  <si>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</si>
  <si>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</si>
  <si>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</si>
  <si>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</si>
  <si>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</si>
  <si>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</si>
  <si>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</si>
  <si>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</si>
  <si>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</si>
  <si>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</si>
  <si>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</si>
  <si>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</si>
  <si>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</si>
  <si>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</si>
  <si>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</si>
  <si>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</si>
  <si>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</si>
  <si>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</si>
  <si>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</si>
  <si>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</si>
  <si>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</si>
  <si>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</si>
  <si>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</si>
  <si>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</si>
  <si>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</si>
  <si>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</si>
  <si>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</si>
  <si>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</si>
  <si>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</si>
  <si>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</si>
  <si>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</si>
  <si>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</si>
  <si>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</si>
  <si>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</si>
  <si>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</si>
  <si>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</si>
  <si>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</si>
  <si>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</si>
  <si>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</si>
  <si>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</si>
  <si>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</si>
  <si>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</si>
  <si>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</si>
  <si>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</si>
  <si>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</si>
  <si>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</si>
  <si>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</si>
  <si>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</si>
  <si>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</si>
  <si>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</si>
  <si>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</si>
  <si>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6" type="noConversion"/>
  </si>
  <si>
    <t>居室</t>
  </si>
  <si>
    <t>建筑面积㎡</t>
  </si>
  <si>
    <t>套内建筑面积</t>
    <phoneticPr fontId="26" type="noConversion"/>
  </si>
  <si>
    <t>建筑面积单价</t>
    <phoneticPr fontId="26" type="noConversion"/>
  </si>
  <si>
    <t>总价</t>
    <phoneticPr fontId="26" type="noConversion"/>
  </si>
  <si>
    <t>套内单价</t>
  </si>
  <si>
    <t>1/15</t>
    <phoneticPr fontId="26" type="noConversion"/>
  </si>
  <si>
    <t>一居</t>
  </si>
  <si>
    <t>A1</t>
  </si>
  <si>
    <t>南</t>
  </si>
  <si>
    <t>1/15</t>
    <phoneticPr fontId="26" type="noConversion"/>
  </si>
  <si>
    <r>
      <t>1</t>
    </r>
    <r>
      <rPr>
        <sz val="11"/>
        <color theme="1"/>
        <rFont val="DengXian"/>
        <family val="2"/>
        <scheme val="minor"/>
      </rPr>
      <t>/</t>
    </r>
    <r>
      <rPr>
        <sz val="11"/>
        <color theme="1"/>
        <rFont val="DengXian"/>
        <family val="2"/>
        <scheme val="minor"/>
      </rPr>
      <t>15</t>
    </r>
    <phoneticPr fontId="26" type="noConversion"/>
  </si>
  <si>
    <t>A2</t>
  </si>
  <si>
    <r>
      <t>2</t>
    </r>
    <r>
      <rPr>
        <sz val="11"/>
        <color theme="1"/>
        <rFont val="DengXian"/>
        <family val="2"/>
        <scheme val="minor"/>
      </rPr>
      <t>/</t>
    </r>
    <r>
      <rPr>
        <sz val="11"/>
        <color theme="1"/>
        <rFont val="DengXian"/>
        <family val="2"/>
        <scheme val="minor"/>
      </rPr>
      <t>15</t>
    </r>
    <phoneticPr fontId="26" type="noConversion"/>
  </si>
  <si>
    <t>2/15</t>
    <phoneticPr fontId="26" type="noConversion"/>
  </si>
  <si>
    <t>2/15</t>
    <phoneticPr fontId="26" type="noConversion"/>
  </si>
  <si>
    <t>2/15</t>
    <phoneticPr fontId="26" type="noConversion"/>
  </si>
  <si>
    <t>3/15</t>
    <phoneticPr fontId="26" type="noConversion"/>
  </si>
  <si>
    <t>3/15</t>
    <phoneticPr fontId="26" type="noConversion"/>
  </si>
  <si>
    <t>4/15</t>
    <phoneticPr fontId="26" type="noConversion"/>
  </si>
  <si>
    <t>4/15</t>
    <phoneticPr fontId="26" type="noConversion"/>
  </si>
  <si>
    <t>4/15</t>
    <phoneticPr fontId="26" type="noConversion"/>
  </si>
  <si>
    <t>5/15</t>
    <phoneticPr fontId="26" type="noConversion"/>
  </si>
  <si>
    <t>6/15</t>
    <phoneticPr fontId="26" type="noConversion"/>
  </si>
  <si>
    <t>6/15</t>
    <phoneticPr fontId="26" type="noConversion"/>
  </si>
  <si>
    <t>6/15</t>
    <phoneticPr fontId="26" type="noConversion"/>
  </si>
  <si>
    <t>三居</t>
  </si>
  <si>
    <t>C2</t>
  </si>
  <si>
    <t>7/15</t>
    <phoneticPr fontId="26" type="noConversion"/>
  </si>
  <si>
    <t>8/15</t>
    <phoneticPr fontId="26" type="noConversion"/>
  </si>
  <si>
    <t>9/15</t>
    <phoneticPr fontId="26" type="noConversion"/>
  </si>
  <si>
    <t>9/15</t>
    <phoneticPr fontId="26" type="noConversion"/>
  </si>
  <si>
    <t>10/15</t>
    <phoneticPr fontId="26" type="noConversion"/>
  </si>
  <si>
    <t>11/15</t>
    <phoneticPr fontId="26" type="noConversion"/>
  </si>
  <si>
    <t>12/15</t>
    <phoneticPr fontId="26" type="noConversion"/>
  </si>
  <si>
    <t>13/15</t>
    <phoneticPr fontId="26" type="noConversion"/>
  </si>
  <si>
    <t>13/15</t>
    <phoneticPr fontId="26" type="noConversion"/>
  </si>
  <si>
    <t>14/15</t>
    <phoneticPr fontId="26" type="noConversion"/>
  </si>
  <si>
    <t>15/15</t>
    <phoneticPr fontId="26" type="noConversion"/>
  </si>
  <si>
    <t>1/15</t>
    <phoneticPr fontId="26" type="noConversion"/>
  </si>
  <si>
    <t>2/15</t>
    <phoneticPr fontId="26" type="noConversion"/>
  </si>
  <si>
    <t>4/15</t>
    <phoneticPr fontId="26" type="noConversion"/>
  </si>
  <si>
    <t>5/15</t>
    <phoneticPr fontId="26" type="noConversion"/>
  </si>
  <si>
    <t>6/15</t>
    <phoneticPr fontId="26" type="noConversion"/>
  </si>
  <si>
    <t>13/15</t>
    <phoneticPr fontId="26" type="noConversion"/>
  </si>
  <si>
    <t>14/15</t>
    <phoneticPr fontId="26" type="noConversion"/>
  </si>
  <si>
    <t>15/15</t>
    <phoneticPr fontId="26" type="noConversion"/>
  </si>
  <si>
    <t>1/15</t>
    <phoneticPr fontId="26" type="noConversion"/>
  </si>
  <si>
    <t>2/15</t>
    <phoneticPr fontId="26" type="noConversion"/>
  </si>
  <si>
    <t>3/15</t>
    <phoneticPr fontId="26" type="noConversion"/>
  </si>
  <si>
    <t>4/15</t>
    <phoneticPr fontId="26" type="noConversion"/>
  </si>
  <si>
    <t>5/15</t>
    <phoneticPr fontId="26" type="noConversion"/>
  </si>
  <si>
    <t>6/15</t>
    <phoneticPr fontId="26" type="noConversion"/>
  </si>
  <si>
    <t>7/15</t>
    <phoneticPr fontId="26" type="noConversion"/>
  </si>
  <si>
    <t>C5</t>
  </si>
  <si>
    <t>东南</t>
  </si>
  <si>
    <t>9/15</t>
    <phoneticPr fontId="26" type="noConversion"/>
  </si>
  <si>
    <t>15/15</t>
  </si>
  <si>
    <t>C3</t>
  </si>
  <si>
    <t>10/15</t>
    <phoneticPr fontId="26" type="noConversion"/>
  </si>
  <si>
    <t>12/15</t>
    <phoneticPr fontId="26" type="noConversion"/>
  </si>
  <si>
    <t>1/14</t>
    <phoneticPr fontId="26" type="noConversion"/>
  </si>
  <si>
    <t>A3</t>
  </si>
  <si>
    <t>东</t>
  </si>
  <si>
    <t>A4</t>
  </si>
  <si>
    <t>2/14</t>
    <phoneticPr fontId="26" type="noConversion"/>
  </si>
  <si>
    <t>3/14</t>
    <phoneticPr fontId="26" type="noConversion"/>
  </si>
  <si>
    <t>4/14</t>
    <phoneticPr fontId="26" type="noConversion"/>
  </si>
  <si>
    <t>5/14</t>
    <phoneticPr fontId="26" type="noConversion"/>
  </si>
  <si>
    <t>6/14</t>
    <phoneticPr fontId="26" type="noConversion"/>
  </si>
  <si>
    <t>7/14</t>
    <phoneticPr fontId="26" type="noConversion"/>
  </si>
  <si>
    <t>8/14</t>
    <phoneticPr fontId="26" type="noConversion"/>
  </si>
  <si>
    <t>9/14</t>
    <phoneticPr fontId="26" type="noConversion"/>
  </si>
  <si>
    <t>10/14</t>
    <phoneticPr fontId="26" type="noConversion"/>
  </si>
  <si>
    <t>10/14</t>
  </si>
  <si>
    <t>11/14</t>
    <phoneticPr fontId="26" type="noConversion"/>
  </si>
  <si>
    <t>12/14</t>
    <phoneticPr fontId="26" type="noConversion"/>
  </si>
  <si>
    <t>13/14</t>
    <phoneticPr fontId="26" type="noConversion"/>
  </si>
  <si>
    <t>14/14</t>
    <phoneticPr fontId="26" type="noConversion"/>
  </si>
  <si>
    <t>1/11</t>
    <phoneticPr fontId="26" type="noConversion"/>
  </si>
  <si>
    <t>A5</t>
  </si>
  <si>
    <t>4/11</t>
    <phoneticPr fontId="26" type="noConversion"/>
  </si>
  <si>
    <t>C8</t>
  </si>
  <si>
    <t>7/11</t>
    <phoneticPr fontId="26" type="noConversion"/>
  </si>
  <si>
    <t>A6</t>
  </si>
  <si>
    <t>9/11</t>
    <phoneticPr fontId="26" type="noConversion"/>
  </si>
  <si>
    <t>11/11</t>
    <phoneticPr fontId="26" type="noConversion"/>
  </si>
  <si>
    <t>二居</t>
  </si>
  <si>
    <t>B2</t>
    <phoneticPr fontId="26" type="noConversion"/>
  </si>
  <si>
    <t>3/21</t>
    <phoneticPr fontId="26" type="noConversion"/>
  </si>
  <si>
    <t>6/21</t>
    <phoneticPr fontId="26" type="noConversion"/>
  </si>
  <si>
    <t>9/21</t>
    <phoneticPr fontId="26" type="noConversion"/>
  </si>
  <si>
    <t>13/21</t>
    <phoneticPr fontId="26" type="noConversion"/>
  </si>
  <si>
    <t>A7</t>
  </si>
  <si>
    <t>西</t>
  </si>
  <si>
    <t>1/14</t>
    <phoneticPr fontId="26" type="noConversion"/>
  </si>
  <si>
    <t>A8</t>
  </si>
  <si>
    <t>2/14</t>
    <phoneticPr fontId="26" type="noConversion"/>
  </si>
  <si>
    <t>3/14</t>
    <phoneticPr fontId="26" type="noConversion"/>
  </si>
  <si>
    <t>4/14</t>
    <phoneticPr fontId="26" type="noConversion"/>
  </si>
  <si>
    <t>5/14</t>
    <phoneticPr fontId="26" type="noConversion"/>
  </si>
  <si>
    <t>6/14</t>
    <phoneticPr fontId="26" type="noConversion"/>
  </si>
  <si>
    <t>7/14</t>
    <phoneticPr fontId="26" type="noConversion"/>
  </si>
  <si>
    <t>8/14</t>
    <phoneticPr fontId="26" type="noConversion"/>
  </si>
  <si>
    <t>B3</t>
  </si>
  <si>
    <t>西北</t>
  </si>
  <si>
    <t>9/14</t>
    <phoneticPr fontId="26" type="noConversion"/>
  </si>
  <si>
    <t>10/14</t>
    <phoneticPr fontId="26" type="noConversion"/>
  </si>
  <si>
    <t>11/14</t>
    <phoneticPr fontId="26" type="noConversion"/>
  </si>
  <si>
    <t>12/14</t>
    <phoneticPr fontId="26" type="noConversion"/>
  </si>
  <si>
    <t>13/14</t>
    <phoneticPr fontId="26" type="noConversion"/>
  </si>
  <si>
    <t>14/14</t>
    <phoneticPr fontId="26" type="noConversion"/>
  </si>
  <si>
    <t>2/20</t>
    <phoneticPr fontId="26" type="noConversion"/>
  </si>
  <si>
    <t>6/20</t>
    <phoneticPr fontId="26" type="noConversion"/>
  </si>
  <si>
    <t>9/20</t>
    <phoneticPr fontId="26" type="noConversion"/>
  </si>
  <si>
    <r>
      <t>2</t>
    </r>
    <r>
      <rPr>
        <sz val="11"/>
        <color theme="1"/>
        <rFont val="DengXian"/>
        <family val="2"/>
        <scheme val="minor"/>
      </rPr>
      <t>0</t>
    </r>
    <r>
      <rPr>
        <sz val="11"/>
        <color theme="1"/>
        <rFont val="DengXian"/>
        <family val="2"/>
        <scheme val="minor"/>
      </rPr>
      <t>/20</t>
    </r>
    <phoneticPr fontId="26"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</si>
  <si>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</si>
  <si>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6" type="noConversion"/>
  </si>
  <si>
    <t>4/13</t>
    <phoneticPr fontId="26" type="noConversion"/>
  </si>
  <si>
    <t>5/13</t>
    <phoneticPr fontId="26" type="noConversion"/>
  </si>
  <si>
    <t>6/13</t>
    <phoneticPr fontId="26" type="noConversion"/>
  </si>
  <si>
    <t>7/13</t>
    <phoneticPr fontId="26" type="noConversion"/>
  </si>
  <si>
    <t>8/13</t>
    <phoneticPr fontId="26" type="noConversion"/>
  </si>
  <si>
    <t>9/13</t>
    <phoneticPr fontId="26" type="noConversion"/>
  </si>
  <si>
    <r>
      <t>1</t>
    </r>
    <r>
      <rPr>
        <sz val="11"/>
        <color theme="1"/>
        <rFont val="DengXian"/>
        <family val="2"/>
        <scheme val="minor"/>
      </rPr>
      <t>0</t>
    </r>
    <r>
      <rPr>
        <sz val="11"/>
        <color theme="1"/>
        <rFont val="DengXian"/>
        <family val="2"/>
        <scheme val="minor"/>
      </rPr>
      <t>/13</t>
    </r>
    <phoneticPr fontId="26" type="noConversion"/>
  </si>
  <si>
    <r>
      <t>1</t>
    </r>
    <r>
      <rPr>
        <sz val="11"/>
        <color theme="1"/>
        <rFont val="DengXian"/>
        <family val="2"/>
        <scheme val="minor"/>
      </rPr>
      <t>1</t>
    </r>
    <r>
      <rPr>
        <sz val="11"/>
        <color theme="1"/>
        <rFont val="DengXian"/>
        <family val="2"/>
        <scheme val="minor"/>
      </rPr>
      <t>/13</t>
    </r>
    <phoneticPr fontId="26" type="noConversion"/>
  </si>
  <si>
    <t>A9</t>
  </si>
  <si>
    <r>
      <t>1</t>
    </r>
    <r>
      <rPr>
        <sz val="11"/>
        <color theme="1"/>
        <rFont val="DengXian"/>
        <family val="2"/>
        <scheme val="minor"/>
      </rPr>
      <t>2</t>
    </r>
    <r>
      <rPr>
        <sz val="11"/>
        <color theme="1"/>
        <rFont val="DengXian"/>
        <family val="2"/>
        <scheme val="minor"/>
      </rPr>
      <t>/13</t>
    </r>
    <phoneticPr fontId="26" type="noConversion"/>
  </si>
  <si>
    <r>
      <t>1</t>
    </r>
    <r>
      <rPr>
        <sz val="11"/>
        <color theme="1"/>
        <rFont val="DengXian"/>
        <family val="2"/>
        <scheme val="minor"/>
      </rPr>
      <t>3</t>
    </r>
    <r>
      <rPr>
        <sz val="11"/>
        <color theme="1"/>
        <rFont val="DengXian"/>
        <family val="2"/>
        <scheme val="minor"/>
      </rPr>
      <t>/13</t>
    </r>
    <phoneticPr fontId="26" type="noConversion"/>
  </si>
  <si>
    <t>4/20</t>
    <phoneticPr fontId="26" type="noConversion"/>
  </si>
  <si>
    <t>2/12</t>
    <phoneticPr fontId="26" type="noConversion"/>
  </si>
  <si>
    <t>3/12</t>
    <phoneticPr fontId="26" type="noConversion"/>
  </si>
  <si>
    <t>4/12</t>
    <phoneticPr fontId="26" type="noConversion"/>
  </si>
  <si>
    <t>5/12</t>
    <phoneticPr fontId="26" type="noConversion"/>
  </si>
  <si>
    <t>6/12</t>
    <phoneticPr fontId="26" type="noConversion"/>
  </si>
  <si>
    <t>7/12</t>
    <phoneticPr fontId="26" type="noConversion"/>
  </si>
  <si>
    <t>8/12</t>
    <phoneticPr fontId="26" type="noConversion"/>
  </si>
  <si>
    <t>9/12</t>
    <phoneticPr fontId="26" type="noConversion"/>
  </si>
  <si>
    <r>
      <t>1</t>
    </r>
    <r>
      <rPr>
        <sz val="11"/>
        <color theme="1"/>
        <rFont val="DengXian"/>
        <family val="2"/>
        <scheme val="minor"/>
      </rPr>
      <t>0</t>
    </r>
    <r>
      <rPr>
        <sz val="11"/>
        <color theme="1"/>
        <rFont val="DengXian"/>
        <family val="2"/>
        <scheme val="minor"/>
      </rPr>
      <t>/12</t>
    </r>
    <phoneticPr fontId="26" type="noConversion"/>
  </si>
  <si>
    <r>
      <t>1</t>
    </r>
    <r>
      <rPr>
        <sz val="11"/>
        <color theme="1"/>
        <rFont val="DengXian"/>
        <family val="2"/>
        <scheme val="minor"/>
      </rPr>
      <t>1</t>
    </r>
    <r>
      <rPr>
        <sz val="11"/>
        <color theme="1"/>
        <rFont val="DengXian"/>
        <family val="2"/>
        <scheme val="minor"/>
      </rPr>
      <t>/12</t>
    </r>
    <phoneticPr fontId="26" type="noConversion"/>
  </si>
  <si>
    <r>
      <t>1</t>
    </r>
    <r>
      <rPr>
        <sz val="11"/>
        <color theme="1"/>
        <rFont val="DengXian"/>
        <family val="2"/>
        <scheme val="minor"/>
      </rPr>
      <t>2</t>
    </r>
    <r>
      <rPr>
        <sz val="11"/>
        <color theme="1"/>
        <rFont val="DengXian"/>
        <family val="2"/>
        <scheme val="minor"/>
      </rPr>
      <t>/12</t>
    </r>
    <phoneticPr fontId="26" type="noConversion"/>
  </si>
  <si>
    <t>4/20</t>
    <phoneticPr fontId="26" type="noConversion"/>
  </si>
  <si>
    <r>
      <t>1</t>
    </r>
    <r>
      <rPr>
        <sz val="11"/>
        <color theme="1"/>
        <rFont val="DengXian"/>
        <family val="2"/>
        <scheme val="minor"/>
      </rPr>
      <t>8</t>
    </r>
    <r>
      <rPr>
        <sz val="11"/>
        <color theme="1"/>
        <rFont val="DengXian"/>
        <family val="2"/>
        <scheme val="minor"/>
      </rPr>
      <t>/20</t>
    </r>
    <phoneticPr fontId="26" type="noConversion"/>
  </si>
  <si>
    <r>
      <t>1</t>
    </r>
    <r>
      <rPr>
        <sz val="11"/>
        <color theme="1"/>
        <rFont val="DengXian"/>
        <family val="2"/>
        <scheme val="minor"/>
      </rPr>
      <t>9</t>
    </r>
    <r>
      <rPr>
        <sz val="11"/>
        <color theme="1"/>
        <rFont val="DengXian"/>
        <family val="2"/>
        <scheme val="minor"/>
      </rPr>
      <t>/20</t>
    </r>
    <phoneticPr fontId="26" type="noConversion"/>
  </si>
  <si>
    <r>
      <t>2</t>
    </r>
    <r>
      <rPr>
        <sz val="11"/>
        <color theme="1"/>
        <rFont val="DengXian"/>
        <family val="2"/>
        <scheme val="minor"/>
      </rPr>
      <t>0</t>
    </r>
    <r>
      <rPr>
        <sz val="11"/>
        <color theme="1"/>
        <rFont val="DengXian"/>
        <family val="2"/>
        <scheme val="minor"/>
      </rPr>
      <t>/20</t>
    </r>
    <phoneticPr fontId="26" type="noConversion"/>
  </si>
  <si>
    <t>1/13</t>
    <phoneticPr fontId="26" type="noConversion"/>
  </si>
  <si>
    <t>2/13</t>
    <phoneticPr fontId="26" type="noConversion"/>
  </si>
  <si>
    <t>3/13</t>
    <phoneticPr fontId="26" type="noConversion"/>
  </si>
  <si>
    <t>4/13</t>
    <phoneticPr fontId="26" type="noConversion"/>
  </si>
  <si>
    <t>5/13</t>
    <phoneticPr fontId="26" type="noConversion"/>
  </si>
  <si>
    <t>6/13</t>
    <phoneticPr fontId="26" type="noConversion"/>
  </si>
  <si>
    <t>7/13</t>
    <phoneticPr fontId="26" type="noConversion"/>
  </si>
  <si>
    <t>8/13</t>
    <phoneticPr fontId="26" type="noConversion"/>
  </si>
  <si>
    <t>9/13</t>
    <phoneticPr fontId="26" type="noConversion"/>
  </si>
  <si>
    <r>
      <t>1</t>
    </r>
    <r>
      <rPr>
        <sz val="11"/>
        <color theme="1"/>
        <rFont val="DengXian"/>
        <family val="2"/>
        <scheme val="minor"/>
      </rPr>
      <t>0</t>
    </r>
    <r>
      <rPr>
        <sz val="11"/>
        <color theme="1"/>
        <rFont val="DengXian"/>
        <family val="2"/>
        <scheme val="minor"/>
      </rPr>
      <t>/13</t>
    </r>
    <phoneticPr fontId="26" type="noConversion"/>
  </si>
  <si>
    <r>
      <t>1</t>
    </r>
    <r>
      <rPr>
        <sz val="11"/>
        <color theme="1"/>
        <rFont val="DengXian"/>
        <family val="2"/>
        <scheme val="minor"/>
      </rPr>
      <t>1</t>
    </r>
    <r>
      <rPr>
        <sz val="11"/>
        <color theme="1"/>
        <rFont val="DengXian"/>
        <family val="2"/>
        <scheme val="minor"/>
      </rPr>
      <t>/13</t>
    </r>
    <phoneticPr fontId="26" type="noConversion"/>
  </si>
  <si>
    <r>
      <t>1</t>
    </r>
    <r>
      <rPr>
        <sz val="11"/>
        <color theme="1"/>
        <rFont val="DengXian"/>
        <family val="2"/>
        <scheme val="minor"/>
      </rPr>
      <t>2</t>
    </r>
    <r>
      <rPr>
        <sz val="11"/>
        <color theme="1"/>
        <rFont val="DengXian"/>
        <family val="2"/>
        <scheme val="minor"/>
      </rPr>
      <t>/13</t>
    </r>
    <phoneticPr fontId="26" type="noConversion"/>
  </si>
  <si>
    <r>
      <t>1</t>
    </r>
    <r>
      <rPr>
        <sz val="11"/>
        <color theme="1"/>
        <rFont val="DengXian"/>
        <family val="2"/>
        <scheme val="minor"/>
      </rPr>
      <t>3</t>
    </r>
    <r>
      <rPr>
        <sz val="11"/>
        <color theme="1"/>
        <rFont val="DengXian"/>
        <family val="2"/>
        <scheme val="minor"/>
      </rPr>
      <t>/13</t>
    </r>
    <phoneticPr fontId="26" type="noConversion"/>
  </si>
  <si>
    <r>
      <t>1</t>
    </r>
    <r>
      <rPr>
        <sz val="11"/>
        <color theme="1"/>
        <rFont val="DengXian"/>
        <family val="2"/>
        <scheme val="minor"/>
      </rPr>
      <t>0</t>
    </r>
    <r>
      <rPr>
        <sz val="11"/>
        <color theme="1"/>
        <rFont val="DengXian"/>
        <family val="2"/>
        <scheme val="minor"/>
      </rPr>
      <t>/20</t>
    </r>
    <phoneticPr fontId="26" type="noConversion"/>
  </si>
  <si>
    <r>
      <t>3</t>
    </r>
    <r>
      <rPr>
        <sz val="11"/>
        <color theme="1"/>
        <rFont val="DengXian"/>
        <family val="2"/>
        <scheme val="minor"/>
      </rPr>
      <t>/13</t>
    </r>
    <phoneticPr fontId="26"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</si>
  <si>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</si>
  <si>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</si>
  <si>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</si>
  <si>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</si>
  <si>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</si>
  <si>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</si>
  <si>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</si>
  <si>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</si>
  <si>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</si>
  <si>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</si>
  <si>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</si>
  <si>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</si>
  <si>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</si>
  <si>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</si>
  <si>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</si>
  <si>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</si>
  <si>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</si>
  <si>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</si>
  <si>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</si>
  <si>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</si>
  <si>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</si>
  <si>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</si>
  <si>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</si>
  <si>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</si>
  <si>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</si>
  <si>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</si>
  <si>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</si>
  <si>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</si>
  <si>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</si>
  <si>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</si>
  <si>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</si>
  <si>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</si>
  <si>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</si>
  <si>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</si>
  <si>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</si>
  <si>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</si>
  <si>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</si>
  <si>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</si>
  <si>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</si>
  <si>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</si>
  <si>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</si>
  <si>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</si>
  <si>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</si>
  <si>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</si>
  <si>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面积</t>
  </si>
  <si>
    <t>套数</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</si>
  <si>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</si>
  <si>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</si>
  <si>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</si>
  <si>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</si>
  <si>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</si>
  <si>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</si>
  <si>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</si>
  <si>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</si>
  <si>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</si>
  <si>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</si>
  <si>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</si>
  <si>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</si>
  <si>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</si>
  <si>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</si>
  <si>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</si>
  <si>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</si>
  <si>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</si>
  <si>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</si>
  <si>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普通装修</t>
    <phoneticPr fontId="1" type="noConversion"/>
  </si>
  <si>
    <t>南北</t>
    <phoneticPr fontId="1" type="noConversion"/>
  </si>
  <si>
    <t>70-90</t>
    <phoneticPr fontId="1" type="noConversion"/>
  </si>
  <si>
    <t>60-80</t>
    <phoneticPr fontId="1" type="noConversion"/>
  </si>
  <si>
    <t>居室</t>
    <phoneticPr fontId="1" type="noConversion"/>
  </si>
  <si>
    <t>三居室</t>
    <phoneticPr fontId="1" type="noConversion"/>
  </si>
  <si>
    <t>一居室</t>
    <phoneticPr fontId="1" type="noConversion"/>
  </si>
  <si>
    <t>中/6</t>
    <phoneticPr fontId="1" type="noConversion"/>
  </si>
  <si>
    <t>高/6</t>
    <phoneticPr fontId="1" type="noConversion"/>
  </si>
  <si>
    <t>供暖费</t>
    <phoneticPr fontId="1" type="noConversion"/>
  </si>
  <si>
    <t>60-70</t>
    <phoneticPr fontId="1" type="noConversion"/>
  </si>
  <si>
    <t>70-80</t>
    <phoneticPr fontId="1" type="noConversion"/>
  </si>
  <si>
    <t>80-90</t>
    <phoneticPr fontId="1" type="noConversion"/>
  </si>
  <si>
    <t>税费</t>
    <phoneticPr fontId="1" type="noConversion"/>
  </si>
  <si>
    <t>租赁税费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</si>
  <si>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</si>
  <si>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</si>
  <si>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</si>
  <si>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</si>
  <si>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</si>
  <si>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</si>
  <si>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</si>
  <si>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</si>
  <si>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</si>
  <si>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</si>
  <si>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</si>
  <si>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</si>
  <si>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</si>
  <si>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</si>
  <si>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</si>
  <si>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低/18</t>
    <phoneticPr fontId="1" type="noConversion"/>
  </si>
  <si>
    <t>中/18</t>
    <phoneticPr fontId="1" type="noConversion"/>
  </si>
  <si>
    <t>高/16</t>
    <phoneticPr fontId="1" type="noConversion"/>
  </si>
  <si>
    <t>高/18</t>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</si>
  <si>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</si>
  <si>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</si>
  <si>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</si>
  <si>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</si>
  <si>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</si>
  <si>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</si>
  <si>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</si>
  <si>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</si>
  <si>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</si>
  <si>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</si>
  <si>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</si>
  <si>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</si>
  <si>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</si>
  <si>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</si>
  <si>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</si>
  <si>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</si>
  <si>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</si>
  <si>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</si>
  <si>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</si>
  <si>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</si>
  <si>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</si>
  <si>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</si>
  <si>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</si>
  <si>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</si>
  <si>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</si>
  <si>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</si>
  <si>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</si>
  <si>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</si>
  <si>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</si>
  <si>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</si>
  <si>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</si>
  <si>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</si>
  <si>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</si>
  <si>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</si>
  <si>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</si>
  <si>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</si>
  <si>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</si>
  <si>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</si>
  <si>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</si>
  <si>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</si>
  <si>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</si>
  <si>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</si>
  <si>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</si>
  <si>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</si>
  <si>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</si>
  <si>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</si>
  <si>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</si>
  <si>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</si>
  <si>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</si>
  <si>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</si>
  <si>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</si>
  <si>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</si>
  <si>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</si>
  <si>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</si>
  <si>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</si>
  <si>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</si>
  <si>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</si>
  <si>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</si>
  <si>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</si>
  <si>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</si>
  <si>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</si>
  <si>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</si>
  <si>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</si>
  <si>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</si>
  <si>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</si>
  <si>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</si>
  <si>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</si>
  <si>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</si>
  <si>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</si>
  <si>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</si>
  <si>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</si>
  <si>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</si>
  <si>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</si>
  <si>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</si>
  <si>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</si>
  <si>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</si>
  <si>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</si>
  <si>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</si>
  <si>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</si>
  <si>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</si>
  <si>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</si>
  <si>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</si>
  <si>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</si>
  <si>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</si>
  <si>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</si>
  <si>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</si>
  <si>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</si>
  <si>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</si>
  <si>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</si>
  <si>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</si>
  <si>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</si>
  <si>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</si>
  <si>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</si>
  <si>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</si>
  <si>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</si>
  <si>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</si>
  <si>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</si>
  <si>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</si>
  <si>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</si>
  <si>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</si>
  <si>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</si>
  <si>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</si>
  <si>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</si>
  <si>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</si>
  <si>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</si>
  <si>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</si>
  <si>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</si>
  <si>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</si>
  <si>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</si>
  <si>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</si>
  <si>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</si>
  <si>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</si>
  <si>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</si>
  <si>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金地格林</t>
    <phoneticPr fontId="1" type="noConversion"/>
  </si>
  <si>
    <t>中/9</t>
    <phoneticPr fontId="1" type="noConversion"/>
  </si>
  <si>
    <t>西南</t>
    <phoneticPr fontId="1" type="noConversion"/>
  </si>
  <si>
    <t>高/9</t>
    <phoneticPr fontId="1" type="noConversion"/>
  </si>
  <si>
    <t>中/10</t>
    <phoneticPr fontId="1" type="noConversion"/>
  </si>
  <si>
    <t>东西</t>
    <phoneticPr fontId="1" type="noConversion"/>
  </si>
  <si>
    <t>东西北</t>
    <phoneticPr fontId="1" type="noConversion"/>
  </si>
  <si>
    <t>中/5</t>
    <phoneticPr fontId="1" type="noConversion"/>
  </si>
  <si>
    <t>低/5</t>
    <phoneticPr fontId="1" type="noConversion"/>
  </si>
  <si>
    <t>低/7</t>
  </si>
  <si>
    <t>低/8</t>
  </si>
  <si>
    <t>低/9</t>
  </si>
  <si>
    <t>南西北</t>
    <phoneticPr fontId="1" type="noConversion"/>
  </si>
  <si>
    <t>高/20</t>
    <phoneticPr fontId="1" type="noConversion"/>
  </si>
  <si>
    <t>低/20</t>
    <phoneticPr fontId="1" type="noConversion"/>
  </si>
  <si>
    <t>东南</t>
    <phoneticPr fontId="1" type="noConversion"/>
  </si>
  <si>
    <t>中/20</t>
    <phoneticPr fontId="1" type="noConversion"/>
  </si>
  <si>
    <t>西北</t>
    <phoneticPr fontId="1" type="noConversion"/>
  </si>
  <si>
    <t>融科钧廷</t>
    <phoneticPr fontId="1" type="noConversion"/>
  </si>
  <si>
    <t>米拉小镇</t>
    <phoneticPr fontId="1" type="noConversion"/>
  </si>
  <si>
    <t>东北</t>
    <phoneticPr fontId="1" type="noConversion"/>
  </si>
  <si>
    <r>
      <rPr>
        <sz val="11"/>
        <color rgb="FFFF0000"/>
        <rFont val="宋体"/>
        <family val="3"/>
        <charset val="134"/>
      </rPr>
      <t>低</t>
    </r>
    <r>
      <rPr>
        <sz val="11"/>
        <color rgb="FFFF0000"/>
        <rFont val="Arial"/>
        <family val="2"/>
      </rPr>
      <t>/18</t>
    </r>
    <phoneticPr fontId="1" type="noConversion"/>
  </si>
  <si>
    <t>君安公寓</t>
    <phoneticPr fontId="1" type="noConversion"/>
  </si>
  <si>
    <t>林肯公寓</t>
    <phoneticPr fontId="1" type="noConversion"/>
  </si>
  <si>
    <t>金隅学府</t>
    <phoneticPr fontId="1" type="noConversion"/>
  </si>
  <si>
    <t>上海沙龙</t>
    <phoneticPr fontId="1" type="noConversion"/>
  </si>
  <si>
    <t>国融国际</t>
    <phoneticPr fontId="1" type="noConversion"/>
  </si>
  <si>
    <t>经开壹中心</t>
    <phoneticPr fontId="1" type="noConversion"/>
  </si>
  <si>
    <t>君安国际</t>
    <phoneticPr fontId="1" type="noConversion"/>
  </si>
  <si>
    <t>易居公寓</t>
    <phoneticPr fontId="1" type="noConversion"/>
  </si>
  <si>
    <r>
      <rPr>
        <sz val="11"/>
        <rFont val="宋体"/>
        <family val="3"/>
        <charset val="134"/>
      </rPr>
      <t>高</t>
    </r>
    <r>
      <rPr>
        <sz val="11"/>
        <rFont val="Arial"/>
        <family val="3"/>
        <charset val="134"/>
      </rPr>
      <t>/27</t>
    </r>
    <phoneticPr fontId="1" type="noConversion"/>
  </si>
  <si>
    <t>精装修</t>
    <phoneticPr fontId="1" type="noConversion"/>
  </si>
  <si>
    <t>床、洗衣机、空调、热水器、暖气、卫生间、沙发、衣柜</t>
    <phoneticPr fontId="1" type="noConversion"/>
  </si>
  <si>
    <t>床、洗衣机、空调、热水器、暖气、卫生间、沙发、衣柜、天然气</t>
    <phoneticPr fontId="1" type="noConversion"/>
  </si>
  <si>
    <t>高/11</t>
    <phoneticPr fontId="1" type="noConversion"/>
  </si>
  <si>
    <t>复式</t>
    <phoneticPr fontId="1" type="noConversion"/>
  </si>
  <si>
    <t>中/14</t>
    <phoneticPr fontId="1" type="noConversion"/>
  </si>
  <si>
    <t>床、洗衣机、空调、热水器、暖气、卫生间、沙发、衣柜、天然气、冰箱</t>
    <phoneticPr fontId="1" type="noConversion"/>
  </si>
  <si>
    <t>户型结构</t>
    <phoneticPr fontId="1" type="noConversion"/>
  </si>
  <si>
    <t>loft</t>
    <phoneticPr fontId="1" type="noConversion"/>
  </si>
  <si>
    <t>平层</t>
    <phoneticPr fontId="1" type="noConversion"/>
  </si>
  <si>
    <t>韶华颂</t>
    <rPh sb="0" eb="1">
      <t>xing hong ya yaun</t>
    </rPh>
    <phoneticPr fontId="1" type="noConversion"/>
  </si>
  <si>
    <t>物业外观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</si>
  <si>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</si>
  <si>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</si>
  <si>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</si>
  <si>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</si>
  <si>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</si>
  <si>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</si>
  <si>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</si>
  <si>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</si>
  <si>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</si>
  <si>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中楼层</t>
    <phoneticPr fontId="1" type="noConversion"/>
  </si>
  <si>
    <t>民水民电</t>
    <phoneticPr fontId="1" type="noConversion"/>
  </si>
  <si>
    <t>普通物业管理，封闭式管理</t>
    <phoneticPr fontId="1" type="noConversion"/>
  </si>
  <si>
    <t>道路通达度</t>
    <phoneticPr fontId="1" type="noConversion"/>
  </si>
  <si>
    <t>距离轨道交通站点距离</t>
    <phoneticPr fontId="1" type="noConversion"/>
  </si>
  <si>
    <t>距离公交站点距离</t>
    <phoneticPr fontId="1" type="noConversion"/>
  </si>
  <si>
    <t>周边2公里内无地铁站点</t>
    <phoneticPr fontId="1" type="noConversion"/>
  </si>
  <si>
    <t>配备服务管家专业管理，封闭式管理</t>
    <phoneticPr fontId="1" type="noConversion"/>
  </si>
  <si>
    <t>0-60</t>
    <phoneticPr fontId="1" type="noConversion"/>
  </si>
  <si>
    <t>合生世界村</t>
    <phoneticPr fontId="1" type="noConversion"/>
  </si>
  <si>
    <t>低/25</t>
    <phoneticPr fontId="1" type="noConversion"/>
  </si>
  <si>
    <t>低/14</t>
    <phoneticPr fontId="1" type="noConversion"/>
  </si>
  <si>
    <t>中/25</t>
    <phoneticPr fontId="1" type="noConversion"/>
  </si>
  <si>
    <t>高/14</t>
    <phoneticPr fontId="1" type="noConversion"/>
  </si>
  <si>
    <t>中/17</t>
    <phoneticPr fontId="1" type="noConversion"/>
  </si>
  <si>
    <t>高/17</t>
    <phoneticPr fontId="1" type="noConversion"/>
  </si>
  <si>
    <t>高/12</t>
    <phoneticPr fontId="1" type="noConversion"/>
  </si>
  <si>
    <t>高/15</t>
    <phoneticPr fontId="1" type="noConversion"/>
  </si>
  <si>
    <t>低/12</t>
    <phoneticPr fontId="1" type="noConversion"/>
  </si>
  <si>
    <t>跃层</t>
    <phoneticPr fontId="1" type="noConversion"/>
  </si>
  <si>
    <t>低/17</t>
    <phoneticPr fontId="1" type="noConversion"/>
  </si>
  <si>
    <t>高/25</t>
    <phoneticPr fontId="1" type="noConversion"/>
  </si>
  <si>
    <t>样本</t>
    <phoneticPr fontId="1" type="noConversion"/>
  </si>
  <si>
    <t>低/6</t>
    <phoneticPr fontId="1" type="noConversion"/>
  </si>
  <si>
    <t>金地格林6</t>
    <phoneticPr fontId="1" type="noConversion"/>
  </si>
  <si>
    <t>融科香雪兰溪</t>
    <phoneticPr fontId="1" type="noConversion"/>
  </si>
  <si>
    <t>合生世界花园</t>
    <phoneticPr fontId="1" type="noConversion"/>
  </si>
  <si>
    <t>珠江逸景</t>
    <phoneticPr fontId="1" type="noConversion"/>
  </si>
  <si>
    <t>一世情园</t>
    <phoneticPr fontId="1" type="noConversion"/>
  </si>
  <si>
    <t>珠江萨尔斯郡</t>
    <phoneticPr fontId="1" type="noConversion"/>
  </si>
  <si>
    <t>天鹅堡</t>
    <phoneticPr fontId="1" type="noConversion"/>
  </si>
  <si>
    <t>4/低</t>
    <phoneticPr fontId="1" type="noConversion"/>
  </si>
  <si>
    <r>
      <rPr>
        <sz val="11"/>
        <rFont val="宋体"/>
        <family val="3"/>
        <charset val="134"/>
      </rPr>
      <t>低</t>
    </r>
    <r>
      <rPr>
        <sz val="11"/>
        <rFont val="Arial"/>
        <family val="2"/>
      </rPr>
      <t>/18</t>
    </r>
    <phoneticPr fontId="1" type="noConversion"/>
  </si>
  <si>
    <r>
      <rPr>
        <sz val="11"/>
        <rFont val="宋体"/>
        <family val="3"/>
        <charset val="134"/>
      </rPr>
      <t>中</t>
    </r>
    <r>
      <rPr>
        <sz val="11"/>
        <rFont val="Arial"/>
        <family val="2"/>
      </rPr>
      <t>/16</t>
    </r>
    <phoneticPr fontId="1" type="noConversion"/>
  </si>
  <si>
    <r>
      <rPr>
        <sz val="11"/>
        <rFont val="宋体"/>
        <family val="3"/>
        <charset val="134"/>
      </rPr>
      <t>中</t>
    </r>
    <r>
      <rPr>
        <sz val="11"/>
        <rFont val="Arial"/>
        <family val="3"/>
        <charset val="134"/>
      </rPr>
      <t>/16</t>
    </r>
    <phoneticPr fontId="1" type="noConversion"/>
  </si>
  <si>
    <r>
      <rPr>
        <sz val="11"/>
        <rFont val="宋体"/>
        <family val="3"/>
        <charset val="134"/>
      </rPr>
      <t>低</t>
    </r>
    <r>
      <rPr>
        <sz val="11"/>
        <rFont val="Arial"/>
        <family val="3"/>
        <charset val="134"/>
      </rPr>
      <t>/18</t>
    </r>
    <phoneticPr fontId="1" type="noConversion"/>
  </si>
  <si>
    <r>
      <rPr>
        <sz val="11"/>
        <rFont val="宋体"/>
        <family val="3"/>
        <charset val="134"/>
      </rPr>
      <t>低</t>
    </r>
    <r>
      <rPr>
        <sz val="11"/>
        <rFont val="Arial"/>
        <family val="2"/>
      </rPr>
      <t>/16</t>
    </r>
    <phoneticPr fontId="1" type="noConversion"/>
  </si>
  <si>
    <r>
      <rPr>
        <sz val="11"/>
        <rFont val="宋体"/>
        <family val="3"/>
        <charset val="134"/>
      </rPr>
      <t>中</t>
    </r>
    <r>
      <rPr>
        <sz val="11"/>
        <rFont val="Arial"/>
        <family val="2"/>
      </rPr>
      <t>/18</t>
    </r>
    <phoneticPr fontId="1" type="noConversion"/>
  </si>
  <si>
    <r>
      <rPr>
        <sz val="11"/>
        <rFont val="宋体"/>
        <family val="3"/>
        <charset val="134"/>
      </rPr>
      <t>高</t>
    </r>
    <r>
      <rPr>
        <sz val="11"/>
        <rFont val="Arial"/>
        <family val="2"/>
      </rPr>
      <t>/16</t>
    </r>
    <phoneticPr fontId="1" type="noConversion"/>
  </si>
  <si>
    <r>
      <rPr>
        <sz val="11"/>
        <color rgb="FFFF0000"/>
        <rFont val="宋体"/>
        <family val="3"/>
        <charset val="134"/>
      </rPr>
      <t>中</t>
    </r>
    <r>
      <rPr>
        <sz val="11"/>
        <color rgb="FFFF0000"/>
        <rFont val="Arial"/>
        <family val="2"/>
      </rPr>
      <t>/18</t>
    </r>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</si>
  <si>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</si>
  <si>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</si>
  <si>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</si>
  <si>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</si>
  <si>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</si>
  <si>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</si>
  <si>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</si>
  <si>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</si>
  <si>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</si>
  <si>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</si>
  <si>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周边2公里内有珠江逸景家园、合生世界村、通州温馨家园、东亚瑞晶苑，居住小区规模较大，入住率较好，综合评价居住区成熟度较好。</t>
    <phoneticPr fontId="1" type="noConversion"/>
  </si>
  <si>
    <t>周边500米内有主干道——漷马路</t>
    <rPh sb="5" eb="6">
      <t>dong</t>
    </rPh>
    <phoneticPr fontId="1" type="noConversion"/>
  </si>
  <si>
    <t>户型布局</t>
    <phoneticPr fontId="1" type="noConversion"/>
  </si>
  <si>
    <t>四居室</t>
  </si>
  <si>
    <t>四居室</t>
    <phoneticPr fontId="1" type="noConversion"/>
  </si>
  <si>
    <t>配备家具、家电，无洗衣机；功能正常，质量有保证，较好</t>
    <phoneticPr fontId="1" type="noConversion"/>
  </si>
  <si>
    <t>配备家具、家电齐全；功能正常，质量有保证，好</t>
    <phoneticPr fontId="1" type="noConversion"/>
  </si>
  <si>
    <t>高楼层</t>
    <phoneticPr fontId="1" type="noConversion"/>
  </si>
  <si>
    <t>设施设备</t>
    <phoneticPr fontId="1" type="noConversion"/>
  </si>
  <si>
    <t>楼号</t>
  </si>
  <si>
    <t>面积范围（㎡）</t>
  </si>
  <si>
    <t>间数</t>
  </si>
  <si>
    <t>1、2号楼（家庭式公寓）</t>
  </si>
  <si>
    <t>A</t>
  </si>
  <si>
    <t>两室两厅</t>
  </si>
  <si>
    <t>A反</t>
  </si>
  <si>
    <t>B</t>
  </si>
  <si>
    <t>三室两厅</t>
  </si>
  <si>
    <t>B反</t>
  </si>
  <si>
    <t>C</t>
  </si>
  <si>
    <t>北</t>
  </si>
  <si>
    <t>C反</t>
  </si>
  <si>
    <t>D</t>
  </si>
  <si>
    <t>D反</t>
  </si>
  <si>
    <t>小计</t>
  </si>
  <si>
    <t>3-6号楼（白领公寓）</t>
  </si>
  <si>
    <t>A1反</t>
  </si>
  <si>
    <t>A2反</t>
  </si>
  <si>
    <t>A3反</t>
  </si>
  <si>
    <t>六居室</t>
  </si>
  <si>
    <t>144.64、144.72</t>
  </si>
  <si>
    <t>B1</t>
  </si>
  <si>
    <t>B1反</t>
  </si>
  <si>
    <t>B2</t>
  </si>
  <si>
    <t>B2反</t>
  </si>
  <si>
    <t>145.08、145.18</t>
  </si>
  <si>
    <t>合计</t>
  </si>
  <si>
    <t>标准房</t>
    <phoneticPr fontId="1" type="noConversion"/>
  </si>
  <si>
    <t>无燃气</t>
    <phoneticPr fontId="1" type="noConversion"/>
  </si>
  <si>
    <t>玄关柜、衣柜、床、床头柜（单个）、书桌+椅子、装饰画、烟机、电磁炉（活动）、空调、热水器、冰箱等</t>
  </si>
  <si>
    <t xml:space="preserve">固定家具、空调、热水器、烟机、燃气灶、冰箱等； </t>
    <phoneticPr fontId="1" type="noConversion"/>
  </si>
  <si>
    <t>82.57-82.7</t>
    <phoneticPr fontId="1" type="noConversion"/>
  </si>
  <si>
    <t>144.64-145.18</t>
    <phoneticPr fontId="1" type="noConversion"/>
  </si>
  <si>
    <t>六居室</t>
    <phoneticPr fontId="1" type="noConversion"/>
  </si>
  <si>
    <t>101.78-108.28</t>
    <phoneticPr fontId="1" type="noConversion"/>
  </si>
  <si>
    <t>两居室</t>
    <phoneticPr fontId="1" type="noConversion"/>
  </si>
  <si>
    <t>有燃气</t>
    <phoneticPr fontId="1" type="noConversion"/>
  </si>
  <si>
    <t>141.07-148.5</t>
    <phoneticPr fontId="1" type="noConversion"/>
  </si>
  <si>
    <t>市场租赁住房租金价值（元/月·套）</t>
  </si>
  <si>
    <t>单位市场租赁住房租金价值（元/月·平方米）</t>
  </si>
  <si>
    <t>公寓类型</t>
    <phoneticPr fontId="1" type="noConversion"/>
  </si>
  <si>
    <t>户型面积</t>
    <phoneticPr fontId="1" type="noConversion"/>
  </si>
  <si>
    <t>102.01-108.66四居室</t>
    <phoneticPr fontId="1" type="noConversion"/>
  </si>
  <si>
    <t>82.57-82.7四居室</t>
    <phoneticPr fontId="1" type="noConversion"/>
  </si>
  <si>
    <t>144.64-145.18六居室</t>
    <phoneticPr fontId="1" type="noConversion"/>
  </si>
  <si>
    <t>141.07-148.5三居室</t>
    <phoneticPr fontId="1" type="noConversion"/>
  </si>
  <si>
    <t>101.78-108.28两居室</t>
    <phoneticPr fontId="1" type="noConversion"/>
  </si>
  <si>
    <t>五居室</t>
    <phoneticPr fontId="1" type="noConversion"/>
  </si>
  <si>
    <t>有快递柜、垃圾分类收集点</t>
    <rPh sb="0" eb="1">
      <t>er</t>
    </rPh>
    <phoneticPr fontId="1" type="noConversion"/>
  </si>
  <si>
    <t>莲水怡园</t>
    <phoneticPr fontId="1" type="noConversion"/>
  </si>
  <si>
    <t>102.01-111.25</t>
    <phoneticPr fontId="1" type="noConversion"/>
  </si>
  <si>
    <t>白领公寓</t>
  </si>
  <si>
    <t>家庭式公寓</t>
  </si>
  <si>
    <t>拎包入住</t>
    <phoneticPr fontId="1" type="noConversion"/>
  </si>
  <si>
    <t>单价（元/平方米·月）</t>
    <phoneticPr fontId="1" type="noConversion"/>
  </si>
  <si>
    <t>总价（元/月·套）</t>
    <phoneticPr fontId="1" type="noConversion"/>
  </si>
  <si>
    <t>102.01-111.25</t>
  </si>
  <si>
    <t>82.57-82.7</t>
  </si>
  <si>
    <t>144.64-145.18</t>
  </si>
  <si>
    <t>101.78-108.28</t>
  </si>
  <si>
    <t>两居室</t>
  </si>
  <si>
    <t>141.07-148.5</t>
  </si>
  <si>
    <t>三居室</t>
  </si>
  <si>
    <t>2024年结果</t>
    <phoneticPr fontId="1" type="noConversion"/>
  </si>
  <si>
    <t>2025年结果</t>
    <phoneticPr fontId="1" type="noConversion"/>
  </si>
  <si>
    <t>整体户型</t>
    <phoneticPr fontId="1" type="noConversion"/>
  </si>
  <si>
    <t>三居</t>
    <phoneticPr fontId="1" type="noConversion"/>
  </si>
  <si>
    <t>公共卫浴</t>
    <phoneticPr fontId="1" type="noConversion"/>
  </si>
  <si>
    <t>五居</t>
    <phoneticPr fontId="1" type="noConversion"/>
  </si>
  <si>
    <t>低楼层</t>
    <phoneticPr fontId="1" type="noConversion"/>
  </si>
  <si>
    <t>二居</t>
    <phoneticPr fontId="1" type="noConversion"/>
  </si>
  <si>
    <t xml:space="preserve">低楼层 </t>
    <phoneticPr fontId="1" type="noConversion"/>
  </si>
  <si>
    <t>0-10</t>
    <phoneticPr fontId="1" type="noConversion"/>
  </si>
  <si>
    <t>30+</t>
    <phoneticPr fontId="1" type="noConversion"/>
  </si>
  <si>
    <t>90+</t>
    <phoneticPr fontId="1" type="noConversion"/>
  </si>
  <si>
    <t>坪效</t>
    <phoneticPr fontId="1" type="noConversion"/>
  </si>
  <si>
    <t>自如</t>
    <phoneticPr fontId="1" type="noConversion"/>
  </si>
  <si>
    <t>无家具家电</t>
    <phoneticPr fontId="1" type="noConversion"/>
  </si>
  <si>
    <t>85-90</t>
    <phoneticPr fontId="1" type="noConversion"/>
  </si>
  <si>
    <t>家具家电齐全</t>
    <phoneticPr fontId="1" type="noConversion"/>
  </si>
  <si>
    <t>物业供暖全含</t>
    <phoneticPr fontId="1" type="noConversion"/>
  </si>
  <si>
    <t>链家房源</t>
    <phoneticPr fontId="1" type="noConversion"/>
  </si>
  <si>
    <t>10-20</t>
    <phoneticPr fontId="1" type="noConversion"/>
  </si>
  <si>
    <t>20-30</t>
    <phoneticPr fontId="1" type="noConversion"/>
  </si>
  <si>
    <t>周边500米内有城市快速路——南六环路</t>
    <rPh sb="5" eb="6">
      <t>dong</t>
    </rPh>
    <phoneticPr fontId="1" type="noConversion"/>
  </si>
  <si>
    <t>周边2公里内有融科香雪兰溪、合生世界花园、通州温馨家园、东亚瑞晶苑，居住小区规模较大，入住率较好，综合评价居住区成熟度较好。</t>
    <phoneticPr fontId="1" type="noConversion"/>
  </si>
  <si>
    <t>独立卫浴、有电磁炉、完善</t>
    <phoneticPr fontId="12" type="noConversion"/>
  </si>
  <si>
    <t>公共厨卫，较完善</t>
    <phoneticPr fontId="12" type="noConversion"/>
  </si>
  <si>
    <t>单间</t>
    <phoneticPr fontId="12" type="noConversion"/>
  </si>
  <si>
    <t>一居、二居</t>
    <phoneticPr fontId="1" type="noConversion"/>
  </si>
  <si>
    <t>三居四居</t>
    <phoneticPr fontId="1" type="noConversion"/>
  </si>
  <si>
    <t>五居六居</t>
    <phoneticPr fontId="1" type="noConversion"/>
  </si>
  <si>
    <t>建筑面积</t>
  </si>
  <si>
    <t>备注</t>
  </si>
  <si>
    <t>配备家具、家电齐全；功能正常，质量有保证，较好</t>
    <phoneticPr fontId="1" type="noConversion"/>
  </si>
  <si>
    <t>0-50</t>
    <phoneticPr fontId="1" type="noConversion"/>
  </si>
  <si>
    <t>伴山领寓项目情况表</t>
  </si>
  <si>
    <t>栗园庄中路1号院4号楼（0032-2）</t>
  </si>
  <si>
    <t>一居室</t>
  </si>
  <si>
    <t>A'</t>
  </si>
  <si>
    <t>栗园庄中路1号院8号楼（0032-3）</t>
  </si>
  <si>
    <t>栗园庄中路2号院2号楼（0034-1）</t>
  </si>
  <si>
    <t>栗园庄中路2号院4号楼（0034-5）</t>
  </si>
  <si>
    <t>栗园庄中路2号院3号楼（0034-2）</t>
  </si>
  <si>
    <t>栗园庄中路2号院6号楼（0034-3）</t>
  </si>
  <si>
    <t>栗园庄中路2号院1号楼（0034-4）</t>
  </si>
  <si>
    <t>栗园庄中路2号院5号楼（0034-6）</t>
  </si>
  <si>
    <t>不动产权证书</t>
    <phoneticPr fontId="1" type="noConversion"/>
  </si>
  <si>
    <t>京（2020）门不动产权第0007640号</t>
    <phoneticPr fontId="1" type="noConversion"/>
  </si>
  <si>
    <t>门头沟区永定镇MC00-0600-0032地块</t>
    <phoneticPr fontId="1" type="noConversion"/>
  </si>
  <si>
    <t>北京门城永兴置业有限公司</t>
    <phoneticPr fontId="1" type="noConversion"/>
  </si>
  <si>
    <t>集体建设用地使用权</t>
    <phoneticPr fontId="1" type="noConversion"/>
  </si>
  <si>
    <t>批准拨用</t>
    <phoneticPr fontId="1" type="noConversion"/>
  </si>
  <si>
    <t>绿隔产业用地（建设集体租赁住房）</t>
    <phoneticPr fontId="1" type="noConversion"/>
  </si>
  <si>
    <t>京（2020）门不动产权第0007637号</t>
    <phoneticPr fontId="1" type="noConversion"/>
  </si>
  <si>
    <t>门头沟区永定镇MC00-0600-0034地块</t>
    <phoneticPr fontId="1" type="noConversion"/>
  </si>
  <si>
    <t>乡村建设规划许可证</t>
    <phoneticPr fontId="1" type="noConversion"/>
  </si>
  <si>
    <t>北京门城永兴住房租赁有限公司</t>
    <phoneticPr fontId="1" type="noConversion"/>
  </si>
  <si>
    <t>2025规自（门）乡建字0003号
乡字第110109202500003号</t>
    <phoneticPr fontId="1" type="noConversion"/>
  </si>
  <si>
    <t>门头沟区永定镇集体租赁住房项目(0032-1#集体租赁住房等21项)</t>
    <phoneticPr fontId="1" type="noConversion"/>
  </si>
  <si>
    <t>0032-1#集体租赁住房</t>
    <phoneticPr fontId="1" type="noConversion"/>
  </si>
  <si>
    <t>总建筑面积</t>
    <phoneticPr fontId="1" type="noConversion"/>
  </si>
  <si>
    <t>地上建筑面积</t>
    <phoneticPr fontId="1" type="noConversion"/>
  </si>
  <si>
    <t>地下建筑面积</t>
    <phoneticPr fontId="1" type="noConversion"/>
  </si>
  <si>
    <t>地上楼层</t>
    <phoneticPr fontId="1" type="noConversion"/>
  </si>
  <si>
    <t>地下楼层</t>
    <phoneticPr fontId="1" type="noConversion"/>
  </si>
  <si>
    <t>地上高度</t>
    <phoneticPr fontId="1" type="noConversion"/>
  </si>
  <si>
    <t>地下高度</t>
    <phoneticPr fontId="1" type="noConversion"/>
  </si>
  <si>
    <t>住房套数</t>
    <phoneticPr fontId="1" type="noConversion"/>
  </si>
  <si>
    <t>0032-2#集体租赁住房</t>
  </si>
  <si>
    <t>0032-3#集体租赁住房</t>
  </si>
  <si>
    <t>0032-4#集体租赁住房</t>
  </si>
  <si>
    <t>0032-5#集体租赁住房</t>
  </si>
  <si>
    <t>0032-6#集体租赁住房</t>
  </si>
  <si>
    <t>0032-7#集体租赁住房</t>
  </si>
  <si>
    <t>0032-8#集体租赁住房</t>
  </si>
  <si>
    <t>0032-S1#居住公共服务设施楼</t>
    <phoneticPr fontId="1" type="noConversion"/>
  </si>
  <si>
    <t>0032-CK</t>
    <phoneticPr fontId="1" type="noConversion"/>
  </si>
  <si>
    <t>0033-1#幼儿园</t>
    <phoneticPr fontId="1" type="noConversion"/>
  </si>
  <si>
    <t>0034-1#集体租赁住房</t>
    <phoneticPr fontId="1" type="noConversion"/>
  </si>
  <si>
    <t>0034-2#集体租赁住房</t>
  </si>
  <si>
    <t>0034-3#集体租赁住房</t>
  </si>
  <si>
    <t>0034-4#集体租赁住房</t>
  </si>
  <si>
    <t>0034-5#集体租赁住房</t>
  </si>
  <si>
    <t>0034-6#集体租赁住房</t>
  </si>
  <si>
    <t>0034-7#租赁型职工集体宿舍</t>
    <phoneticPr fontId="1" type="noConversion"/>
  </si>
  <si>
    <t>0034-8#租赁型职工集体宿舍</t>
  </si>
  <si>
    <t>0034-S1#居住公共服务设施楼</t>
    <phoneticPr fontId="1" type="noConversion"/>
  </si>
  <si>
    <t>0034-CK</t>
    <phoneticPr fontId="1" type="noConversion"/>
  </si>
  <si>
    <t>建筑工程施工许可证</t>
    <phoneticPr fontId="1" type="noConversion"/>
  </si>
  <si>
    <t>门头沟区永定镇集体租赁住房项目-0032、0033、0034地块</t>
    <phoneticPr fontId="1" type="noConversion"/>
  </si>
  <si>
    <t>2020施门建字0023号
110109202009180101</t>
    <phoneticPr fontId="1" type="noConversion"/>
  </si>
  <si>
    <t>保障性租赁住房项目认定书</t>
    <phoneticPr fontId="1" type="noConversion"/>
  </si>
  <si>
    <t>京保租认定（2022）17号</t>
    <phoneticPr fontId="1" type="noConversion"/>
  </si>
  <si>
    <t>规划用地面积</t>
    <phoneticPr fontId="1" type="noConversion"/>
  </si>
  <si>
    <t>规划总建筑面积</t>
    <phoneticPr fontId="1" type="noConversion"/>
  </si>
  <si>
    <t>保租房面积</t>
    <phoneticPr fontId="1" type="noConversion"/>
  </si>
  <si>
    <t>套数</t>
    <phoneticPr fontId="1" type="noConversion"/>
  </si>
  <si>
    <t>公共卫生间</t>
    <phoneticPr fontId="1" type="noConversion"/>
  </si>
  <si>
    <t>公共厨房</t>
    <phoneticPr fontId="1" type="noConversion"/>
  </si>
  <si>
    <t>栗园庄中路2号院1号楼（0034-4）</t>
    <phoneticPr fontId="1" type="noConversion"/>
  </si>
  <si>
    <t>栗园庄中路2号院2号楼（0034-1）</t>
    <phoneticPr fontId="1" type="noConversion"/>
  </si>
  <si>
    <t>栗园庄中路2号院3号楼（0034-2）</t>
    <phoneticPr fontId="1" type="noConversion"/>
  </si>
  <si>
    <t>栗园庄中路2号院4号楼（0034-5）</t>
    <phoneticPr fontId="1" type="noConversion"/>
  </si>
  <si>
    <t>栗园庄中路2号院5号楼（0034-6）</t>
    <phoneticPr fontId="1" type="noConversion"/>
  </si>
  <si>
    <t>栗园庄中路2号院6号楼（0034-3）</t>
    <phoneticPr fontId="1" type="noConversion"/>
  </si>
  <si>
    <t>栗园庄中路1号院4号楼（0032-2）</t>
    <phoneticPr fontId="1" type="noConversion"/>
  </si>
  <si>
    <t>栗园庄中路2号院-8号楼（0034-8）</t>
    <phoneticPr fontId="1" type="noConversion"/>
  </si>
  <si>
    <t>A</t>
    <phoneticPr fontId="1" type="noConversion"/>
  </si>
  <si>
    <t>A'</t>
    <phoneticPr fontId="1" type="noConversion"/>
  </si>
  <si>
    <t>B</t>
    <phoneticPr fontId="1" type="noConversion"/>
  </si>
  <si>
    <t>南北</t>
    <phoneticPr fontId="1" type="noConversion"/>
  </si>
  <si>
    <t>南</t>
    <phoneticPr fontId="1" type="noConversion"/>
  </si>
  <si>
    <t>惠润家园九地块</t>
    <phoneticPr fontId="1" type="noConversion"/>
  </si>
  <si>
    <t>惠润家园七地块</t>
    <phoneticPr fontId="1" type="noConversion"/>
  </si>
  <si>
    <t>云翔嘉苑</t>
    <phoneticPr fontId="1" type="noConversion"/>
  </si>
  <si>
    <t>永升嘉园</t>
    <phoneticPr fontId="1" type="noConversion"/>
  </si>
  <si>
    <t>惠润家园三地块</t>
    <phoneticPr fontId="1" type="noConversion"/>
  </si>
  <si>
    <t>平层</t>
    <phoneticPr fontId="12" type="noConversion"/>
  </si>
  <si>
    <t>不含家具家电</t>
    <phoneticPr fontId="1" type="noConversion"/>
  </si>
  <si>
    <t>道路通达度</t>
  </si>
  <si>
    <t>＜0.5km有主干道</t>
  </si>
  <si>
    <t>[0.5,1)km有主干道</t>
  </si>
  <si>
    <t>＜0.5km有次干道</t>
  </si>
  <si>
    <t>[0.5,1)km有次干道</t>
  </si>
  <si>
    <t>≥1km有次干道</t>
  </si>
  <si>
    <t>距离轨道交通站点距离</t>
  </si>
  <si>
    <t>＜0.5km</t>
  </si>
  <si>
    <t>[0.5,1)km</t>
  </si>
  <si>
    <t>[1,1.5)km</t>
  </si>
  <si>
    <t>[1.5,2)km</t>
  </si>
  <si>
    <t>≥2km</t>
  </si>
  <si>
    <t>距离公交站点距离</t>
  </si>
  <si>
    <t>公共配套设施</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</si>
  <si>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</si>
  <si>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</si>
  <si>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</si>
  <si>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</si>
  <si>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</si>
  <si>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距离地铁小园站约400米</t>
    <phoneticPr fontId="1" type="noConversion"/>
  </si>
  <si>
    <t>距离地铁栗园庄站约400米</t>
    <phoneticPr fontId="1" type="noConversion"/>
  </si>
  <si>
    <t>周边500米内有快速路——G108</t>
    <phoneticPr fontId="1" type="noConversion"/>
  </si>
  <si>
    <t>服务费</t>
    <phoneticPr fontId="1" type="noConversion"/>
  </si>
  <si>
    <t>周边500米内有M44路、890路、903路、965路等公交线路途径并设立站点</t>
    <phoneticPr fontId="1" type="noConversion"/>
  </si>
  <si>
    <t>距离地铁S1线栗园庄站约2000米</t>
    <phoneticPr fontId="1" type="noConversion"/>
  </si>
  <si>
    <t>周边1000米内有M44路、890路、903路、965路、994路 等公交线路途径并设立站点</t>
    <phoneticPr fontId="1" type="noConversion"/>
  </si>
  <si>
    <t>有燃气</t>
    <phoneticPr fontId="12" type="noConversion"/>
  </si>
  <si>
    <t>估价对象所在区域周边2公里范围内有惠民超市、永辉超市等商业场所；北京八中（京西校区）等教育机构；永定镇社区卫生服务中心等医疗机构；有北京哦你工商银行金融网点，公共配套设施状况一般。</t>
    <phoneticPr fontId="1" type="noConversion"/>
  </si>
  <si>
    <t>估价对象周边2公里内有永定河滨水森林公园等自然景观，自然与人文环境一般。周边5km内无污染源。</t>
    <phoneticPr fontId="1" type="noConversion"/>
  </si>
  <si>
    <t>周边1公里内有七彩花田街心公园、石门营文化公园、门头沟金石足球场等自然人文景观，自然与人文环境较好。周边5km内无污染源。周边5km内无污染源。</t>
    <phoneticPr fontId="1" type="noConversion"/>
  </si>
  <si>
    <t>周边1公里范围内有金融街融悦汇、永辉超市等商业场所；大峪中学分校、中国人大附小（京西校区）等教育机构；石门营社区卫生服务站等医疗机构；有北京农商银行等金融网点，公共配套设施状况较好</t>
    <phoneticPr fontId="1" type="noConversion"/>
  </si>
  <si>
    <t>周边2公里内有云泽嘉苑、云翔嘉苑、紫金新园、惠润家园七地块、十地块等小区，居住小区规模较大，入住率较好，综合评价居住区成熟度较好。</t>
    <phoneticPr fontId="1" type="noConversion"/>
  </si>
  <si>
    <t>周边2公里内有云泽嘉苑、云翔嘉苑、紫金新园、惠润家园九地块、十地块等小区，居住小区规模较大，入住率较好，综合评价居住区成熟度较好。</t>
    <phoneticPr fontId="1" type="noConversion"/>
  </si>
  <si>
    <t>50-65</t>
    <phoneticPr fontId="1" type="noConversion"/>
  </si>
  <si>
    <t>65-80</t>
    <phoneticPr fontId="1" type="noConversion"/>
  </si>
  <si>
    <t>80+</t>
    <phoneticPr fontId="1" type="noConversion"/>
  </si>
  <si>
    <t>估价对象周边1公里内无规模性小区，居住区成熟度较差。</t>
    <phoneticPr fontId="1" type="noConversion"/>
  </si>
  <si>
    <t>距离地铁小园站约200米</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</si>
</sst>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60">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1"/>
      <name val="DengXian"/>
      <charset val="134"/>
      <scheme val="minor"/>
    </font>
    <font>
      <sz val="11"/>
      <color theme="1"/>
      <name val="DengXian"/>
      <family val="3"/>
      <charset val="134"/>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color rgb="FFFF0000"/>
      <name val="宋体"/>
      <family val="3"/>
      <charset val="134"/>
    </font>
    <font>
      <sz val="11"/>
      <color rgb="FFFF0000"/>
      <name val="Arial"/>
      <family val="2"/>
    </font>
    <font>
      <sz val="11"/>
      <color rgb="FFFF0000"/>
      <name val="Arial"/>
      <family val="3"/>
      <charset val="134"/>
    </font>
    <font>
      <sz val="11"/>
      <name val="Arial"/>
      <family val="3"/>
      <charset val="134"/>
    </font>
    <font>
      <sz val="11"/>
      <name val="DengXian"/>
      <family val="2"/>
      <scheme val="minor"/>
    </font>
    <font>
      <sz val="9"/>
      <color theme="1"/>
      <name val="华文细黑"/>
      <family val="3"/>
      <charset val="134"/>
    </font>
    <font>
      <b/>
      <sz val="9"/>
      <color theme="1"/>
      <name val="华文细黑"/>
      <family val="3"/>
      <charset val="134"/>
    </font>
    <font>
      <u/>
      <sz val="11"/>
      <color indexed="12"/>
      <name val="DengXian"/>
      <family val="2"/>
      <scheme val="minor"/>
    </font>
    <font>
      <sz val="11"/>
      <color rgb="FF0070C0"/>
      <name val="微软雅黑"/>
      <family val="2"/>
      <charset val="134"/>
    </font>
    <font>
      <sz val="11"/>
      <color rgb="FF000000"/>
      <name val="微软雅黑"/>
      <family val="2"/>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6"/>
        <bgColor indexed="64"/>
      </patternFill>
    </fill>
    <fill>
      <patternFill patternType="solid">
        <fgColor theme="8"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1" fillId="0" borderId="0"/>
    <xf numFmtId="0" fontId="28" fillId="0" borderId="0"/>
    <xf numFmtId="0" fontId="5"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9" fillId="0" borderId="0"/>
    <xf numFmtId="0" fontId="2" fillId="0" borderId="0"/>
    <xf numFmtId="0" fontId="2" fillId="0" borderId="0">
      <alignment vertical="center"/>
    </xf>
    <xf numFmtId="0" fontId="57" fillId="0" borderId="0">
      <alignment vertical="center"/>
    </xf>
    <xf numFmtId="0" fontId="38" fillId="0" borderId="0">
      <alignment vertical="center"/>
    </xf>
  </cellStyleXfs>
  <cellXfs count="429">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14" fontId="10" fillId="0" borderId="1" xfId="2" applyNumberFormat="1"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2" fillId="0" borderId="0" xfId="2" applyFont="1">
      <alignment vertical="center"/>
    </xf>
    <xf numFmtId="0" fontId="1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176" fontId="10" fillId="0" borderId="9" xfId="2" applyNumberFormat="1" applyFont="1" applyBorder="1" applyAlignment="1">
      <alignment horizontal="center" vertical="center"/>
    </xf>
    <xf numFmtId="14" fontId="10" fillId="0" borderId="0" xfId="2" applyNumberFormat="1" applyFont="1" applyAlignment="1">
      <alignment horizontal="center" vertical="center"/>
    </xf>
    <xf numFmtId="176" fontId="10" fillId="0" borderId="0" xfId="2" applyNumberFormat="1" applyFont="1">
      <alignment vertical="center"/>
    </xf>
    <xf numFmtId="0" fontId="10" fillId="0" borderId="0" xfId="2" applyFont="1">
      <alignment vertical="center"/>
    </xf>
    <xf numFmtId="0" fontId="16" fillId="0" borderId="12" xfId="2" applyFont="1" applyBorder="1" applyAlignment="1">
      <alignment horizontal="center" vertical="center"/>
    </xf>
    <xf numFmtId="0" fontId="16"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5" fillId="0" borderId="9" xfId="0" applyNumberFormat="1" applyFont="1" applyBorder="1" applyAlignment="1">
      <alignment horizontal="center" vertical="center"/>
    </xf>
    <xf numFmtId="0" fontId="25" fillId="0" borderId="9" xfId="0" applyFont="1" applyBorder="1" applyAlignment="1">
      <alignment horizontal="center" vertical="center"/>
    </xf>
    <xf numFmtId="49" fontId="25" fillId="0" borderId="9" xfId="0" applyNumberFormat="1" applyFont="1" applyBorder="1" applyAlignment="1">
      <alignment horizontal="center" vertical="center" wrapText="1"/>
    </xf>
    <xf numFmtId="0" fontId="25" fillId="0" borderId="9" xfId="0" applyFont="1" applyBorder="1" applyAlignment="1">
      <alignment horizontal="center" vertical="center" wrapText="1"/>
    </xf>
    <xf numFmtId="0" fontId="27" fillId="0" borderId="9" xfId="0" applyFont="1" applyBorder="1" applyAlignment="1">
      <alignment horizontal="center" vertical="center" wrapText="1"/>
    </xf>
    <xf numFmtId="180" fontId="27"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9" fillId="0" borderId="9" xfId="0" applyFont="1" applyBorder="1" applyAlignment="1">
      <alignment horizontal="center" vertical="center" wrapText="1"/>
    </xf>
    <xf numFmtId="0" fontId="29" fillId="0" borderId="9" xfId="94" applyFont="1" applyBorder="1" applyAlignment="1">
      <alignment horizontal="center" vertical="center" shrinkToFit="1"/>
    </xf>
    <xf numFmtId="2" fontId="30" fillId="0" borderId="9" xfId="0" applyNumberFormat="1" applyFont="1" applyBorder="1" applyAlignment="1">
      <alignment horizontal="center" vertical="center" wrapText="1"/>
    </xf>
    <xf numFmtId="181" fontId="29" fillId="0" borderId="9" xfId="0" applyNumberFormat="1" applyFont="1" applyBorder="1" applyAlignment="1">
      <alignment horizontal="center" vertical="center" wrapText="1"/>
    </xf>
    <xf numFmtId="176" fontId="31" fillId="0" borderId="9" xfId="0" applyNumberFormat="1" applyFont="1" applyBorder="1" applyAlignment="1">
      <alignment horizontal="center" vertical="center"/>
    </xf>
    <xf numFmtId="0" fontId="31"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9" fillId="4" borderId="9" xfId="0" applyFont="1" applyFill="1" applyBorder="1" applyAlignment="1">
      <alignment horizontal="center" vertical="center" wrapText="1"/>
    </xf>
    <xf numFmtId="0" fontId="29" fillId="4" borderId="9" xfId="94" applyFont="1" applyFill="1" applyBorder="1" applyAlignment="1">
      <alignment horizontal="center" vertical="center" shrinkToFit="1"/>
    </xf>
    <xf numFmtId="181" fontId="29" fillId="4" borderId="9" xfId="0" applyNumberFormat="1" applyFont="1" applyFill="1" applyBorder="1" applyAlignment="1">
      <alignment horizontal="center" vertical="center" wrapText="1"/>
    </xf>
    <xf numFmtId="176" fontId="31" fillId="4" borderId="9" xfId="0" applyNumberFormat="1" applyFont="1" applyFill="1" applyBorder="1" applyAlignment="1">
      <alignment horizontal="center" vertical="center"/>
    </xf>
    <xf numFmtId="0" fontId="31"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9" fillId="5" borderId="9" xfId="0" applyFont="1" applyFill="1" applyBorder="1" applyAlignment="1">
      <alignment horizontal="center" vertical="center" wrapText="1"/>
    </xf>
    <xf numFmtId="0" fontId="29"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0"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2" fillId="5" borderId="0" xfId="2" applyFont="1" applyFill="1">
      <alignment vertical="center"/>
    </xf>
    <xf numFmtId="10" fontId="2" fillId="5" borderId="0" xfId="2" applyNumberFormat="1" applyFill="1">
      <alignment vertical="center"/>
    </xf>
    <xf numFmtId="0" fontId="32"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3"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3"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37" fillId="0" borderId="9" xfId="3" applyFont="1" applyBorder="1" applyAlignment="1">
      <alignment horizontal="center" vertical="center" wrapText="1"/>
    </xf>
    <xf numFmtId="0" fontId="34"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38" fillId="0" borderId="0" xfId="0" applyFont="1" applyAlignment="1">
      <alignment horizontal="left" vertical="center"/>
    </xf>
    <xf numFmtId="0" fontId="0" fillId="0" borderId="0" xfId="0" applyAlignment="1">
      <alignment horizontal="left"/>
    </xf>
    <xf numFmtId="0" fontId="38" fillId="4" borderId="0" xfId="0" applyFont="1" applyFill="1" applyAlignment="1">
      <alignment horizontal="left" vertical="center"/>
    </xf>
    <xf numFmtId="14" fontId="10" fillId="0" borderId="9" xfId="2" applyNumberFormat="1" applyFont="1" applyBorder="1" applyAlignment="1">
      <alignment horizontal="center" vertical="center"/>
    </xf>
    <xf numFmtId="0" fontId="16" fillId="0" borderId="16" xfId="2" applyFont="1" applyBorder="1" applyAlignment="1">
      <alignment horizontal="center" vertical="center"/>
    </xf>
    <xf numFmtId="0" fontId="40" fillId="4" borderId="0" xfId="0" applyFont="1" applyFill="1"/>
    <xf numFmtId="0" fontId="23" fillId="4" borderId="0" xfId="0" applyFont="1" applyFill="1" applyAlignment="1">
      <alignment vertical="center"/>
    </xf>
    <xf numFmtId="14" fontId="0" fillId="0" borderId="0" xfId="0" applyNumberFormat="1"/>
    <xf numFmtId="0" fontId="23" fillId="0" borderId="0" xfId="0" applyFont="1"/>
    <xf numFmtId="0" fontId="23" fillId="4" borderId="0" xfId="0" applyFont="1" applyFill="1"/>
    <xf numFmtId="176" fontId="0" fillId="0" borderId="9" xfId="0" applyNumberFormat="1" applyBorder="1" applyAlignment="1">
      <alignment horizontal="center"/>
    </xf>
    <xf numFmtId="176" fontId="0" fillId="0" borderId="9" xfId="0" applyNumberFormat="1" applyBorder="1" applyAlignment="1">
      <alignment horizontal="center" vertical="center"/>
    </xf>
    <xf numFmtId="0" fontId="17" fillId="0" borderId="9" xfId="2" applyFont="1" applyBorder="1" applyAlignment="1">
      <alignment horizontal="center" vertical="center"/>
    </xf>
    <xf numFmtId="0" fontId="0" fillId="0" borderId="9" xfId="0" applyBorder="1" applyAlignment="1">
      <alignment horizontal="center"/>
    </xf>
    <xf numFmtId="176" fontId="0" fillId="0" borderId="12" xfId="0" applyNumberFormat="1" applyBorder="1" applyAlignment="1">
      <alignment horizontal="center" vertical="center"/>
    </xf>
    <xf numFmtId="176" fontId="0" fillId="0" borderId="13" xfId="0" applyNumberFormat="1" applyBorder="1" applyAlignment="1">
      <alignment horizontal="center" vertical="center"/>
    </xf>
    <xf numFmtId="176" fontId="15" fillId="0" borderId="9" xfId="2" applyNumberFormat="1" applyFont="1" applyBorder="1" applyAlignment="1">
      <alignment horizontal="center" vertical="center"/>
    </xf>
    <xf numFmtId="0" fontId="20" fillId="5" borderId="1" xfId="3" applyFont="1" applyFill="1" applyBorder="1" applyAlignment="1">
      <alignment horizontal="center" vertical="center" wrapText="1"/>
    </xf>
    <xf numFmtId="0" fontId="44" fillId="10" borderId="9" xfId="0" applyFont="1" applyFill="1" applyBorder="1" applyAlignment="1">
      <alignment horizontal="center" vertical="center" wrapText="1"/>
    </xf>
    <xf numFmtId="0" fontId="0" fillId="0" borderId="0" xfId="0" applyAlignment="1">
      <alignment horizontal="center" wrapText="1"/>
    </xf>
    <xf numFmtId="0" fontId="39" fillId="0" borderId="9" xfId="0" applyFont="1" applyBorder="1" applyAlignment="1">
      <alignment horizontal="center"/>
    </xf>
    <xf numFmtId="0" fontId="45" fillId="0" borderId="9" xfId="0" applyFont="1" applyBorder="1" applyAlignment="1">
      <alignment horizontal="center"/>
    </xf>
    <xf numFmtId="176" fontId="46" fillId="0" borderId="9" xfId="0" applyNumberFormat="1" applyFont="1" applyBorder="1" applyAlignment="1">
      <alignment horizontal="center" vertical="center"/>
    </xf>
    <xf numFmtId="2" fontId="47" fillId="0" borderId="9" xfId="0" applyNumberFormat="1" applyFont="1" applyBorder="1" applyAlignment="1">
      <alignment horizontal="center" vertical="center" wrapText="1"/>
    </xf>
    <xf numFmtId="0" fontId="0" fillId="0" borderId="0" xfId="0" applyAlignment="1">
      <alignment horizontal="center"/>
    </xf>
    <xf numFmtId="2" fontId="45" fillId="0" borderId="9" xfId="0" applyNumberFormat="1" applyFont="1" applyBorder="1" applyAlignment="1">
      <alignment horizontal="center"/>
    </xf>
    <xf numFmtId="2" fontId="46" fillId="0" borderId="9" xfId="0" applyNumberFormat="1" applyFont="1" applyBorder="1" applyAlignment="1">
      <alignment horizontal="center" vertical="center"/>
    </xf>
    <xf numFmtId="0" fontId="44" fillId="10" borderId="0" xfId="0" applyFont="1" applyFill="1" applyAlignment="1">
      <alignment horizontal="center" vertical="center" wrapText="1"/>
    </xf>
    <xf numFmtId="0" fontId="0" fillId="0" borderId="0" xfId="0" applyAlignment="1">
      <alignment horizontal="center" vertical="center"/>
    </xf>
    <xf numFmtId="0" fontId="39" fillId="0" borderId="0" xfId="0" applyFont="1" applyAlignment="1">
      <alignment horizontal="center" vertical="center"/>
    </xf>
    <xf numFmtId="0" fontId="45" fillId="0" borderId="0" xfId="0" applyFont="1" applyAlignment="1">
      <alignment horizontal="center" vertical="center"/>
    </xf>
    <xf numFmtId="176" fontId="46" fillId="0" borderId="18" xfId="0" applyNumberFormat="1" applyFont="1" applyBorder="1" applyAlignment="1">
      <alignment horizontal="center" vertical="center"/>
    </xf>
    <xf numFmtId="2" fontId="47" fillId="0" borderId="19" xfId="0" applyNumberFormat="1" applyFont="1" applyBorder="1" applyAlignment="1">
      <alignment horizontal="center" vertical="center" wrapText="1"/>
    </xf>
    <xf numFmtId="2" fontId="45" fillId="0" borderId="19" xfId="0" applyNumberFormat="1" applyFont="1" applyBorder="1" applyAlignment="1">
      <alignment horizontal="center" vertical="center"/>
    </xf>
    <xf numFmtId="2" fontId="46" fillId="0" borderId="19" xfId="0" applyNumberFormat="1" applyFont="1" applyBorder="1" applyAlignment="1">
      <alignment horizontal="center" vertical="center"/>
    </xf>
    <xf numFmtId="176" fontId="46" fillId="0" borderId="20" xfId="0" applyNumberFormat="1" applyFont="1" applyBorder="1" applyAlignment="1">
      <alignment horizontal="center" vertical="center"/>
    </xf>
    <xf numFmtId="2" fontId="45" fillId="0" borderId="21" xfId="0" applyNumberFormat="1" applyFont="1" applyBorder="1" applyAlignment="1">
      <alignment horizontal="center" vertical="center"/>
    </xf>
    <xf numFmtId="0" fontId="45" fillId="0" borderId="0" xfId="0" applyFont="1" applyAlignment="1">
      <alignment horizontal="center"/>
    </xf>
    <xf numFmtId="0" fontId="45" fillId="0" borderId="18" xfId="0" applyFont="1" applyBorder="1" applyAlignment="1">
      <alignment horizontal="center" vertical="center"/>
    </xf>
    <xf numFmtId="0" fontId="45" fillId="0" borderId="19" xfId="0" applyFont="1" applyBorder="1" applyAlignment="1">
      <alignment horizontal="center" vertical="center"/>
    </xf>
    <xf numFmtId="0" fontId="44" fillId="10" borderId="0" xfId="0" applyFont="1" applyFill="1" applyAlignment="1">
      <alignment horizontal="center" vertical="center"/>
    </xf>
    <xf numFmtId="0" fontId="44" fillId="10" borderId="9" xfId="0" applyFont="1" applyFill="1" applyBorder="1" applyAlignment="1">
      <alignment horizontal="center" vertical="center"/>
    </xf>
    <xf numFmtId="176" fontId="48" fillId="0" borderId="9" xfId="0" applyNumberFormat="1" applyFont="1" applyBorder="1" applyAlignment="1">
      <alignment horizontal="center" vertical="center"/>
    </xf>
    <xf numFmtId="0" fontId="48" fillId="0" borderId="9" xfId="0" applyFont="1" applyBorder="1" applyAlignment="1">
      <alignment horizontal="center" vertical="center"/>
    </xf>
    <xf numFmtId="176" fontId="49" fillId="5" borderId="9" xfId="0" applyNumberFormat="1" applyFont="1" applyFill="1" applyBorder="1" applyAlignment="1">
      <alignment horizontal="center" vertical="center" wrapText="1"/>
    </xf>
    <xf numFmtId="0" fontId="43" fillId="0" borderId="5" xfId="2" applyFont="1" applyBorder="1" applyAlignment="1">
      <alignment horizontal="center" vertical="center"/>
    </xf>
    <xf numFmtId="176" fontId="0" fillId="0" borderId="0" xfId="0" applyNumberFormat="1" applyAlignment="1">
      <alignment horizontal="center" vertical="center" wrapText="1"/>
    </xf>
    <xf numFmtId="0" fontId="43" fillId="0" borderId="7" xfId="2" applyFont="1" applyBorder="1" applyAlignment="1">
      <alignment horizontal="center" vertical="center"/>
    </xf>
    <xf numFmtId="0" fontId="15" fillId="0" borderId="9" xfId="2" applyFont="1" applyBorder="1" applyAlignment="1">
      <alignment horizontal="center" vertical="center" wrapText="1"/>
    </xf>
    <xf numFmtId="0" fontId="50" fillId="0" borderId="9" xfId="2" applyFont="1" applyBorder="1" applyAlignment="1">
      <alignment horizontal="center" vertical="center"/>
    </xf>
    <xf numFmtId="0" fontId="51" fillId="0" borderId="1" xfId="2" applyFont="1" applyBorder="1" applyAlignment="1">
      <alignment horizontal="center" vertical="center"/>
    </xf>
    <xf numFmtId="0" fontId="51" fillId="0" borderId="9" xfId="2" applyFont="1" applyBorder="1" applyAlignment="1">
      <alignment horizontal="center" vertical="center"/>
    </xf>
    <xf numFmtId="14" fontId="51" fillId="0" borderId="9" xfId="2" applyNumberFormat="1" applyFont="1" applyBorder="1" applyAlignment="1">
      <alignment horizontal="center" vertical="center"/>
    </xf>
    <xf numFmtId="58" fontId="52" fillId="0" borderId="9" xfId="2" applyNumberFormat="1" applyFont="1" applyBorder="1" applyAlignment="1">
      <alignment horizontal="center" vertical="center"/>
    </xf>
    <xf numFmtId="176" fontId="51" fillId="0" borderId="9" xfId="2" applyNumberFormat="1" applyFont="1" applyBorder="1" applyAlignment="1">
      <alignment horizontal="center" vertical="center"/>
    </xf>
    <xf numFmtId="49" fontId="0" fillId="0" borderId="0" xfId="0" applyNumberFormat="1"/>
    <xf numFmtId="0" fontId="17" fillId="0" borderId="1" xfId="2" applyFont="1" applyBorder="1" applyAlignment="1">
      <alignment horizontal="center" vertical="center" wrapText="1"/>
    </xf>
    <xf numFmtId="14" fontId="16" fillId="0" borderId="9" xfId="2" applyNumberFormat="1" applyFont="1" applyBorder="1" applyAlignment="1">
      <alignment horizontal="center" vertical="center"/>
    </xf>
    <xf numFmtId="58" fontId="53" fillId="0" borderId="9" xfId="2" applyNumberFormat="1" applyFont="1" applyBorder="1" applyAlignment="1">
      <alignment horizontal="center" vertical="center"/>
    </xf>
    <xf numFmtId="176" fontId="16" fillId="0" borderId="9" xfId="2" applyNumberFormat="1" applyFont="1" applyBorder="1" applyAlignment="1">
      <alignment horizontal="center" vertical="center"/>
    </xf>
    <xf numFmtId="0" fontId="54" fillId="0" borderId="0" xfId="0" applyFont="1"/>
    <xf numFmtId="176" fontId="17" fillId="0" borderId="9" xfId="2" applyNumberFormat="1" applyFont="1" applyBorder="1" applyAlignment="1">
      <alignment horizontal="center" vertical="center"/>
    </xf>
    <xf numFmtId="0" fontId="0" fillId="0" borderId="9" xfId="0" applyBorder="1"/>
    <xf numFmtId="176" fontId="0" fillId="0" borderId="9" xfId="0" applyNumberFormat="1" applyBorder="1"/>
    <xf numFmtId="0" fontId="54" fillId="0" borderId="9" xfId="0" applyFont="1" applyBorder="1"/>
    <xf numFmtId="176" fontId="54" fillId="0" borderId="9" xfId="0" applyNumberFormat="1" applyFont="1" applyBorder="1"/>
    <xf numFmtId="0" fontId="23" fillId="0" borderId="9" xfId="0" applyFont="1" applyBorder="1"/>
    <xf numFmtId="0" fontId="17" fillId="0" borderId="9" xfId="2" applyFont="1" applyBorder="1" applyAlignment="1">
      <alignment horizontal="center" vertical="center" wrapText="1"/>
    </xf>
    <xf numFmtId="0" fontId="23" fillId="0" borderId="9" xfId="0" applyFont="1" applyBorder="1" applyAlignment="1">
      <alignment horizontal="center" vertical="center"/>
    </xf>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176" fontId="23" fillId="0" borderId="9" xfId="0" applyNumberFormat="1" applyFont="1" applyBorder="1" applyAlignment="1">
      <alignment horizontal="center" vertical="center"/>
    </xf>
    <xf numFmtId="0" fontId="40" fillId="0" borderId="0" xfId="0" applyFont="1"/>
    <xf numFmtId="176" fontId="51" fillId="0" borderId="1" xfId="2" applyNumberFormat="1" applyFont="1" applyBorder="1" applyAlignment="1">
      <alignment horizontal="center" vertical="center"/>
    </xf>
    <xf numFmtId="0" fontId="54" fillId="0" borderId="9" xfId="0" applyFont="1" applyBorder="1" applyAlignment="1">
      <alignment horizontal="center"/>
    </xf>
    <xf numFmtId="0" fontId="23" fillId="0" borderId="9" xfId="0" applyFont="1" applyBorder="1" applyAlignment="1">
      <alignment horizontal="center"/>
    </xf>
    <xf numFmtId="176" fontId="0" fillId="0" borderId="12" xfId="0" applyNumberFormat="1" applyBorder="1" applyAlignment="1">
      <alignment vertical="center"/>
    </xf>
    <xf numFmtId="176" fontId="0" fillId="0" borderId="13" xfId="0" applyNumberFormat="1" applyBorder="1" applyAlignment="1">
      <alignment vertical="center"/>
    </xf>
    <xf numFmtId="0" fontId="0" fillId="9" borderId="0" xfId="0" applyFill="1"/>
    <xf numFmtId="0" fontId="23" fillId="0" borderId="5" xfId="0" applyFont="1" applyBorder="1"/>
    <xf numFmtId="176" fontId="51" fillId="0" borderId="5" xfId="2" applyNumberFormat="1" applyFont="1" applyBorder="1" applyAlignment="1">
      <alignment horizontal="center" vertical="center"/>
    </xf>
    <xf numFmtId="176" fontId="54" fillId="0" borderId="9" xfId="0" applyNumberFormat="1" applyFont="1" applyBorder="1" applyAlignment="1">
      <alignment horizontal="center" vertical="center"/>
    </xf>
    <xf numFmtId="176" fontId="54" fillId="0" borderId="9" xfId="0" applyNumberFormat="1" applyFont="1" applyBorder="1" applyAlignment="1">
      <alignment horizontal="center"/>
    </xf>
    <xf numFmtId="0" fontId="51" fillId="4" borderId="1" xfId="2" applyFont="1" applyFill="1" applyBorder="1" applyAlignment="1">
      <alignment horizontal="center" vertical="center"/>
    </xf>
    <xf numFmtId="176" fontId="16" fillId="4" borderId="9" xfId="2" applyNumberFormat="1" applyFont="1" applyFill="1" applyBorder="1" applyAlignment="1">
      <alignment horizontal="center" vertical="center"/>
    </xf>
    <xf numFmtId="0" fontId="0" fillId="4" borderId="9" xfId="0" applyFill="1" applyBorder="1"/>
    <xf numFmtId="176" fontId="0" fillId="4" borderId="9" xfId="0" applyNumberFormat="1" applyFill="1" applyBorder="1" applyAlignment="1">
      <alignment horizontal="center" vertical="center"/>
    </xf>
    <xf numFmtId="0" fontId="50" fillId="4" borderId="9" xfId="2" applyFont="1" applyFill="1" applyBorder="1" applyAlignment="1">
      <alignment horizontal="center" vertical="center"/>
    </xf>
    <xf numFmtId="0" fontId="23" fillId="4" borderId="9" xfId="0" applyFont="1" applyFill="1" applyBorder="1"/>
    <xf numFmtId="0" fontId="51" fillId="4" borderId="9" xfId="2" applyFont="1" applyFill="1" applyBorder="1" applyAlignment="1">
      <alignment horizontal="center" vertical="center"/>
    </xf>
    <xf numFmtId="176" fontId="51" fillId="4" borderId="9" xfId="2" applyNumberFormat="1" applyFont="1" applyFill="1" applyBorder="1" applyAlignment="1">
      <alignment horizontal="center" vertical="center"/>
    </xf>
    <xf numFmtId="14" fontId="51" fillId="4" borderId="9" xfId="2" applyNumberFormat="1" applyFont="1" applyFill="1" applyBorder="1" applyAlignment="1">
      <alignment horizontal="center" vertical="center"/>
    </xf>
    <xf numFmtId="58" fontId="52" fillId="4" borderId="9" xfId="2" applyNumberFormat="1" applyFont="1" applyFill="1" applyBorder="1" applyAlignment="1">
      <alignment horizontal="center" vertical="center"/>
    </xf>
    <xf numFmtId="0" fontId="54" fillId="0" borderId="9" xfId="0" applyFont="1" applyBorder="1" applyAlignment="1">
      <alignment horizontal="center" vertical="center"/>
    </xf>
    <xf numFmtId="0" fontId="23" fillId="0" borderId="0" xfId="0" applyFont="1" applyAlignment="1">
      <alignment wrapText="1"/>
    </xf>
    <xf numFmtId="0" fontId="54" fillId="0" borderId="8" xfId="0" applyFont="1" applyBorder="1" applyAlignment="1">
      <alignment horizontal="center" vertical="center"/>
    </xf>
    <xf numFmtId="0" fontId="54" fillId="0" borderId="7" xfId="0" applyFont="1" applyBorder="1" applyAlignment="1">
      <alignment horizontal="center" vertical="center" wrapText="1"/>
    </xf>
    <xf numFmtId="0" fontId="10" fillId="0" borderId="12" xfId="2" applyFont="1" applyBorder="1" applyAlignment="1">
      <alignment horizontal="center" vertical="center"/>
    </xf>
    <xf numFmtId="0" fontId="13" fillId="0" borderId="24" xfId="0" applyFont="1" applyBorder="1" applyAlignment="1">
      <alignment horizontal="center" vertical="center"/>
    </xf>
    <xf numFmtId="0" fontId="13" fillId="0" borderId="27" xfId="0" applyFont="1" applyBorder="1" applyAlignment="1">
      <alignment horizontal="center" vertical="center"/>
    </xf>
    <xf numFmtId="0" fontId="15" fillId="0" borderId="12" xfId="2" applyFont="1" applyBorder="1" applyAlignment="1">
      <alignment horizontal="center" vertical="center" wrapText="1"/>
    </xf>
    <xf numFmtId="0" fontId="15" fillId="0" borderId="12" xfId="2" applyFont="1" applyBorder="1" applyAlignment="1">
      <alignment horizontal="center" vertical="center"/>
    </xf>
    <xf numFmtId="176" fontId="0" fillId="0" borderId="9" xfId="0" applyNumberFormat="1" applyBorder="1" applyAlignment="1">
      <alignment horizontal="center" vertical="center" wrapText="1"/>
    </xf>
    <xf numFmtId="0" fontId="15" fillId="4" borderId="9" xfId="2" applyFont="1" applyFill="1" applyBorder="1" applyAlignment="1">
      <alignment horizontal="center" vertical="center"/>
    </xf>
    <xf numFmtId="0" fontId="10" fillId="4" borderId="9" xfId="2" applyFont="1" applyFill="1" applyBorder="1" applyAlignment="1">
      <alignment horizontal="center" vertical="center"/>
    </xf>
    <xf numFmtId="176" fontId="10" fillId="4" borderId="9" xfId="2" applyNumberFormat="1" applyFont="1" applyFill="1" applyBorder="1" applyAlignment="1">
      <alignment horizontal="center" vertical="center"/>
    </xf>
    <xf numFmtId="0" fontId="0" fillId="4" borderId="5" xfId="0" applyFill="1" applyBorder="1"/>
    <xf numFmtId="176" fontId="16" fillId="4" borderId="5" xfId="2" applyNumberFormat="1" applyFont="1" applyFill="1" applyBorder="1" applyAlignment="1">
      <alignment horizontal="center" vertical="center"/>
    </xf>
    <xf numFmtId="0" fontId="53" fillId="0" borderId="9" xfId="2" applyFont="1" applyBorder="1" applyAlignment="1">
      <alignment horizontal="center" vertical="center"/>
    </xf>
    <xf numFmtId="0" fontId="52" fillId="4" borderId="9" xfId="2" applyFont="1" applyFill="1" applyBorder="1" applyAlignment="1">
      <alignment horizontal="center" vertical="center"/>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55" fillId="0" borderId="14"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21" xfId="0" applyFont="1" applyBorder="1" applyAlignment="1">
      <alignment horizontal="center" vertical="center" wrapText="1"/>
    </xf>
    <xf numFmtId="0" fontId="56" fillId="0" borderId="21" xfId="0" applyFont="1" applyBorder="1" applyAlignment="1">
      <alignment horizontal="center" vertical="center" wrapText="1"/>
    </xf>
    <xf numFmtId="0" fontId="37" fillId="0" borderId="9" xfId="0" applyFont="1" applyBorder="1" applyAlignment="1">
      <alignment horizontal="center" vertical="center" wrapText="1"/>
    </xf>
    <xf numFmtId="0" fontId="55" fillId="0" borderId="26" xfId="0" applyFont="1" applyBorder="1" applyAlignment="1">
      <alignment horizontal="center" vertical="center" wrapText="1"/>
    </xf>
    <xf numFmtId="176" fontId="0" fillId="0" borderId="0" xfId="0" applyNumberFormat="1"/>
    <xf numFmtId="0" fontId="0" fillId="4" borderId="0" xfId="0" applyFill="1" applyAlignment="1">
      <alignment horizontal="center" vertical="center"/>
    </xf>
    <xf numFmtId="0" fontId="23" fillId="4" borderId="9" xfId="0" applyFont="1" applyFill="1" applyBorder="1" applyAlignment="1">
      <alignment horizontal="center" vertical="center"/>
    </xf>
    <xf numFmtId="0" fontId="41" fillId="11" borderId="0" xfId="0" applyFont="1" applyFill="1"/>
    <xf numFmtId="0" fontId="41" fillId="11" borderId="0" xfId="0" applyFont="1" applyFill="1" applyAlignment="1">
      <alignment vertical="center"/>
    </xf>
    <xf numFmtId="0" fontId="42" fillId="11" borderId="0" xfId="0" applyFont="1" applyFill="1" applyAlignment="1">
      <alignment vertical="center"/>
    </xf>
    <xf numFmtId="0" fontId="40" fillId="11" borderId="0" xfId="0" applyFont="1" applyFill="1"/>
    <xf numFmtId="0" fontId="41" fillId="0" borderId="0" xfId="0" applyFont="1"/>
    <xf numFmtId="0" fontId="41" fillId="0" borderId="0" xfId="0" applyFont="1" applyAlignment="1">
      <alignment vertical="center"/>
    </xf>
    <xf numFmtId="0" fontId="42" fillId="0" borderId="0" xfId="0" applyFont="1" applyAlignment="1">
      <alignment vertical="center"/>
    </xf>
    <xf numFmtId="58" fontId="0" fillId="0" borderId="0" xfId="0" applyNumberFormat="1" applyAlignment="1">
      <alignment horizontal="center" vertical="center"/>
    </xf>
    <xf numFmtId="49" fontId="0" fillId="0" borderId="0" xfId="0" applyNumberFormat="1" applyAlignment="1">
      <alignment horizontal="center" vertical="center"/>
    </xf>
    <xf numFmtId="0" fontId="8" fillId="11" borderId="1" xfId="3" applyFont="1" applyFill="1" applyBorder="1" applyAlignment="1">
      <alignment horizontal="center" vertical="center" wrapText="1"/>
    </xf>
    <xf numFmtId="0" fontId="37" fillId="11" borderId="9" xfId="3" applyFont="1" applyFill="1" applyBorder="1" applyAlignment="1">
      <alignment horizontal="center" vertical="center" wrapText="1"/>
    </xf>
    <xf numFmtId="0" fontId="34" fillId="11" borderId="1" xfId="3" applyFont="1" applyFill="1" applyBorder="1" applyAlignment="1">
      <alignment horizontal="center" vertical="center" wrapText="1"/>
    </xf>
    <xf numFmtId="0" fontId="8" fillId="11" borderId="9" xfId="3" applyFont="1" applyFill="1" applyBorder="1" applyAlignment="1">
      <alignment horizontal="center" vertical="center" wrapText="1"/>
    </xf>
    <xf numFmtId="0" fontId="20" fillId="11" borderId="1" xfId="3" applyFont="1" applyFill="1" applyBorder="1" applyAlignment="1">
      <alignment horizontal="center" vertical="center" wrapText="1"/>
    </xf>
    <xf numFmtId="0" fontId="38" fillId="0" borderId="0" xfId="151">
      <alignment vertical="center"/>
    </xf>
    <xf numFmtId="0" fontId="38" fillId="0" borderId="9" xfId="151" applyBorder="1">
      <alignment vertical="center"/>
    </xf>
    <xf numFmtId="2" fontId="38" fillId="0" borderId="0" xfId="151" applyNumberFormat="1">
      <alignment vertical="center"/>
    </xf>
    <xf numFmtId="0" fontId="58" fillId="3" borderId="9" xfId="151" applyFont="1" applyFill="1" applyBorder="1" applyAlignment="1">
      <alignment horizontal="center" vertical="center" wrapText="1"/>
    </xf>
    <xf numFmtId="2" fontId="59" fillId="0" borderId="9" xfId="151" applyNumberFormat="1" applyFont="1" applyBorder="1" applyAlignment="1">
      <alignment horizontal="center" vertical="center" wrapText="1"/>
    </xf>
    <xf numFmtId="0" fontId="58" fillId="0" borderId="9" xfId="151" applyFont="1" applyBorder="1" applyAlignment="1">
      <alignment horizontal="center" vertical="center" wrapText="1"/>
    </xf>
    <xf numFmtId="0" fontId="0" fillId="0" borderId="0" xfId="0" applyAlignment="1">
      <alignment horizontal="left" wrapText="1"/>
    </xf>
    <xf numFmtId="0" fontId="23" fillId="4" borderId="0" xfId="0" applyFont="1" applyFill="1" applyAlignment="1">
      <alignment horizontal="left"/>
    </xf>
    <xf numFmtId="0" fontId="0" fillId="6" borderId="0" xfId="0" applyFill="1" applyAlignment="1">
      <alignment horizontal="left"/>
    </xf>
    <xf numFmtId="0" fontId="0" fillId="6" borderId="0" xfId="0" applyFill="1" applyAlignment="1">
      <alignment horizontal="left" wrapText="1"/>
    </xf>
    <xf numFmtId="0" fontId="23" fillId="0" borderId="0" xfId="0" applyFont="1" applyAlignment="1">
      <alignment horizontal="left"/>
    </xf>
    <xf numFmtId="0" fontId="0" fillId="12" borderId="0" xfId="0" applyFill="1" applyAlignment="1">
      <alignment horizontal="left"/>
    </xf>
    <xf numFmtId="0" fontId="0" fillId="4" borderId="0" xfId="0" applyFill="1" applyAlignment="1">
      <alignment horizontal="left"/>
    </xf>
    <xf numFmtId="0" fontId="38" fillId="0" borderId="0" xfId="151" applyAlignment="1">
      <alignment horizontal="left" vertical="center"/>
    </xf>
    <xf numFmtId="0" fontId="40" fillId="4" borderId="0" xfId="151" applyFont="1" applyFill="1" applyAlignment="1">
      <alignment horizontal="left" vertical="center"/>
    </xf>
    <xf numFmtId="0" fontId="40" fillId="4" borderId="0" xfId="151" applyFont="1" applyFill="1">
      <alignment vertical="center"/>
    </xf>
    <xf numFmtId="2" fontId="0" fillId="0" borderId="0" xfId="0" applyNumberFormat="1"/>
    <xf numFmtId="0" fontId="0" fillId="6" borderId="0" xfId="0" applyFill="1"/>
    <xf numFmtId="0" fontId="0" fillId="13" borderId="0" xfId="0" applyFill="1"/>
    <xf numFmtId="2" fontId="0" fillId="13" borderId="0" xfId="0" applyNumberFormat="1" applyFill="1"/>
    <xf numFmtId="0" fontId="8" fillId="0" borderId="5" xfId="3"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2" fontId="9"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6" fillId="5" borderId="10" xfId="2" applyFont="1" applyFill="1" applyBorder="1" applyAlignment="1">
      <alignment horizontal="center" vertical="center"/>
    </xf>
    <xf numFmtId="0" fontId="16"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55" fillId="0" borderId="24" xfId="0" applyFont="1" applyBorder="1" applyAlignment="1">
      <alignment horizontal="center" vertical="center"/>
    </xf>
    <xf numFmtId="0" fontId="55" fillId="0" borderId="25" xfId="0" applyFont="1" applyBorder="1" applyAlignment="1">
      <alignment horizontal="center" vertical="center"/>
    </xf>
    <xf numFmtId="0" fontId="55" fillId="0" borderId="26" xfId="0" applyFont="1" applyBorder="1" applyAlignment="1">
      <alignment horizontal="center" vertical="center"/>
    </xf>
    <xf numFmtId="0" fontId="55" fillId="0" borderId="22" xfId="0" applyFont="1" applyBorder="1" applyAlignment="1">
      <alignment horizontal="center" vertical="center"/>
    </xf>
    <xf numFmtId="0" fontId="55" fillId="0" borderId="23" xfId="0" applyFont="1" applyBorder="1" applyAlignment="1">
      <alignment horizontal="center" vertical="center"/>
    </xf>
    <xf numFmtId="0" fontId="55" fillId="0" borderId="15" xfId="0" applyFont="1" applyBorder="1" applyAlignment="1">
      <alignment horizontal="center" vertical="center"/>
    </xf>
    <xf numFmtId="0" fontId="56" fillId="0" borderId="22" xfId="0" applyFont="1" applyBorder="1" applyAlignment="1">
      <alignment horizontal="center" vertical="center"/>
    </xf>
    <xf numFmtId="0" fontId="56" fillId="0" borderId="23" xfId="0" applyFont="1" applyBorder="1" applyAlignment="1">
      <alignment horizontal="center" vertical="center"/>
    </xf>
    <xf numFmtId="0" fontId="56" fillId="0" borderId="15" xfId="0" applyFont="1" applyBorder="1" applyAlignment="1">
      <alignment horizontal="center" vertical="center"/>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5" xfId="0" applyFont="1" applyBorder="1" applyAlignment="1">
      <alignment horizontal="center" vertical="center" wrapText="1"/>
    </xf>
    <xf numFmtId="176" fontId="0" fillId="0" borderId="12" xfId="0" applyNumberFormat="1"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10" fillId="0" borderId="12" xfId="2" applyNumberFormat="1" applyFont="1" applyBorder="1" applyAlignment="1">
      <alignment horizontal="center" vertical="center"/>
    </xf>
    <xf numFmtId="176" fontId="10" fillId="0" borderId="13"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0" fillId="0" borderId="12"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3" xfId="0" applyNumberFormat="1" applyBorder="1" applyAlignment="1">
      <alignment horizontal="center" vertical="center" wrapText="1"/>
    </xf>
    <xf numFmtId="176" fontId="10" fillId="0" borderId="9" xfId="2" applyNumberFormat="1" applyFont="1" applyBorder="1" applyAlignment="1">
      <alignment horizontal="center" vertical="center"/>
    </xf>
    <xf numFmtId="176" fontId="0" fillId="0" borderId="9" xfId="0" applyNumberFormat="1" applyBorder="1" applyAlignment="1">
      <alignment horizontal="center" vertical="center"/>
    </xf>
    <xf numFmtId="176" fontId="16" fillId="0" borderId="12" xfId="2" applyNumberFormat="1" applyFont="1" applyBorder="1" applyAlignment="1">
      <alignment horizontal="center" vertical="center"/>
    </xf>
    <xf numFmtId="176" fontId="16" fillId="0" borderId="13" xfId="2" applyNumberFormat="1" applyFont="1" applyBorder="1" applyAlignment="1">
      <alignment horizontal="center" vertical="center"/>
    </xf>
    <xf numFmtId="176" fontId="17" fillId="0" borderId="12" xfId="2" applyNumberFormat="1" applyFont="1" applyBorder="1" applyAlignment="1">
      <alignment horizontal="center" vertical="center"/>
    </xf>
    <xf numFmtId="0" fontId="17" fillId="0" borderId="5" xfId="2" applyFont="1" applyBorder="1" applyAlignment="1">
      <alignment horizontal="center" vertical="center"/>
    </xf>
    <xf numFmtId="0" fontId="17" fillId="0" borderId="13" xfId="2" applyFont="1" applyBorder="1" applyAlignment="1">
      <alignment horizontal="center" vertical="center"/>
    </xf>
    <xf numFmtId="176" fontId="17" fillId="0" borderId="5" xfId="2" applyNumberFormat="1" applyFont="1" applyBorder="1" applyAlignment="1">
      <alignment horizontal="center" vertical="center"/>
    </xf>
    <xf numFmtId="176" fontId="17" fillId="0" borderId="13" xfId="2" applyNumberFormat="1" applyFont="1" applyBorder="1" applyAlignment="1">
      <alignment horizontal="center" vertical="center"/>
    </xf>
    <xf numFmtId="14" fontId="0" fillId="0" borderId="0" xfId="0" applyNumberFormat="1"/>
    <xf numFmtId="0" fontId="2" fillId="0" borderId="0" xfId="2" applyAlignment="1">
      <alignment horizontal="center" vertical="center"/>
    </xf>
    <xf numFmtId="0" fontId="45" fillId="0" borderId="9" xfId="0" applyFont="1" applyBorder="1" applyAlignment="1">
      <alignment horizontal="center" vertical="center"/>
    </xf>
    <xf numFmtId="2" fontId="45" fillId="0" borderId="9" xfId="0" applyNumberFormat="1" applyFont="1" applyBorder="1" applyAlignment="1">
      <alignment horizontal="center" vertical="center"/>
    </xf>
    <xf numFmtId="0" fontId="45" fillId="0" borderId="0" xfId="0" applyFont="1" applyAlignment="1">
      <alignment horizontal="center" vertical="center"/>
    </xf>
    <xf numFmtId="2" fontId="45" fillId="0" borderId="0" xfId="0" applyNumberFormat="1" applyFont="1" applyAlignment="1">
      <alignment horizontal="center" vertical="center"/>
    </xf>
    <xf numFmtId="2" fontId="45" fillId="0" borderId="17"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38" fillId="0" borderId="9" xfId="151" applyBorder="1" applyAlignment="1">
      <alignment horizontal="center" vertical="center"/>
    </xf>
    <xf numFmtId="180" fontId="24" fillId="0" borderId="10" xfId="0" applyNumberFormat="1"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cellXfs>
  <cellStyles count="152">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6" xfId="150" xr:uid="{A236BD43-F367-4C0B-8717-8A95E6E10406}"/>
    <cellStyle name="常规 57" xfId="151" xr:uid="{53BA2FD1-8724-44CB-AB7B-3B00195CAF79}"/>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18" Type="http://schemas.openxmlformats.org/officeDocument/2006/relationships/image" Target="../media/image24.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17" Type="http://schemas.openxmlformats.org/officeDocument/2006/relationships/image" Target="../media/image23.png"/><Relationship Id="rId2" Type="http://schemas.openxmlformats.org/officeDocument/2006/relationships/image" Target="../media/image8.png"/><Relationship Id="rId16" Type="http://schemas.openxmlformats.org/officeDocument/2006/relationships/image" Target="../media/image22.png"/><Relationship Id="rId20" Type="http://schemas.openxmlformats.org/officeDocument/2006/relationships/image" Target="../media/image26.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19" Type="http://schemas.openxmlformats.org/officeDocument/2006/relationships/image" Target="../media/image25.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6.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4" Type="http://schemas.openxmlformats.org/officeDocument/2006/relationships/image" Target="../media/image33.png"/></Relationships>
</file>

<file path=xl/drawings/_rels/drawing7.xml.rels><?xml version="1.0" encoding="UTF-8" standalone="yes"?>
<Relationships xmlns="http://schemas.openxmlformats.org/package/2006/relationships"><Relationship Id="rId8" Type="http://schemas.openxmlformats.org/officeDocument/2006/relationships/image" Target="../media/image41.png"/><Relationship Id="rId13" Type="http://schemas.openxmlformats.org/officeDocument/2006/relationships/image" Target="../media/image46.png"/><Relationship Id="rId3" Type="http://schemas.openxmlformats.org/officeDocument/2006/relationships/image" Target="../media/image36.png"/><Relationship Id="rId7" Type="http://schemas.openxmlformats.org/officeDocument/2006/relationships/image" Target="../media/image40.png"/><Relationship Id="rId12" Type="http://schemas.openxmlformats.org/officeDocument/2006/relationships/image" Target="../media/image45.pn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39.png"/><Relationship Id="rId11" Type="http://schemas.openxmlformats.org/officeDocument/2006/relationships/image" Target="../media/image44.png"/><Relationship Id="rId5" Type="http://schemas.openxmlformats.org/officeDocument/2006/relationships/image" Target="../media/image38.png"/><Relationship Id="rId10" Type="http://schemas.openxmlformats.org/officeDocument/2006/relationships/image" Target="../media/image43.png"/><Relationship Id="rId4" Type="http://schemas.openxmlformats.org/officeDocument/2006/relationships/image" Target="../media/image37.png"/><Relationship Id="rId9" Type="http://schemas.openxmlformats.org/officeDocument/2006/relationships/image" Target="../media/image42.png"/></Relationships>
</file>

<file path=xl/drawings/_rels/drawing8.xml.rels><?xml version="1.0" encoding="UTF-8" standalone="yes"?>
<Relationships xmlns="http://schemas.openxmlformats.org/package/2006/relationships"><Relationship Id="rId8" Type="http://schemas.openxmlformats.org/officeDocument/2006/relationships/image" Target="../media/image54.png"/><Relationship Id="rId13" Type="http://schemas.openxmlformats.org/officeDocument/2006/relationships/image" Target="../media/image59.png"/><Relationship Id="rId3" Type="http://schemas.openxmlformats.org/officeDocument/2006/relationships/image" Target="../media/image49.png"/><Relationship Id="rId7" Type="http://schemas.openxmlformats.org/officeDocument/2006/relationships/image" Target="../media/image53.png"/><Relationship Id="rId12" Type="http://schemas.openxmlformats.org/officeDocument/2006/relationships/image" Target="../media/image58.png"/><Relationship Id="rId2" Type="http://schemas.openxmlformats.org/officeDocument/2006/relationships/image" Target="../media/image48.png"/><Relationship Id="rId1" Type="http://schemas.openxmlformats.org/officeDocument/2006/relationships/image" Target="../media/image47.png"/><Relationship Id="rId6" Type="http://schemas.openxmlformats.org/officeDocument/2006/relationships/image" Target="../media/image52.png"/><Relationship Id="rId11" Type="http://schemas.openxmlformats.org/officeDocument/2006/relationships/image" Target="../media/image57.png"/><Relationship Id="rId5" Type="http://schemas.openxmlformats.org/officeDocument/2006/relationships/image" Target="../media/image51.png"/><Relationship Id="rId10" Type="http://schemas.openxmlformats.org/officeDocument/2006/relationships/image" Target="../media/image56.png"/><Relationship Id="rId4" Type="http://schemas.openxmlformats.org/officeDocument/2006/relationships/image" Target="../media/image50.png"/><Relationship Id="rId9" Type="http://schemas.openxmlformats.org/officeDocument/2006/relationships/image" Target="../media/image55.png"/></Relationships>
</file>

<file path=xl/drawings/drawing1.xml><?xml version="1.0" encoding="utf-8"?>
<xdr:wsDr xmlns:xdr="http://schemas.openxmlformats.org/drawingml/2006/spreadsheetDrawing" xmlns:a="http://schemas.openxmlformats.org/drawingml/2006/main">
  <xdr:twoCellAnchor editAs="oneCell">
    <xdr:from>
      <xdr:col>17</xdr:col>
      <xdr:colOff>1480703</xdr:colOff>
      <xdr:row>10</xdr:row>
      <xdr:rowOff>181842</xdr:rowOff>
    </xdr:from>
    <xdr:to>
      <xdr:col>23</xdr:col>
      <xdr:colOff>146762</xdr:colOff>
      <xdr:row>24</xdr:row>
      <xdr:rowOff>78936</xdr:rowOff>
    </xdr:to>
    <xdr:pic>
      <xdr:nvPicPr>
        <xdr:cNvPr id="2" name="图片 1">
          <a:extLst>
            <a:ext uri="{FF2B5EF4-FFF2-40B4-BE49-F238E27FC236}">
              <a16:creationId xmlns:a16="http://schemas.microsoft.com/office/drawing/2014/main" id="{0BCAC946-59BB-15C4-9DE8-138CCD1F9764}"/>
            </a:ext>
          </a:extLst>
        </xdr:cNvPr>
        <xdr:cNvPicPr>
          <a:picLocks noChangeAspect="1"/>
        </xdr:cNvPicPr>
      </xdr:nvPicPr>
      <xdr:blipFill>
        <a:blip xmlns:r="http://schemas.openxmlformats.org/officeDocument/2006/relationships" r:embed="rId1"/>
        <a:stretch>
          <a:fillRect/>
        </a:stretch>
      </xdr:blipFill>
      <xdr:spPr>
        <a:xfrm>
          <a:off x="19067317" y="3532910"/>
          <a:ext cx="3523809" cy="5828571"/>
        </a:xfrm>
        <a:prstGeom prst="rect">
          <a:avLst/>
        </a:prstGeom>
      </xdr:spPr>
    </xdr:pic>
    <xdr:clientData/>
  </xdr:twoCellAnchor>
  <xdr:twoCellAnchor editAs="oneCell">
    <xdr:from>
      <xdr:col>18</xdr:col>
      <xdr:colOff>69273</xdr:colOff>
      <xdr:row>12</xdr:row>
      <xdr:rowOff>1030433</xdr:rowOff>
    </xdr:from>
    <xdr:to>
      <xdr:col>23</xdr:col>
      <xdr:colOff>225560</xdr:colOff>
      <xdr:row>25</xdr:row>
      <xdr:rowOff>124235</xdr:rowOff>
    </xdr:to>
    <xdr:pic>
      <xdr:nvPicPr>
        <xdr:cNvPr id="3" name="图片 2">
          <a:extLst>
            <a:ext uri="{FF2B5EF4-FFF2-40B4-BE49-F238E27FC236}">
              <a16:creationId xmlns:a16="http://schemas.microsoft.com/office/drawing/2014/main" id="{CF1A4FB6-7F9E-D7AF-C90D-DE23ACF0D050}"/>
            </a:ext>
          </a:extLst>
        </xdr:cNvPr>
        <xdr:cNvPicPr>
          <a:picLocks noChangeAspect="1"/>
        </xdr:cNvPicPr>
      </xdr:nvPicPr>
      <xdr:blipFill>
        <a:blip xmlns:r="http://schemas.openxmlformats.org/officeDocument/2006/relationships" r:embed="rId2"/>
        <a:stretch>
          <a:fillRect/>
        </a:stretch>
      </xdr:blipFill>
      <xdr:spPr>
        <a:xfrm>
          <a:off x="19136591" y="5740978"/>
          <a:ext cx="3533333" cy="3657143"/>
        </a:xfrm>
        <a:prstGeom prst="rect">
          <a:avLst/>
        </a:prstGeom>
      </xdr:spPr>
    </xdr:pic>
    <xdr:clientData/>
  </xdr:twoCellAnchor>
  <xdr:twoCellAnchor editAs="oneCell">
    <xdr:from>
      <xdr:col>18</xdr:col>
      <xdr:colOff>173183</xdr:colOff>
      <xdr:row>18</xdr:row>
      <xdr:rowOff>69272</xdr:rowOff>
    </xdr:from>
    <xdr:to>
      <xdr:col>23</xdr:col>
      <xdr:colOff>110423</xdr:colOff>
      <xdr:row>45</xdr:row>
      <xdr:rowOff>35698</xdr:rowOff>
    </xdr:to>
    <xdr:pic>
      <xdr:nvPicPr>
        <xdr:cNvPr id="4" name="图片 3">
          <a:extLst>
            <a:ext uri="{FF2B5EF4-FFF2-40B4-BE49-F238E27FC236}">
              <a16:creationId xmlns:a16="http://schemas.microsoft.com/office/drawing/2014/main" id="{B4B3C12A-2A91-0B9E-2B4A-01FD8CB95652}"/>
            </a:ext>
          </a:extLst>
        </xdr:cNvPr>
        <xdr:cNvPicPr>
          <a:picLocks noChangeAspect="1"/>
        </xdr:cNvPicPr>
      </xdr:nvPicPr>
      <xdr:blipFill>
        <a:blip xmlns:r="http://schemas.openxmlformats.org/officeDocument/2006/relationships" r:embed="rId3"/>
        <a:stretch>
          <a:fillRect/>
        </a:stretch>
      </xdr:blipFill>
      <xdr:spPr>
        <a:xfrm>
          <a:off x="19240501" y="7810499"/>
          <a:ext cx="3314286" cy="5352381"/>
        </a:xfrm>
        <a:prstGeom prst="rect">
          <a:avLst/>
        </a:prstGeom>
      </xdr:spPr>
    </xdr:pic>
    <xdr:clientData/>
  </xdr:twoCellAnchor>
  <xdr:twoCellAnchor editAs="oneCell">
    <xdr:from>
      <xdr:col>17</xdr:col>
      <xdr:colOff>1446067</xdr:colOff>
      <xdr:row>36</xdr:row>
      <xdr:rowOff>173182</xdr:rowOff>
    </xdr:from>
    <xdr:to>
      <xdr:col>23</xdr:col>
      <xdr:colOff>121650</xdr:colOff>
      <xdr:row>65</xdr:row>
      <xdr:rowOff>118844</xdr:rowOff>
    </xdr:to>
    <xdr:pic>
      <xdr:nvPicPr>
        <xdr:cNvPr id="5" name="图片 4">
          <a:extLst>
            <a:ext uri="{FF2B5EF4-FFF2-40B4-BE49-F238E27FC236}">
              <a16:creationId xmlns:a16="http://schemas.microsoft.com/office/drawing/2014/main" id="{5A55D7C1-CEB3-74EB-4F10-3B852B41A79F}"/>
            </a:ext>
          </a:extLst>
        </xdr:cNvPr>
        <xdr:cNvPicPr>
          <a:picLocks noChangeAspect="1"/>
        </xdr:cNvPicPr>
      </xdr:nvPicPr>
      <xdr:blipFill>
        <a:blip xmlns:r="http://schemas.openxmlformats.org/officeDocument/2006/relationships" r:embed="rId4"/>
        <a:stretch>
          <a:fillRect/>
        </a:stretch>
      </xdr:blipFill>
      <xdr:spPr>
        <a:xfrm>
          <a:off x="19032681" y="11300114"/>
          <a:ext cx="3533333" cy="5219048"/>
        </a:xfrm>
        <a:prstGeom prst="rect">
          <a:avLst/>
        </a:prstGeom>
      </xdr:spPr>
    </xdr:pic>
    <xdr:clientData/>
  </xdr:twoCellAnchor>
  <xdr:twoCellAnchor editAs="oneCell">
    <xdr:from>
      <xdr:col>19</xdr:col>
      <xdr:colOff>545522</xdr:colOff>
      <xdr:row>34</xdr:row>
      <xdr:rowOff>121228</xdr:rowOff>
    </xdr:from>
    <xdr:to>
      <xdr:col>25</xdr:col>
      <xdr:colOff>131162</xdr:colOff>
      <xdr:row>61</xdr:row>
      <xdr:rowOff>49618</xdr:rowOff>
    </xdr:to>
    <xdr:pic>
      <xdr:nvPicPr>
        <xdr:cNvPr id="6" name="图片 5">
          <a:extLst>
            <a:ext uri="{FF2B5EF4-FFF2-40B4-BE49-F238E27FC236}">
              <a16:creationId xmlns:a16="http://schemas.microsoft.com/office/drawing/2014/main" id="{247F3F97-345A-9324-1367-26E23DD6B1D7}"/>
            </a:ext>
          </a:extLst>
        </xdr:cNvPr>
        <xdr:cNvPicPr>
          <a:picLocks noChangeAspect="1"/>
        </xdr:cNvPicPr>
      </xdr:nvPicPr>
      <xdr:blipFill>
        <a:blip xmlns:r="http://schemas.openxmlformats.org/officeDocument/2006/relationships" r:embed="rId5"/>
        <a:stretch>
          <a:fillRect/>
        </a:stretch>
      </xdr:blipFill>
      <xdr:spPr>
        <a:xfrm>
          <a:off x="20288249" y="10884478"/>
          <a:ext cx="3638095" cy="4838095"/>
        </a:xfrm>
        <a:prstGeom prst="rect">
          <a:avLst/>
        </a:prstGeom>
      </xdr:spPr>
    </xdr:pic>
    <xdr:clientData/>
  </xdr:twoCellAnchor>
  <xdr:twoCellAnchor editAs="oneCell">
    <xdr:from>
      <xdr:col>12</xdr:col>
      <xdr:colOff>346366</xdr:colOff>
      <xdr:row>15</xdr:row>
      <xdr:rowOff>202284</xdr:rowOff>
    </xdr:from>
    <xdr:to>
      <xdr:col>22</xdr:col>
      <xdr:colOff>190502</xdr:colOff>
      <xdr:row>47</xdr:row>
      <xdr:rowOff>24773</xdr:rowOff>
    </xdr:to>
    <xdr:pic>
      <xdr:nvPicPr>
        <xdr:cNvPr id="7" name="图片 6">
          <a:extLst>
            <a:ext uri="{FF2B5EF4-FFF2-40B4-BE49-F238E27FC236}">
              <a16:creationId xmlns:a16="http://schemas.microsoft.com/office/drawing/2014/main" id="{797E251C-6931-29B9-708C-3259ABAB7F21}"/>
            </a:ext>
          </a:extLst>
        </xdr:cNvPr>
        <xdr:cNvPicPr>
          <a:picLocks noChangeAspect="1"/>
        </xdr:cNvPicPr>
      </xdr:nvPicPr>
      <xdr:blipFill>
        <a:blip xmlns:r="http://schemas.openxmlformats.org/officeDocument/2006/relationships" r:embed="rId6"/>
        <a:stretch>
          <a:fillRect/>
        </a:stretch>
      </xdr:blipFill>
      <xdr:spPr>
        <a:xfrm>
          <a:off x="12114071" y="6592693"/>
          <a:ext cx="9845386" cy="6559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529163</xdr:colOff>
      <xdr:row>2</xdr:row>
      <xdr:rowOff>149578</xdr:rowOff>
    </xdr:from>
    <xdr:to>
      <xdr:col>13</xdr:col>
      <xdr:colOff>503135</xdr:colOff>
      <xdr:row>7</xdr:row>
      <xdr:rowOff>362474</xdr:rowOff>
    </xdr:to>
    <xdr:pic>
      <xdr:nvPicPr>
        <xdr:cNvPr id="2" name="图片 1">
          <a:extLst>
            <a:ext uri="{FF2B5EF4-FFF2-40B4-BE49-F238E27FC236}">
              <a16:creationId xmlns:a16="http://schemas.microsoft.com/office/drawing/2014/main" id="{1CC6C4FF-A752-401D-91A3-3EB1FC6A7D4A}"/>
            </a:ext>
          </a:extLst>
        </xdr:cNvPr>
        <xdr:cNvPicPr>
          <a:picLocks noChangeAspect="1"/>
        </xdr:cNvPicPr>
      </xdr:nvPicPr>
      <xdr:blipFill>
        <a:blip xmlns:r="http://schemas.openxmlformats.org/officeDocument/2006/relationships" r:embed="rId1"/>
        <a:stretch>
          <a:fillRect/>
        </a:stretch>
      </xdr:blipFill>
      <xdr:spPr>
        <a:xfrm>
          <a:off x="10816163" y="509411"/>
          <a:ext cx="2196472" cy="1461730"/>
        </a:xfrm>
        <a:prstGeom prst="rect">
          <a:avLst/>
        </a:prstGeom>
      </xdr:spPr>
    </xdr:pic>
    <xdr:clientData/>
  </xdr:twoCellAnchor>
  <xdr:twoCellAnchor editAs="oneCell">
    <xdr:from>
      <xdr:col>0</xdr:col>
      <xdr:colOff>127000</xdr:colOff>
      <xdr:row>54</xdr:row>
      <xdr:rowOff>95250</xdr:rowOff>
    </xdr:from>
    <xdr:to>
      <xdr:col>6</xdr:col>
      <xdr:colOff>795060</xdr:colOff>
      <xdr:row>81</xdr:row>
      <xdr:rowOff>8930</xdr:rowOff>
    </xdr:to>
    <xdr:pic>
      <xdr:nvPicPr>
        <xdr:cNvPr id="3" name="图片 2">
          <a:extLst>
            <a:ext uri="{FF2B5EF4-FFF2-40B4-BE49-F238E27FC236}">
              <a16:creationId xmlns:a16="http://schemas.microsoft.com/office/drawing/2014/main" id="{36A77B4F-E089-4739-BFBE-8E226FD50309}"/>
            </a:ext>
          </a:extLst>
        </xdr:cNvPr>
        <xdr:cNvPicPr>
          <a:picLocks noChangeAspect="1"/>
        </xdr:cNvPicPr>
      </xdr:nvPicPr>
      <xdr:blipFill>
        <a:blip xmlns:r="http://schemas.openxmlformats.org/officeDocument/2006/relationships" r:embed="rId2"/>
        <a:stretch>
          <a:fillRect/>
        </a:stretch>
      </xdr:blipFill>
      <xdr:spPr>
        <a:xfrm>
          <a:off x="127000" y="15135225"/>
          <a:ext cx="6461376" cy="4800005"/>
        </a:xfrm>
        <a:prstGeom prst="rect">
          <a:avLst/>
        </a:prstGeom>
      </xdr:spPr>
    </xdr:pic>
    <xdr:clientData/>
  </xdr:twoCellAnchor>
  <xdr:twoCellAnchor editAs="oneCell">
    <xdr:from>
      <xdr:col>23</xdr:col>
      <xdr:colOff>42333</xdr:colOff>
      <xdr:row>0</xdr:row>
      <xdr:rowOff>0</xdr:rowOff>
    </xdr:from>
    <xdr:to>
      <xdr:col>34</xdr:col>
      <xdr:colOff>366869</xdr:colOff>
      <xdr:row>10</xdr:row>
      <xdr:rowOff>677882</xdr:rowOff>
    </xdr:to>
    <xdr:pic>
      <xdr:nvPicPr>
        <xdr:cNvPr id="4" name="图片 3">
          <a:extLst>
            <a:ext uri="{FF2B5EF4-FFF2-40B4-BE49-F238E27FC236}">
              <a16:creationId xmlns:a16="http://schemas.microsoft.com/office/drawing/2014/main" id="{7C8C6C4D-2726-105A-5110-ECB3C22D30C0}"/>
            </a:ext>
          </a:extLst>
        </xdr:cNvPr>
        <xdr:cNvPicPr>
          <a:picLocks noChangeAspect="1"/>
        </xdr:cNvPicPr>
      </xdr:nvPicPr>
      <xdr:blipFill>
        <a:blip xmlns:r="http://schemas.openxmlformats.org/officeDocument/2006/relationships" r:embed="rId3"/>
        <a:stretch>
          <a:fillRect/>
        </a:stretch>
      </xdr:blipFill>
      <xdr:spPr>
        <a:xfrm>
          <a:off x="16298333" y="0"/>
          <a:ext cx="8029202" cy="3954482"/>
        </a:xfrm>
        <a:prstGeom prst="rect">
          <a:avLst/>
        </a:prstGeom>
      </xdr:spPr>
    </xdr:pic>
    <xdr:clientData/>
  </xdr:twoCellAnchor>
  <xdr:twoCellAnchor editAs="oneCell">
    <xdr:from>
      <xdr:col>23</xdr:col>
      <xdr:colOff>94327</xdr:colOff>
      <xdr:row>9</xdr:row>
      <xdr:rowOff>243415</xdr:rowOff>
    </xdr:from>
    <xdr:to>
      <xdr:col>34</xdr:col>
      <xdr:colOff>359833</xdr:colOff>
      <xdr:row>19</xdr:row>
      <xdr:rowOff>239260</xdr:rowOff>
    </xdr:to>
    <xdr:pic>
      <xdr:nvPicPr>
        <xdr:cNvPr id="5" name="图片 4">
          <a:extLst>
            <a:ext uri="{FF2B5EF4-FFF2-40B4-BE49-F238E27FC236}">
              <a16:creationId xmlns:a16="http://schemas.microsoft.com/office/drawing/2014/main" id="{DF5ECBF7-6ECA-B089-AFF4-2A038CD8E187}"/>
            </a:ext>
          </a:extLst>
        </xdr:cNvPr>
        <xdr:cNvPicPr>
          <a:picLocks noChangeAspect="1"/>
        </xdr:cNvPicPr>
      </xdr:nvPicPr>
      <xdr:blipFill>
        <a:blip xmlns:r="http://schemas.openxmlformats.org/officeDocument/2006/relationships" r:embed="rId4"/>
        <a:stretch>
          <a:fillRect/>
        </a:stretch>
      </xdr:blipFill>
      <xdr:spPr>
        <a:xfrm>
          <a:off x="18657494" y="3122082"/>
          <a:ext cx="7970172" cy="5008111"/>
        </a:xfrm>
        <a:prstGeom prst="rect">
          <a:avLst/>
        </a:prstGeom>
      </xdr:spPr>
    </xdr:pic>
    <xdr:clientData/>
  </xdr:twoCellAnchor>
  <xdr:twoCellAnchor editAs="oneCell">
    <xdr:from>
      <xdr:col>34</xdr:col>
      <xdr:colOff>402167</xdr:colOff>
      <xdr:row>3</xdr:row>
      <xdr:rowOff>53735</xdr:rowOff>
    </xdr:from>
    <xdr:to>
      <xdr:col>44</xdr:col>
      <xdr:colOff>495999</xdr:colOff>
      <xdr:row>10</xdr:row>
      <xdr:rowOff>409995</xdr:rowOff>
    </xdr:to>
    <xdr:pic>
      <xdr:nvPicPr>
        <xdr:cNvPr id="6" name="图片 5">
          <a:extLst>
            <a:ext uri="{FF2B5EF4-FFF2-40B4-BE49-F238E27FC236}">
              <a16:creationId xmlns:a16="http://schemas.microsoft.com/office/drawing/2014/main" id="{2253B60F-98B9-AA1D-BB11-A5F4BEED1519}"/>
            </a:ext>
          </a:extLst>
        </xdr:cNvPr>
        <xdr:cNvPicPr>
          <a:picLocks noChangeAspect="1"/>
        </xdr:cNvPicPr>
      </xdr:nvPicPr>
      <xdr:blipFill>
        <a:blip xmlns:r="http://schemas.openxmlformats.org/officeDocument/2006/relationships" r:embed="rId5"/>
        <a:stretch>
          <a:fillRect/>
        </a:stretch>
      </xdr:blipFill>
      <xdr:spPr>
        <a:xfrm>
          <a:off x="24362834" y="593485"/>
          <a:ext cx="6867166" cy="3093110"/>
        </a:xfrm>
        <a:prstGeom prst="rect">
          <a:avLst/>
        </a:prstGeom>
      </xdr:spPr>
    </xdr:pic>
    <xdr:clientData/>
  </xdr:twoCellAnchor>
  <xdr:twoCellAnchor editAs="oneCell">
    <xdr:from>
      <xdr:col>23</xdr:col>
      <xdr:colOff>31750</xdr:colOff>
      <xdr:row>17</xdr:row>
      <xdr:rowOff>331688</xdr:rowOff>
    </xdr:from>
    <xdr:to>
      <xdr:col>34</xdr:col>
      <xdr:colOff>476250</xdr:colOff>
      <xdr:row>34</xdr:row>
      <xdr:rowOff>33238</xdr:rowOff>
    </xdr:to>
    <xdr:pic>
      <xdr:nvPicPr>
        <xdr:cNvPr id="7" name="图片 6">
          <a:extLst>
            <a:ext uri="{FF2B5EF4-FFF2-40B4-BE49-F238E27FC236}">
              <a16:creationId xmlns:a16="http://schemas.microsoft.com/office/drawing/2014/main" id="{3732A0DF-3781-AF43-C285-FFAEC3442FF6}"/>
            </a:ext>
          </a:extLst>
        </xdr:cNvPr>
        <xdr:cNvPicPr>
          <a:picLocks noChangeAspect="1"/>
        </xdr:cNvPicPr>
      </xdr:nvPicPr>
      <xdr:blipFill>
        <a:blip xmlns:r="http://schemas.openxmlformats.org/officeDocument/2006/relationships" r:embed="rId6"/>
        <a:stretch>
          <a:fillRect/>
        </a:stretch>
      </xdr:blipFill>
      <xdr:spPr>
        <a:xfrm>
          <a:off x="16287750" y="7687105"/>
          <a:ext cx="8149166" cy="3585633"/>
        </a:xfrm>
        <a:prstGeom prst="rect">
          <a:avLst/>
        </a:prstGeom>
      </xdr:spPr>
    </xdr:pic>
    <xdr:clientData/>
  </xdr:twoCellAnchor>
  <xdr:twoCellAnchor editAs="oneCell">
    <xdr:from>
      <xdr:col>23</xdr:col>
      <xdr:colOff>211666</xdr:colOff>
      <xdr:row>31</xdr:row>
      <xdr:rowOff>14626</xdr:rowOff>
    </xdr:from>
    <xdr:to>
      <xdr:col>34</xdr:col>
      <xdr:colOff>476250</xdr:colOff>
      <xdr:row>60</xdr:row>
      <xdr:rowOff>34237</xdr:rowOff>
    </xdr:to>
    <xdr:pic>
      <xdr:nvPicPr>
        <xdr:cNvPr id="8" name="图片 7">
          <a:extLst>
            <a:ext uri="{FF2B5EF4-FFF2-40B4-BE49-F238E27FC236}">
              <a16:creationId xmlns:a16="http://schemas.microsoft.com/office/drawing/2014/main" id="{C8F63089-D1A7-4473-C443-FCB2201B5913}"/>
            </a:ext>
          </a:extLst>
        </xdr:cNvPr>
        <xdr:cNvPicPr>
          <a:picLocks noChangeAspect="1"/>
        </xdr:cNvPicPr>
      </xdr:nvPicPr>
      <xdr:blipFill>
        <a:blip xmlns:r="http://schemas.openxmlformats.org/officeDocument/2006/relationships" r:embed="rId7"/>
        <a:stretch>
          <a:fillRect/>
        </a:stretch>
      </xdr:blipFill>
      <xdr:spPr>
        <a:xfrm>
          <a:off x="19505083" y="10714376"/>
          <a:ext cx="7969250" cy="5237195"/>
        </a:xfrm>
        <a:prstGeom prst="rect">
          <a:avLst/>
        </a:prstGeom>
      </xdr:spPr>
    </xdr:pic>
    <xdr:clientData/>
  </xdr:twoCellAnchor>
  <xdr:twoCellAnchor editAs="oneCell">
    <xdr:from>
      <xdr:col>35</xdr:col>
      <xdr:colOff>190499</xdr:colOff>
      <xdr:row>9</xdr:row>
      <xdr:rowOff>286378</xdr:rowOff>
    </xdr:from>
    <xdr:to>
      <xdr:col>44</xdr:col>
      <xdr:colOff>656166</xdr:colOff>
      <xdr:row>17</xdr:row>
      <xdr:rowOff>120981</xdr:rowOff>
    </xdr:to>
    <xdr:pic>
      <xdr:nvPicPr>
        <xdr:cNvPr id="9" name="图片 8">
          <a:extLst>
            <a:ext uri="{FF2B5EF4-FFF2-40B4-BE49-F238E27FC236}">
              <a16:creationId xmlns:a16="http://schemas.microsoft.com/office/drawing/2014/main" id="{CD3A4AD5-1297-1E80-8D78-FE33340FBDB3}"/>
            </a:ext>
          </a:extLst>
        </xdr:cNvPr>
        <xdr:cNvPicPr>
          <a:picLocks noChangeAspect="1"/>
        </xdr:cNvPicPr>
      </xdr:nvPicPr>
      <xdr:blipFill>
        <a:blip xmlns:r="http://schemas.openxmlformats.org/officeDocument/2006/relationships" r:embed="rId8"/>
        <a:stretch>
          <a:fillRect/>
        </a:stretch>
      </xdr:blipFill>
      <xdr:spPr>
        <a:xfrm>
          <a:off x="27865916" y="3165045"/>
          <a:ext cx="6561667" cy="4315586"/>
        </a:xfrm>
        <a:prstGeom prst="rect">
          <a:avLst/>
        </a:prstGeom>
      </xdr:spPr>
    </xdr:pic>
    <xdr:clientData/>
  </xdr:twoCellAnchor>
  <xdr:twoCellAnchor editAs="oneCell">
    <xdr:from>
      <xdr:col>34</xdr:col>
      <xdr:colOff>423333</xdr:colOff>
      <xdr:row>15</xdr:row>
      <xdr:rowOff>232489</xdr:rowOff>
    </xdr:from>
    <xdr:to>
      <xdr:col>48</xdr:col>
      <xdr:colOff>22916</xdr:colOff>
      <xdr:row>32</xdr:row>
      <xdr:rowOff>105202</xdr:rowOff>
    </xdr:to>
    <xdr:pic>
      <xdr:nvPicPr>
        <xdr:cNvPr id="10" name="图片 9">
          <a:extLst>
            <a:ext uri="{FF2B5EF4-FFF2-40B4-BE49-F238E27FC236}">
              <a16:creationId xmlns:a16="http://schemas.microsoft.com/office/drawing/2014/main" id="{53EF417A-BDC4-73E3-9022-CB35B9BEB228}"/>
            </a:ext>
          </a:extLst>
        </xdr:cNvPr>
        <xdr:cNvPicPr>
          <a:picLocks noChangeAspect="1"/>
        </xdr:cNvPicPr>
      </xdr:nvPicPr>
      <xdr:blipFill>
        <a:blip xmlns:r="http://schemas.openxmlformats.org/officeDocument/2006/relationships" r:embed="rId9"/>
        <a:stretch>
          <a:fillRect/>
        </a:stretch>
      </xdr:blipFill>
      <xdr:spPr>
        <a:xfrm>
          <a:off x="24384000" y="6963489"/>
          <a:ext cx="9082250" cy="4021380"/>
        </a:xfrm>
        <a:prstGeom prst="rect">
          <a:avLst/>
        </a:prstGeom>
      </xdr:spPr>
    </xdr:pic>
    <xdr:clientData/>
  </xdr:twoCellAnchor>
  <xdr:twoCellAnchor editAs="oneCell">
    <xdr:from>
      <xdr:col>34</xdr:col>
      <xdr:colOff>635000</xdr:colOff>
      <xdr:row>31</xdr:row>
      <xdr:rowOff>137583</xdr:rowOff>
    </xdr:from>
    <xdr:to>
      <xdr:col>47</xdr:col>
      <xdr:colOff>562999</xdr:colOff>
      <xdr:row>62</xdr:row>
      <xdr:rowOff>141118</xdr:rowOff>
    </xdr:to>
    <xdr:pic>
      <xdr:nvPicPr>
        <xdr:cNvPr id="11" name="图片 10">
          <a:extLst>
            <a:ext uri="{FF2B5EF4-FFF2-40B4-BE49-F238E27FC236}">
              <a16:creationId xmlns:a16="http://schemas.microsoft.com/office/drawing/2014/main" id="{986928AE-44EA-354D-3D81-FDCC64250142}"/>
            </a:ext>
          </a:extLst>
        </xdr:cNvPr>
        <xdr:cNvPicPr>
          <a:picLocks noChangeAspect="1"/>
        </xdr:cNvPicPr>
      </xdr:nvPicPr>
      <xdr:blipFill>
        <a:blip xmlns:r="http://schemas.openxmlformats.org/officeDocument/2006/relationships" r:embed="rId10"/>
        <a:stretch>
          <a:fillRect/>
        </a:stretch>
      </xdr:blipFill>
      <xdr:spPr>
        <a:xfrm>
          <a:off x="27633083" y="10837333"/>
          <a:ext cx="8733333" cy="5580952"/>
        </a:xfrm>
        <a:prstGeom prst="rect">
          <a:avLst/>
        </a:prstGeom>
      </xdr:spPr>
    </xdr:pic>
    <xdr:clientData/>
  </xdr:twoCellAnchor>
  <xdr:twoCellAnchor editAs="oneCell">
    <xdr:from>
      <xdr:col>23</xdr:col>
      <xdr:colOff>148168</xdr:colOff>
      <xdr:row>54</xdr:row>
      <xdr:rowOff>132669</xdr:rowOff>
    </xdr:from>
    <xdr:to>
      <xdr:col>34</xdr:col>
      <xdr:colOff>635002</xdr:colOff>
      <xdr:row>75</xdr:row>
      <xdr:rowOff>117892</xdr:rowOff>
    </xdr:to>
    <xdr:pic>
      <xdr:nvPicPr>
        <xdr:cNvPr id="12" name="图片 11">
          <a:extLst>
            <a:ext uri="{FF2B5EF4-FFF2-40B4-BE49-F238E27FC236}">
              <a16:creationId xmlns:a16="http://schemas.microsoft.com/office/drawing/2014/main" id="{1BC47447-CD5F-13DB-2DFF-6F299452FCCC}"/>
            </a:ext>
          </a:extLst>
        </xdr:cNvPr>
        <xdr:cNvPicPr>
          <a:picLocks noChangeAspect="1"/>
        </xdr:cNvPicPr>
      </xdr:nvPicPr>
      <xdr:blipFill>
        <a:blip xmlns:r="http://schemas.openxmlformats.org/officeDocument/2006/relationships" r:embed="rId11"/>
        <a:stretch>
          <a:fillRect/>
        </a:stretch>
      </xdr:blipFill>
      <xdr:spPr>
        <a:xfrm>
          <a:off x="18594918" y="14970502"/>
          <a:ext cx="8191500" cy="3763473"/>
        </a:xfrm>
        <a:prstGeom prst="rect">
          <a:avLst/>
        </a:prstGeom>
      </xdr:spPr>
    </xdr:pic>
    <xdr:clientData/>
  </xdr:twoCellAnchor>
  <xdr:twoCellAnchor editAs="oneCell">
    <xdr:from>
      <xdr:col>23</xdr:col>
      <xdr:colOff>63500</xdr:colOff>
      <xdr:row>71</xdr:row>
      <xdr:rowOff>145960</xdr:rowOff>
    </xdr:from>
    <xdr:to>
      <xdr:col>34</xdr:col>
      <xdr:colOff>264584</xdr:colOff>
      <xdr:row>98</xdr:row>
      <xdr:rowOff>82940</xdr:rowOff>
    </xdr:to>
    <xdr:pic>
      <xdr:nvPicPr>
        <xdr:cNvPr id="13" name="图片 12">
          <a:extLst>
            <a:ext uri="{FF2B5EF4-FFF2-40B4-BE49-F238E27FC236}">
              <a16:creationId xmlns:a16="http://schemas.microsoft.com/office/drawing/2014/main" id="{E049356D-E87A-447D-B3A4-B6360BC5B1E7}"/>
            </a:ext>
          </a:extLst>
        </xdr:cNvPr>
        <xdr:cNvPicPr>
          <a:picLocks noChangeAspect="1"/>
        </xdr:cNvPicPr>
      </xdr:nvPicPr>
      <xdr:blipFill>
        <a:blip xmlns:r="http://schemas.openxmlformats.org/officeDocument/2006/relationships" r:embed="rId12"/>
        <a:stretch>
          <a:fillRect/>
        </a:stretch>
      </xdr:blipFill>
      <xdr:spPr>
        <a:xfrm>
          <a:off x="19356917" y="18042377"/>
          <a:ext cx="7905750" cy="4794730"/>
        </a:xfrm>
        <a:prstGeom prst="rect">
          <a:avLst/>
        </a:prstGeom>
      </xdr:spPr>
    </xdr:pic>
    <xdr:clientData/>
  </xdr:twoCellAnchor>
  <xdr:twoCellAnchor editAs="oneCell">
    <xdr:from>
      <xdr:col>34</xdr:col>
      <xdr:colOff>243415</xdr:colOff>
      <xdr:row>54</xdr:row>
      <xdr:rowOff>140255</xdr:rowOff>
    </xdr:from>
    <xdr:to>
      <xdr:col>47</xdr:col>
      <xdr:colOff>162652</xdr:colOff>
      <xdr:row>76</xdr:row>
      <xdr:rowOff>8918</xdr:rowOff>
    </xdr:to>
    <xdr:pic>
      <xdr:nvPicPr>
        <xdr:cNvPr id="14" name="图片 13">
          <a:extLst>
            <a:ext uri="{FF2B5EF4-FFF2-40B4-BE49-F238E27FC236}">
              <a16:creationId xmlns:a16="http://schemas.microsoft.com/office/drawing/2014/main" id="{FAFA6016-2CCF-B2F5-F2A6-F4D14D5284D3}"/>
            </a:ext>
          </a:extLst>
        </xdr:cNvPr>
        <xdr:cNvPicPr>
          <a:picLocks noChangeAspect="1"/>
        </xdr:cNvPicPr>
      </xdr:nvPicPr>
      <xdr:blipFill>
        <a:blip xmlns:r="http://schemas.openxmlformats.org/officeDocument/2006/relationships" r:embed="rId13"/>
        <a:stretch>
          <a:fillRect/>
        </a:stretch>
      </xdr:blipFill>
      <xdr:spPr>
        <a:xfrm>
          <a:off x="25664582" y="14978088"/>
          <a:ext cx="8724571" cy="3826829"/>
        </a:xfrm>
        <a:prstGeom prst="rect">
          <a:avLst/>
        </a:prstGeom>
      </xdr:spPr>
    </xdr:pic>
    <xdr:clientData/>
  </xdr:twoCellAnchor>
  <xdr:twoCellAnchor editAs="oneCell">
    <xdr:from>
      <xdr:col>34</xdr:col>
      <xdr:colOff>476249</xdr:colOff>
      <xdr:row>73</xdr:row>
      <xdr:rowOff>99316</xdr:rowOff>
    </xdr:from>
    <xdr:to>
      <xdr:col>44</xdr:col>
      <xdr:colOff>444451</xdr:colOff>
      <xdr:row>96</xdr:row>
      <xdr:rowOff>141129</xdr:rowOff>
    </xdr:to>
    <xdr:pic>
      <xdr:nvPicPr>
        <xdr:cNvPr id="15" name="图片 14">
          <a:extLst>
            <a:ext uri="{FF2B5EF4-FFF2-40B4-BE49-F238E27FC236}">
              <a16:creationId xmlns:a16="http://schemas.microsoft.com/office/drawing/2014/main" id="{BEFCD358-C1C6-1866-50C1-027624091663}"/>
            </a:ext>
          </a:extLst>
        </xdr:cNvPr>
        <xdr:cNvPicPr>
          <a:picLocks noChangeAspect="1"/>
        </xdr:cNvPicPr>
      </xdr:nvPicPr>
      <xdr:blipFill>
        <a:blip xmlns:r="http://schemas.openxmlformats.org/officeDocument/2006/relationships" r:embed="rId14"/>
        <a:stretch>
          <a:fillRect/>
        </a:stretch>
      </xdr:blipFill>
      <xdr:spPr>
        <a:xfrm>
          <a:off x="25897416" y="18355566"/>
          <a:ext cx="6741536" cy="4179897"/>
        </a:xfrm>
        <a:prstGeom prst="rect">
          <a:avLst/>
        </a:prstGeom>
      </xdr:spPr>
    </xdr:pic>
    <xdr:clientData/>
  </xdr:twoCellAnchor>
  <xdr:twoCellAnchor editAs="oneCell">
    <xdr:from>
      <xdr:col>23</xdr:col>
      <xdr:colOff>21166</xdr:colOff>
      <xdr:row>93</xdr:row>
      <xdr:rowOff>147235</xdr:rowOff>
    </xdr:from>
    <xdr:to>
      <xdr:col>36</xdr:col>
      <xdr:colOff>147845</xdr:colOff>
      <xdr:row>116</xdr:row>
      <xdr:rowOff>98869</xdr:rowOff>
    </xdr:to>
    <xdr:pic>
      <xdr:nvPicPr>
        <xdr:cNvPr id="16" name="图片 15">
          <a:extLst>
            <a:ext uri="{FF2B5EF4-FFF2-40B4-BE49-F238E27FC236}">
              <a16:creationId xmlns:a16="http://schemas.microsoft.com/office/drawing/2014/main" id="{C7FB08C2-F771-C687-F058-6F297868E603}"/>
            </a:ext>
          </a:extLst>
        </xdr:cNvPr>
        <xdr:cNvPicPr>
          <a:picLocks noChangeAspect="1"/>
        </xdr:cNvPicPr>
      </xdr:nvPicPr>
      <xdr:blipFill>
        <a:blip xmlns:r="http://schemas.openxmlformats.org/officeDocument/2006/relationships" r:embed="rId15"/>
        <a:stretch>
          <a:fillRect/>
        </a:stretch>
      </xdr:blipFill>
      <xdr:spPr>
        <a:xfrm>
          <a:off x="18467916" y="22001818"/>
          <a:ext cx="9186012" cy="4089717"/>
        </a:xfrm>
        <a:prstGeom prst="rect">
          <a:avLst/>
        </a:prstGeom>
      </xdr:spPr>
    </xdr:pic>
    <xdr:clientData/>
  </xdr:twoCellAnchor>
  <xdr:twoCellAnchor editAs="oneCell">
    <xdr:from>
      <xdr:col>22</xdr:col>
      <xdr:colOff>507999</xdr:colOff>
      <xdr:row>112</xdr:row>
      <xdr:rowOff>51985</xdr:rowOff>
    </xdr:from>
    <xdr:to>
      <xdr:col>34</xdr:col>
      <xdr:colOff>387369</xdr:colOff>
      <xdr:row>143</xdr:row>
      <xdr:rowOff>7901</xdr:rowOff>
    </xdr:to>
    <xdr:pic>
      <xdr:nvPicPr>
        <xdr:cNvPr id="17" name="图片 16">
          <a:extLst>
            <a:ext uri="{FF2B5EF4-FFF2-40B4-BE49-F238E27FC236}">
              <a16:creationId xmlns:a16="http://schemas.microsoft.com/office/drawing/2014/main" id="{C39BA095-5288-24D0-9AD3-960D7966A481}"/>
            </a:ext>
          </a:extLst>
        </xdr:cNvPr>
        <xdr:cNvPicPr>
          <a:picLocks noChangeAspect="1"/>
        </xdr:cNvPicPr>
      </xdr:nvPicPr>
      <xdr:blipFill>
        <a:blip xmlns:r="http://schemas.openxmlformats.org/officeDocument/2006/relationships" r:embed="rId16"/>
        <a:stretch>
          <a:fillRect/>
        </a:stretch>
      </xdr:blipFill>
      <xdr:spPr>
        <a:xfrm>
          <a:off x="19071166" y="25324985"/>
          <a:ext cx="8314286" cy="5533333"/>
        </a:xfrm>
        <a:prstGeom prst="rect">
          <a:avLst/>
        </a:prstGeom>
      </xdr:spPr>
    </xdr:pic>
    <xdr:clientData/>
  </xdr:twoCellAnchor>
  <xdr:twoCellAnchor editAs="oneCell">
    <xdr:from>
      <xdr:col>33</xdr:col>
      <xdr:colOff>635000</xdr:colOff>
      <xdr:row>93</xdr:row>
      <xdr:rowOff>165485</xdr:rowOff>
    </xdr:from>
    <xdr:to>
      <xdr:col>46</xdr:col>
      <xdr:colOff>55763</xdr:colOff>
      <xdr:row>114</xdr:row>
      <xdr:rowOff>126369</xdr:rowOff>
    </xdr:to>
    <xdr:pic>
      <xdr:nvPicPr>
        <xdr:cNvPr id="18" name="图片 17">
          <a:extLst>
            <a:ext uri="{FF2B5EF4-FFF2-40B4-BE49-F238E27FC236}">
              <a16:creationId xmlns:a16="http://schemas.microsoft.com/office/drawing/2014/main" id="{7CFA9DAF-C170-C032-51A5-B54AF2507EA7}"/>
            </a:ext>
          </a:extLst>
        </xdr:cNvPr>
        <xdr:cNvPicPr>
          <a:picLocks noChangeAspect="1"/>
        </xdr:cNvPicPr>
      </xdr:nvPicPr>
      <xdr:blipFill>
        <a:blip xmlns:r="http://schemas.openxmlformats.org/officeDocument/2006/relationships" r:embed="rId17"/>
        <a:stretch>
          <a:fillRect/>
        </a:stretch>
      </xdr:blipFill>
      <xdr:spPr>
        <a:xfrm>
          <a:off x="26109083" y="22020068"/>
          <a:ext cx="8226096" cy="3739134"/>
        </a:xfrm>
        <a:prstGeom prst="rect">
          <a:avLst/>
        </a:prstGeom>
      </xdr:spPr>
    </xdr:pic>
    <xdr:clientData/>
  </xdr:twoCellAnchor>
  <xdr:twoCellAnchor editAs="oneCell">
    <xdr:from>
      <xdr:col>34</xdr:col>
      <xdr:colOff>381001</xdr:colOff>
      <xdr:row>110</xdr:row>
      <xdr:rowOff>72527</xdr:rowOff>
    </xdr:from>
    <xdr:to>
      <xdr:col>44</xdr:col>
      <xdr:colOff>190489</xdr:colOff>
      <xdr:row>134</xdr:row>
      <xdr:rowOff>8831</xdr:rowOff>
    </xdr:to>
    <xdr:pic>
      <xdr:nvPicPr>
        <xdr:cNvPr id="19" name="图片 18">
          <a:extLst>
            <a:ext uri="{FF2B5EF4-FFF2-40B4-BE49-F238E27FC236}">
              <a16:creationId xmlns:a16="http://schemas.microsoft.com/office/drawing/2014/main" id="{0CA74B26-5797-7786-4F5F-AAD250ECD6D8}"/>
            </a:ext>
          </a:extLst>
        </xdr:cNvPr>
        <xdr:cNvPicPr>
          <a:picLocks noChangeAspect="1"/>
        </xdr:cNvPicPr>
      </xdr:nvPicPr>
      <xdr:blipFill>
        <a:blip xmlns:r="http://schemas.openxmlformats.org/officeDocument/2006/relationships" r:embed="rId18"/>
        <a:stretch>
          <a:fillRect/>
        </a:stretch>
      </xdr:blipFill>
      <xdr:spPr>
        <a:xfrm>
          <a:off x="27379084" y="24985694"/>
          <a:ext cx="6582822" cy="4254304"/>
        </a:xfrm>
        <a:prstGeom prst="rect">
          <a:avLst/>
        </a:prstGeom>
      </xdr:spPr>
    </xdr:pic>
    <xdr:clientData/>
  </xdr:twoCellAnchor>
  <xdr:twoCellAnchor editAs="oneCell">
    <xdr:from>
      <xdr:col>14</xdr:col>
      <xdr:colOff>443341</xdr:colOff>
      <xdr:row>0</xdr:row>
      <xdr:rowOff>0</xdr:rowOff>
    </xdr:from>
    <xdr:to>
      <xdr:col>23</xdr:col>
      <xdr:colOff>106846</xdr:colOff>
      <xdr:row>10</xdr:row>
      <xdr:rowOff>305174</xdr:rowOff>
    </xdr:to>
    <xdr:pic>
      <xdr:nvPicPr>
        <xdr:cNvPr id="20" name="图片 19">
          <a:extLst>
            <a:ext uri="{FF2B5EF4-FFF2-40B4-BE49-F238E27FC236}">
              <a16:creationId xmlns:a16="http://schemas.microsoft.com/office/drawing/2014/main" id="{C180760E-B3DC-3468-4330-C485EC9082D7}"/>
            </a:ext>
          </a:extLst>
        </xdr:cNvPr>
        <xdr:cNvPicPr>
          <a:picLocks noChangeAspect="1"/>
        </xdr:cNvPicPr>
      </xdr:nvPicPr>
      <xdr:blipFill>
        <a:blip xmlns:r="http://schemas.openxmlformats.org/officeDocument/2006/relationships" r:embed="rId19"/>
        <a:stretch>
          <a:fillRect/>
        </a:stretch>
      </xdr:blipFill>
      <xdr:spPr>
        <a:xfrm>
          <a:off x="13619591" y="0"/>
          <a:ext cx="5780672" cy="3581774"/>
        </a:xfrm>
        <a:prstGeom prst="rect">
          <a:avLst/>
        </a:prstGeom>
      </xdr:spPr>
    </xdr:pic>
    <xdr:clientData/>
  </xdr:twoCellAnchor>
  <xdr:twoCellAnchor editAs="oneCell">
    <xdr:from>
      <xdr:col>14</xdr:col>
      <xdr:colOff>361764</xdr:colOff>
      <xdr:row>7</xdr:row>
      <xdr:rowOff>275166</xdr:rowOff>
    </xdr:from>
    <xdr:to>
      <xdr:col>23</xdr:col>
      <xdr:colOff>248791</xdr:colOff>
      <xdr:row>12</xdr:row>
      <xdr:rowOff>399408</xdr:rowOff>
    </xdr:to>
    <xdr:pic>
      <xdr:nvPicPr>
        <xdr:cNvPr id="21" name="图片 20">
          <a:extLst>
            <a:ext uri="{FF2B5EF4-FFF2-40B4-BE49-F238E27FC236}">
              <a16:creationId xmlns:a16="http://schemas.microsoft.com/office/drawing/2014/main" id="{B078ED08-F659-6A07-A5F6-3036E208A9D2}"/>
            </a:ext>
          </a:extLst>
        </xdr:cNvPr>
        <xdr:cNvPicPr>
          <a:picLocks noChangeAspect="1"/>
        </xdr:cNvPicPr>
      </xdr:nvPicPr>
      <xdr:blipFill>
        <a:blip xmlns:r="http://schemas.openxmlformats.org/officeDocument/2006/relationships" r:embed="rId20"/>
        <a:stretch>
          <a:fillRect/>
        </a:stretch>
      </xdr:blipFill>
      <xdr:spPr>
        <a:xfrm>
          <a:off x="13538014" y="1883833"/>
          <a:ext cx="6004194" cy="3462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171450</xdr:colOff>
      <xdr:row>19</xdr:row>
      <xdr:rowOff>123825</xdr:rowOff>
    </xdr:from>
    <xdr:to>
      <xdr:col>16</xdr:col>
      <xdr:colOff>551464</xdr:colOff>
      <xdr:row>30</xdr:row>
      <xdr:rowOff>37771</xdr:rowOff>
    </xdr:to>
    <xdr:pic>
      <xdr:nvPicPr>
        <xdr:cNvPr id="2" name="图片 1">
          <a:extLst>
            <a:ext uri="{FF2B5EF4-FFF2-40B4-BE49-F238E27FC236}">
              <a16:creationId xmlns:a16="http://schemas.microsoft.com/office/drawing/2014/main" id="{FDF98725-3169-4284-B71F-56E19D1C6109}"/>
            </a:ext>
          </a:extLst>
        </xdr:cNvPr>
        <xdr:cNvPicPr>
          <a:picLocks noChangeAspect="1"/>
        </xdr:cNvPicPr>
      </xdr:nvPicPr>
      <xdr:blipFill>
        <a:blip xmlns:r="http://schemas.openxmlformats.org/officeDocument/2006/relationships" r:embed="rId1"/>
        <a:stretch>
          <a:fillRect/>
        </a:stretch>
      </xdr:blipFill>
      <xdr:spPr>
        <a:xfrm>
          <a:off x="5743575" y="5429250"/>
          <a:ext cx="6885589" cy="2295196"/>
        </a:xfrm>
        <a:prstGeom prst="rect">
          <a:avLst/>
        </a:prstGeom>
      </xdr:spPr>
    </xdr:pic>
    <xdr:clientData/>
  </xdr:twoCellAnchor>
  <xdr:twoCellAnchor editAs="oneCell">
    <xdr:from>
      <xdr:col>7</xdr:col>
      <xdr:colOff>209550</xdr:colOff>
      <xdr:row>30</xdr:row>
      <xdr:rowOff>66675</xdr:rowOff>
    </xdr:from>
    <xdr:to>
      <xdr:col>15</xdr:col>
      <xdr:colOff>664404</xdr:colOff>
      <xdr:row>43</xdr:row>
      <xdr:rowOff>75843</xdr:rowOff>
    </xdr:to>
    <xdr:pic>
      <xdr:nvPicPr>
        <xdr:cNvPr id="3" name="图片 2">
          <a:extLst>
            <a:ext uri="{FF2B5EF4-FFF2-40B4-BE49-F238E27FC236}">
              <a16:creationId xmlns:a16="http://schemas.microsoft.com/office/drawing/2014/main" id="{8E423491-1B98-48B3-A789-8B2BD5A9B948}"/>
            </a:ext>
          </a:extLst>
        </xdr:cNvPr>
        <xdr:cNvPicPr>
          <a:picLocks noChangeAspect="1"/>
        </xdr:cNvPicPr>
      </xdr:nvPicPr>
      <xdr:blipFill>
        <a:blip xmlns:r="http://schemas.openxmlformats.org/officeDocument/2006/relationships" r:embed="rId2"/>
        <a:stretch>
          <a:fillRect/>
        </a:stretch>
      </xdr:blipFill>
      <xdr:spPr>
        <a:xfrm>
          <a:off x="5781675" y="7753350"/>
          <a:ext cx="6274629" cy="2361843"/>
        </a:xfrm>
        <a:prstGeom prst="rect">
          <a:avLst/>
        </a:prstGeom>
      </xdr:spPr>
    </xdr:pic>
    <xdr:clientData/>
  </xdr:twoCellAnchor>
  <xdr:twoCellAnchor editAs="oneCell">
    <xdr:from>
      <xdr:col>7</xdr:col>
      <xdr:colOff>95251</xdr:colOff>
      <xdr:row>42</xdr:row>
      <xdr:rowOff>57151</xdr:rowOff>
    </xdr:from>
    <xdr:to>
      <xdr:col>16</xdr:col>
      <xdr:colOff>446394</xdr:colOff>
      <xdr:row>55</xdr:row>
      <xdr:rowOff>152064</xdr:rowOff>
    </xdr:to>
    <xdr:pic>
      <xdr:nvPicPr>
        <xdr:cNvPr id="4" name="图片 3">
          <a:extLst>
            <a:ext uri="{FF2B5EF4-FFF2-40B4-BE49-F238E27FC236}">
              <a16:creationId xmlns:a16="http://schemas.microsoft.com/office/drawing/2014/main" id="{40940C24-05C3-4791-8BEF-339A923F4CD1}"/>
            </a:ext>
          </a:extLst>
        </xdr:cNvPr>
        <xdr:cNvPicPr>
          <a:picLocks noChangeAspect="1"/>
        </xdr:cNvPicPr>
      </xdr:nvPicPr>
      <xdr:blipFill>
        <a:blip xmlns:r="http://schemas.openxmlformats.org/officeDocument/2006/relationships" r:embed="rId3"/>
        <a:stretch>
          <a:fillRect/>
        </a:stretch>
      </xdr:blipFill>
      <xdr:spPr>
        <a:xfrm>
          <a:off x="5667376" y="9915526"/>
          <a:ext cx="6856718" cy="2447588"/>
        </a:xfrm>
        <a:prstGeom prst="rect">
          <a:avLst/>
        </a:prstGeom>
      </xdr:spPr>
    </xdr:pic>
    <xdr:clientData/>
  </xdr:twoCellAnchor>
  <xdr:twoCellAnchor editAs="oneCell">
    <xdr:from>
      <xdr:col>6</xdr:col>
      <xdr:colOff>542926</xdr:colOff>
      <xdr:row>56</xdr:row>
      <xdr:rowOff>0</xdr:rowOff>
    </xdr:from>
    <xdr:to>
      <xdr:col>16</xdr:col>
      <xdr:colOff>470095</xdr:colOff>
      <xdr:row>63</xdr:row>
      <xdr:rowOff>95056</xdr:rowOff>
    </xdr:to>
    <xdr:pic>
      <xdr:nvPicPr>
        <xdr:cNvPr id="5" name="图片 4">
          <a:extLst>
            <a:ext uri="{FF2B5EF4-FFF2-40B4-BE49-F238E27FC236}">
              <a16:creationId xmlns:a16="http://schemas.microsoft.com/office/drawing/2014/main" id="{11306A4C-E082-422F-8A9B-181F53532D5F}"/>
            </a:ext>
          </a:extLst>
        </xdr:cNvPr>
        <xdr:cNvPicPr>
          <a:picLocks noChangeAspect="1"/>
        </xdr:cNvPicPr>
      </xdr:nvPicPr>
      <xdr:blipFill>
        <a:blip xmlns:r="http://schemas.openxmlformats.org/officeDocument/2006/relationships" r:embed="rId4"/>
        <a:stretch>
          <a:fillRect/>
        </a:stretch>
      </xdr:blipFill>
      <xdr:spPr>
        <a:xfrm>
          <a:off x="5429251" y="12392025"/>
          <a:ext cx="7118544" cy="13618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57150</xdr:colOff>
      <xdr:row>150</xdr:row>
      <xdr:rowOff>142875</xdr:rowOff>
    </xdr:from>
    <xdr:to>
      <xdr:col>42</xdr:col>
      <xdr:colOff>190500</xdr:colOff>
      <xdr:row>167</xdr:row>
      <xdr:rowOff>133622</xdr:rowOff>
    </xdr:to>
    <xdr:pic>
      <xdr:nvPicPr>
        <xdr:cNvPr id="2" name="图片 1">
          <a:extLst>
            <a:ext uri="{FF2B5EF4-FFF2-40B4-BE49-F238E27FC236}">
              <a16:creationId xmlns:a16="http://schemas.microsoft.com/office/drawing/2014/main" id="{7B54710E-E976-4256-BEE0-70998734F0C0}"/>
            </a:ext>
          </a:extLst>
        </xdr:cNvPr>
        <xdr:cNvPicPr>
          <a:picLocks noChangeAspect="1"/>
        </xdr:cNvPicPr>
      </xdr:nvPicPr>
      <xdr:blipFill>
        <a:blip xmlns:r="http://schemas.openxmlformats.org/officeDocument/2006/relationships" r:embed="rId1"/>
        <a:stretch>
          <a:fillRect/>
        </a:stretch>
      </xdr:blipFill>
      <xdr:spPr>
        <a:xfrm>
          <a:off x="8334375" y="4286250"/>
          <a:ext cx="7572375" cy="3391172"/>
        </a:xfrm>
        <a:prstGeom prst="rect">
          <a:avLst/>
        </a:prstGeom>
      </xdr:spPr>
    </xdr:pic>
    <xdr:clientData/>
  </xdr:twoCellAnchor>
  <xdr:twoCellAnchor editAs="oneCell">
    <xdr:from>
      <xdr:col>30</xdr:col>
      <xdr:colOff>581025</xdr:colOff>
      <xdr:row>149</xdr:row>
      <xdr:rowOff>0</xdr:rowOff>
    </xdr:from>
    <xdr:to>
      <xdr:col>40</xdr:col>
      <xdr:colOff>570656</xdr:colOff>
      <xdr:row>177</xdr:row>
      <xdr:rowOff>46945</xdr:rowOff>
    </xdr:to>
    <xdr:pic>
      <xdr:nvPicPr>
        <xdr:cNvPr id="3" name="图片 2">
          <a:extLst>
            <a:ext uri="{FF2B5EF4-FFF2-40B4-BE49-F238E27FC236}">
              <a16:creationId xmlns:a16="http://schemas.microsoft.com/office/drawing/2014/main" id="{09C18735-8022-B58E-1D70-2CD9372D46F4}"/>
            </a:ext>
          </a:extLst>
        </xdr:cNvPr>
        <xdr:cNvPicPr>
          <a:picLocks noChangeAspect="1"/>
        </xdr:cNvPicPr>
      </xdr:nvPicPr>
      <xdr:blipFill>
        <a:blip xmlns:r="http://schemas.openxmlformats.org/officeDocument/2006/relationships" r:embed="rId2"/>
        <a:stretch>
          <a:fillRect/>
        </a:stretch>
      </xdr:blipFill>
      <xdr:spPr>
        <a:xfrm>
          <a:off x="8181975" y="3962400"/>
          <a:ext cx="6752381" cy="5438095"/>
        </a:xfrm>
        <a:prstGeom prst="rect">
          <a:avLst/>
        </a:prstGeom>
      </xdr:spPr>
    </xdr:pic>
    <xdr:clientData/>
  </xdr:twoCellAnchor>
  <xdr:twoCellAnchor editAs="oneCell">
    <xdr:from>
      <xdr:col>31</xdr:col>
      <xdr:colOff>476250</xdr:colOff>
      <xdr:row>148</xdr:row>
      <xdr:rowOff>85725</xdr:rowOff>
    </xdr:from>
    <xdr:to>
      <xdr:col>45</xdr:col>
      <xdr:colOff>330492</xdr:colOff>
      <xdr:row>170</xdr:row>
      <xdr:rowOff>56614</xdr:rowOff>
    </xdr:to>
    <xdr:pic>
      <xdr:nvPicPr>
        <xdr:cNvPr id="4" name="图片 3">
          <a:extLst>
            <a:ext uri="{FF2B5EF4-FFF2-40B4-BE49-F238E27FC236}">
              <a16:creationId xmlns:a16="http://schemas.microsoft.com/office/drawing/2014/main" id="{5B3FE547-709A-7706-FA6A-D0C6A78EB42F}"/>
            </a:ext>
          </a:extLst>
        </xdr:cNvPr>
        <xdr:cNvPicPr>
          <a:picLocks noChangeAspect="1"/>
        </xdr:cNvPicPr>
      </xdr:nvPicPr>
      <xdr:blipFill>
        <a:blip xmlns:r="http://schemas.openxmlformats.org/officeDocument/2006/relationships" r:embed="rId3"/>
        <a:stretch>
          <a:fillRect/>
        </a:stretch>
      </xdr:blipFill>
      <xdr:spPr>
        <a:xfrm>
          <a:off x="8753475" y="3867150"/>
          <a:ext cx="9322092" cy="4276189"/>
        </a:xfrm>
        <a:prstGeom prst="rect">
          <a:avLst/>
        </a:prstGeom>
      </xdr:spPr>
    </xdr:pic>
    <xdr:clientData/>
  </xdr:twoCellAnchor>
  <xdr:twoCellAnchor editAs="oneCell">
    <xdr:from>
      <xdr:col>34</xdr:col>
      <xdr:colOff>276224</xdr:colOff>
      <xdr:row>145</xdr:row>
      <xdr:rowOff>104775</xdr:rowOff>
    </xdr:from>
    <xdr:to>
      <xdr:col>44</xdr:col>
      <xdr:colOff>313235</xdr:colOff>
      <xdr:row>171</xdr:row>
      <xdr:rowOff>54634</xdr:rowOff>
    </xdr:to>
    <xdr:pic>
      <xdr:nvPicPr>
        <xdr:cNvPr id="5" name="图片 4">
          <a:extLst>
            <a:ext uri="{FF2B5EF4-FFF2-40B4-BE49-F238E27FC236}">
              <a16:creationId xmlns:a16="http://schemas.microsoft.com/office/drawing/2014/main" id="{3B708372-6415-6845-7ACD-CEBB0FD7832F}"/>
            </a:ext>
          </a:extLst>
        </xdr:cNvPr>
        <xdr:cNvPicPr>
          <a:picLocks noChangeAspect="1"/>
        </xdr:cNvPicPr>
      </xdr:nvPicPr>
      <xdr:blipFill>
        <a:blip xmlns:r="http://schemas.openxmlformats.org/officeDocument/2006/relationships" r:embed="rId4"/>
        <a:stretch>
          <a:fillRect/>
        </a:stretch>
      </xdr:blipFill>
      <xdr:spPr>
        <a:xfrm>
          <a:off x="10582274" y="3343275"/>
          <a:ext cx="6799761" cy="4979059"/>
        </a:xfrm>
        <a:prstGeom prst="rect">
          <a:avLst/>
        </a:prstGeom>
      </xdr:spPr>
    </xdr:pic>
    <xdr:clientData/>
  </xdr:twoCellAnchor>
  <xdr:twoCellAnchor editAs="oneCell">
    <xdr:from>
      <xdr:col>28</xdr:col>
      <xdr:colOff>572180</xdr:colOff>
      <xdr:row>129</xdr:row>
      <xdr:rowOff>104775</xdr:rowOff>
    </xdr:from>
    <xdr:to>
      <xdr:col>38</xdr:col>
      <xdr:colOff>93685</xdr:colOff>
      <xdr:row>141</xdr:row>
      <xdr:rowOff>84923</xdr:rowOff>
    </xdr:to>
    <xdr:pic>
      <xdr:nvPicPr>
        <xdr:cNvPr id="6" name="图片 5">
          <a:extLst>
            <a:ext uri="{FF2B5EF4-FFF2-40B4-BE49-F238E27FC236}">
              <a16:creationId xmlns:a16="http://schemas.microsoft.com/office/drawing/2014/main" id="{A00B949E-11E2-5F68-41AB-67044FA7F445}"/>
            </a:ext>
          </a:extLst>
        </xdr:cNvPr>
        <xdr:cNvPicPr>
          <a:picLocks noChangeAspect="1"/>
        </xdr:cNvPicPr>
      </xdr:nvPicPr>
      <xdr:blipFill>
        <a:blip xmlns:r="http://schemas.openxmlformats.org/officeDocument/2006/relationships" r:embed="rId5"/>
        <a:stretch>
          <a:fillRect/>
        </a:stretch>
      </xdr:blipFill>
      <xdr:spPr>
        <a:xfrm>
          <a:off x="6820580" y="285750"/>
          <a:ext cx="6284255" cy="3218648"/>
        </a:xfrm>
        <a:prstGeom prst="rect">
          <a:avLst/>
        </a:prstGeom>
      </xdr:spPr>
    </xdr:pic>
    <xdr:clientData/>
  </xdr:twoCellAnchor>
  <xdr:twoCellAnchor editAs="oneCell">
    <xdr:from>
      <xdr:col>30</xdr:col>
      <xdr:colOff>327705</xdr:colOff>
      <xdr:row>135</xdr:row>
      <xdr:rowOff>266701</xdr:rowOff>
    </xdr:from>
    <xdr:to>
      <xdr:col>37</xdr:col>
      <xdr:colOff>572144</xdr:colOff>
      <xdr:row>140</xdr:row>
      <xdr:rowOff>95008</xdr:rowOff>
    </xdr:to>
    <xdr:pic>
      <xdr:nvPicPr>
        <xdr:cNvPr id="7" name="图片 6">
          <a:extLst>
            <a:ext uri="{FF2B5EF4-FFF2-40B4-BE49-F238E27FC236}">
              <a16:creationId xmlns:a16="http://schemas.microsoft.com/office/drawing/2014/main" id="{F343A8F3-1C5B-08B0-0F74-F4DFB7738A2E}"/>
            </a:ext>
          </a:extLst>
        </xdr:cNvPr>
        <xdr:cNvPicPr>
          <a:picLocks noChangeAspect="1"/>
        </xdr:cNvPicPr>
      </xdr:nvPicPr>
      <xdr:blipFill>
        <a:blip xmlns:r="http://schemas.openxmlformats.org/officeDocument/2006/relationships" r:embed="rId6"/>
        <a:stretch>
          <a:fillRect/>
        </a:stretch>
      </xdr:blipFill>
      <xdr:spPr>
        <a:xfrm>
          <a:off x="9805080" y="1876426"/>
          <a:ext cx="4978364" cy="1457082"/>
        </a:xfrm>
        <a:prstGeom prst="rect">
          <a:avLst/>
        </a:prstGeom>
      </xdr:spPr>
    </xdr:pic>
    <xdr:clientData/>
  </xdr:twoCellAnchor>
  <xdr:twoCellAnchor editAs="oneCell">
    <xdr:from>
      <xdr:col>22</xdr:col>
      <xdr:colOff>584407</xdr:colOff>
      <xdr:row>141</xdr:row>
      <xdr:rowOff>57150</xdr:rowOff>
    </xdr:from>
    <xdr:to>
      <xdr:col>33</xdr:col>
      <xdr:colOff>665624</xdr:colOff>
      <xdr:row>164</xdr:row>
      <xdr:rowOff>18446</xdr:rowOff>
    </xdr:to>
    <xdr:pic>
      <xdr:nvPicPr>
        <xdr:cNvPr id="8" name="图片 7">
          <a:extLst>
            <a:ext uri="{FF2B5EF4-FFF2-40B4-BE49-F238E27FC236}">
              <a16:creationId xmlns:a16="http://schemas.microsoft.com/office/drawing/2014/main" id="{ABB30A2F-3409-2D99-1344-C277115DE511}"/>
            </a:ext>
          </a:extLst>
        </xdr:cNvPr>
        <xdr:cNvPicPr>
          <a:picLocks noChangeAspect="1"/>
        </xdr:cNvPicPr>
      </xdr:nvPicPr>
      <xdr:blipFill>
        <a:blip xmlns:r="http://schemas.openxmlformats.org/officeDocument/2006/relationships" r:embed="rId7"/>
        <a:stretch>
          <a:fillRect/>
        </a:stretch>
      </xdr:blipFill>
      <xdr:spPr>
        <a:xfrm>
          <a:off x="5480257" y="2933700"/>
          <a:ext cx="7996492" cy="4285646"/>
        </a:xfrm>
        <a:prstGeom prst="rect">
          <a:avLst/>
        </a:prstGeom>
      </xdr:spPr>
    </xdr:pic>
    <xdr:clientData/>
  </xdr:twoCellAnchor>
  <xdr:twoCellAnchor editAs="oneCell">
    <xdr:from>
      <xdr:col>27</xdr:col>
      <xdr:colOff>98632</xdr:colOff>
      <xdr:row>156</xdr:row>
      <xdr:rowOff>76200</xdr:rowOff>
    </xdr:from>
    <xdr:to>
      <xdr:col>33</xdr:col>
      <xdr:colOff>212239</xdr:colOff>
      <xdr:row>165</xdr:row>
      <xdr:rowOff>247425</xdr:rowOff>
    </xdr:to>
    <xdr:pic>
      <xdr:nvPicPr>
        <xdr:cNvPr id="9" name="图片 8">
          <a:extLst>
            <a:ext uri="{FF2B5EF4-FFF2-40B4-BE49-F238E27FC236}">
              <a16:creationId xmlns:a16="http://schemas.microsoft.com/office/drawing/2014/main" id="{8E1276E9-D2FF-3B0A-91BD-90BE3B8F8757}"/>
            </a:ext>
          </a:extLst>
        </xdr:cNvPr>
        <xdr:cNvPicPr>
          <a:picLocks noChangeAspect="1"/>
        </xdr:cNvPicPr>
      </xdr:nvPicPr>
      <xdr:blipFill>
        <a:blip xmlns:r="http://schemas.openxmlformats.org/officeDocument/2006/relationships" r:embed="rId8"/>
        <a:stretch>
          <a:fillRect/>
        </a:stretch>
      </xdr:blipFill>
      <xdr:spPr>
        <a:xfrm>
          <a:off x="5670757" y="6191250"/>
          <a:ext cx="5542857" cy="1800000"/>
        </a:xfrm>
        <a:prstGeom prst="rect">
          <a:avLst/>
        </a:prstGeom>
      </xdr:spPr>
    </xdr:pic>
    <xdr:clientData/>
  </xdr:twoCellAnchor>
  <xdr:twoCellAnchor editAs="oneCell">
    <xdr:from>
      <xdr:col>0</xdr:col>
      <xdr:colOff>0</xdr:colOff>
      <xdr:row>141</xdr:row>
      <xdr:rowOff>142875</xdr:rowOff>
    </xdr:from>
    <xdr:to>
      <xdr:col>16</xdr:col>
      <xdr:colOff>332195</xdr:colOff>
      <xdr:row>166</xdr:row>
      <xdr:rowOff>123221</xdr:rowOff>
    </xdr:to>
    <xdr:pic>
      <xdr:nvPicPr>
        <xdr:cNvPr id="10" name="图片 9">
          <a:extLst>
            <a:ext uri="{FF2B5EF4-FFF2-40B4-BE49-F238E27FC236}">
              <a16:creationId xmlns:a16="http://schemas.microsoft.com/office/drawing/2014/main" id="{E85759E5-5B9D-4FFB-D260-B305A610DCDE}"/>
            </a:ext>
          </a:extLst>
        </xdr:cNvPr>
        <xdr:cNvPicPr>
          <a:picLocks noChangeAspect="1"/>
        </xdr:cNvPicPr>
      </xdr:nvPicPr>
      <xdr:blipFill>
        <a:blip xmlns:r="http://schemas.openxmlformats.org/officeDocument/2006/relationships" r:embed="rId9"/>
        <a:stretch>
          <a:fillRect/>
        </a:stretch>
      </xdr:blipFill>
      <xdr:spPr>
        <a:xfrm>
          <a:off x="0" y="3562350"/>
          <a:ext cx="9438095" cy="4828571"/>
        </a:xfrm>
        <a:prstGeom prst="rect">
          <a:avLst/>
        </a:prstGeom>
      </xdr:spPr>
    </xdr:pic>
    <xdr:clientData/>
  </xdr:twoCellAnchor>
  <xdr:twoCellAnchor editAs="oneCell">
    <xdr:from>
      <xdr:col>16</xdr:col>
      <xdr:colOff>200025</xdr:colOff>
      <xdr:row>142</xdr:row>
      <xdr:rowOff>123825</xdr:rowOff>
    </xdr:from>
    <xdr:to>
      <xdr:col>27</xdr:col>
      <xdr:colOff>313656</xdr:colOff>
      <xdr:row>150</xdr:row>
      <xdr:rowOff>133168</xdr:rowOff>
    </xdr:to>
    <xdr:pic>
      <xdr:nvPicPr>
        <xdr:cNvPr id="11" name="图片 10">
          <a:extLst>
            <a:ext uri="{FF2B5EF4-FFF2-40B4-BE49-F238E27FC236}">
              <a16:creationId xmlns:a16="http://schemas.microsoft.com/office/drawing/2014/main" id="{3AB9870C-4DD8-D159-9D1E-0A2FD62E165B}"/>
            </a:ext>
          </a:extLst>
        </xdr:cNvPr>
        <xdr:cNvPicPr>
          <a:picLocks noChangeAspect="1"/>
        </xdr:cNvPicPr>
      </xdr:nvPicPr>
      <xdr:blipFill>
        <a:blip xmlns:r="http://schemas.openxmlformats.org/officeDocument/2006/relationships" r:embed="rId10"/>
        <a:stretch>
          <a:fillRect/>
        </a:stretch>
      </xdr:blipFill>
      <xdr:spPr>
        <a:xfrm>
          <a:off x="1038225" y="3724275"/>
          <a:ext cx="5352381" cy="1457143"/>
        </a:xfrm>
        <a:prstGeom prst="rect">
          <a:avLst/>
        </a:prstGeom>
      </xdr:spPr>
    </xdr:pic>
    <xdr:clientData/>
  </xdr:twoCellAnchor>
  <xdr:twoCellAnchor editAs="oneCell">
    <xdr:from>
      <xdr:col>28</xdr:col>
      <xdr:colOff>200025</xdr:colOff>
      <xdr:row>135</xdr:row>
      <xdr:rowOff>266700</xdr:rowOff>
    </xdr:from>
    <xdr:to>
      <xdr:col>33</xdr:col>
      <xdr:colOff>47221</xdr:colOff>
      <xdr:row>145</xdr:row>
      <xdr:rowOff>2892</xdr:rowOff>
    </xdr:to>
    <xdr:pic>
      <xdr:nvPicPr>
        <xdr:cNvPr id="12" name="图片 11">
          <a:extLst>
            <a:ext uri="{FF2B5EF4-FFF2-40B4-BE49-F238E27FC236}">
              <a16:creationId xmlns:a16="http://schemas.microsoft.com/office/drawing/2014/main" id="{1A13F31E-95D4-6276-9EF0-83FF933F5FDB}"/>
            </a:ext>
          </a:extLst>
        </xdr:cNvPr>
        <xdr:cNvPicPr>
          <a:picLocks noChangeAspect="1"/>
        </xdr:cNvPicPr>
      </xdr:nvPicPr>
      <xdr:blipFill>
        <a:blip xmlns:r="http://schemas.openxmlformats.org/officeDocument/2006/relationships" r:embed="rId11"/>
        <a:stretch>
          <a:fillRect/>
        </a:stretch>
      </xdr:blipFill>
      <xdr:spPr>
        <a:xfrm>
          <a:off x="7848600" y="1876425"/>
          <a:ext cx="3228571" cy="2266667"/>
        </a:xfrm>
        <a:prstGeom prst="rect">
          <a:avLst/>
        </a:prstGeom>
      </xdr:spPr>
    </xdr:pic>
    <xdr:clientData/>
  </xdr:twoCellAnchor>
  <xdr:twoCellAnchor editAs="oneCell">
    <xdr:from>
      <xdr:col>28</xdr:col>
      <xdr:colOff>180975</xdr:colOff>
      <xdr:row>34</xdr:row>
      <xdr:rowOff>0</xdr:rowOff>
    </xdr:from>
    <xdr:to>
      <xdr:col>32</xdr:col>
      <xdr:colOff>647304</xdr:colOff>
      <xdr:row>45</xdr:row>
      <xdr:rowOff>75921</xdr:rowOff>
    </xdr:to>
    <xdr:pic>
      <xdr:nvPicPr>
        <xdr:cNvPr id="13" name="图片 12">
          <a:extLst>
            <a:ext uri="{FF2B5EF4-FFF2-40B4-BE49-F238E27FC236}">
              <a16:creationId xmlns:a16="http://schemas.microsoft.com/office/drawing/2014/main" id="{29657970-CD69-A7C3-A0A4-F920D49B8F34}"/>
            </a:ext>
          </a:extLst>
        </xdr:cNvPr>
        <xdr:cNvPicPr>
          <a:picLocks noChangeAspect="1"/>
        </xdr:cNvPicPr>
      </xdr:nvPicPr>
      <xdr:blipFill>
        <a:blip xmlns:r="http://schemas.openxmlformats.org/officeDocument/2006/relationships" r:embed="rId12"/>
        <a:stretch>
          <a:fillRect/>
        </a:stretch>
      </xdr:blipFill>
      <xdr:spPr>
        <a:xfrm>
          <a:off x="7829550" y="0"/>
          <a:ext cx="3171429" cy="2228571"/>
        </a:xfrm>
        <a:prstGeom prst="rect">
          <a:avLst/>
        </a:prstGeom>
      </xdr:spPr>
    </xdr:pic>
    <xdr:clientData/>
  </xdr:twoCellAnchor>
  <xdr:twoCellAnchor editAs="oneCell">
    <xdr:from>
      <xdr:col>16</xdr:col>
      <xdr:colOff>161925</xdr:colOff>
      <xdr:row>138</xdr:row>
      <xdr:rowOff>123825</xdr:rowOff>
    </xdr:from>
    <xdr:to>
      <xdr:col>23</xdr:col>
      <xdr:colOff>342461</xdr:colOff>
      <xdr:row>155</xdr:row>
      <xdr:rowOff>75821</xdr:rowOff>
    </xdr:to>
    <xdr:pic>
      <xdr:nvPicPr>
        <xdr:cNvPr id="14" name="图片 13">
          <a:extLst>
            <a:ext uri="{FF2B5EF4-FFF2-40B4-BE49-F238E27FC236}">
              <a16:creationId xmlns:a16="http://schemas.microsoft.com/office/drawing/2014/main" id="{692E386D-B7B7-98CD-40E1-EF26715978F4}"/>
            </a:ext>
          </a:extLst>
        </xdr:cNvPr>
        <xdr:cNvPicPr>
          <a:picLocks noChangeAspect="1"/>
        </xdr:cNvPicPr>
      </xdr:nvPicPr>
      <xdr:blipFill>
        <a:blip xmlns:r="http://schemas.openxmlformats.org/officeDocument/2006/relationships" r:embed="rId13"/>
        <a:stretch>
          <a:fillRect/>
        </a:stretch>
      </xdr:blipFill>
      <xdr:spPr>
        <a:xfrm>
          <a:off x="1000125" y="3000375"/>
          <a:ext cx="3514286" cy="3028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2025-1-0238&#20132;&#21709;&#24742;\&#27979;&#31639;-&#20132;&#21709;&#24742;.xlsx" TargetMode="External"/><Relationship Id="rId1" Type="http://schemas.openxmlformats.org/officeDocument/2006/relationships/externalLinkPath" Target="/2025-1-0238&#20132;&#21709;&#24742;/&#27979;&#31639;-&#20132;&#21709;&#247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row>
      </sheetData>
      <sheetData sheetId="14">
        <row r="2">
          <cell r="B2">
            <v>45012</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成本（静态） (2)"/>
      <sheetName val="成本（静态）新"/>
      <sheetName val="比较法-家庭式公寓"/>
      <sheetName val="结果表-交响悦"/>
      <sheetName val="比较法-蓝领"/>
      <sheetName val="林肯公寓"/>
      <sheetName val="君安公寓"/>
      <sheetName val="易居公寓"/>
      <sheetName val="中指数据"/>
      <sheetName val="城研数据"/>
      <sheetName val="2024年结果表"/>
      <sheetName val="结果对比"/>
      <sheetName val="比较法-车位"/>
      <sheetName val="市场数据"/>
      <sheetName val="中指-北七家"/>
      <sheetName val="中指-昌平"/>
      <sheetName val="城研"/>
      <sheetName val="6号楼"/>
      <sheetName val="5号楼"/>
      <sheetName val="4号楼"/>
      <sheetName val="车位案例"/>
      <sheetName val="2号楼"/>
      <sheetName val="比较法-白领"/>
      <sheetName val="比较法-套间"/>
      <sheetName val="房源表"/>
      <sheetName val="案例"/>
      <sheetName val="Sheet1"/>
      <sheetName val="系统读取表"/>
      <sheetName val="明细表330"/>
    </sheetNames>
    <sheetDataSet>
      <sheetData sheetId="0" refreshError="1"/>
      <sheetData sheetId="1" refreshError="1"/>
      <sheetData sheetId="2" refreshError="1"/>
      <sheetData sheetId="3" refreshError="1"/>
      <sheetData sheetId="4">
        <row r="9">
          <cell r="M9">
            <v>1</v>
          </cell>
        </row>
        <row r="13">
          <cell r="M13">
            <v>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1" t="s">
        <v>48</v>
      </c>
      <c r="B1" s="57" t="s">
        <v>153</v>
      </c>
      <c r="C1" s="57" t="s">
        <v>154</v>
      </c>
      <c r="D1" s="57" t="s">
        <v>155</v>
      </c>
    </row>
    <row r="2" spans="1:8" ht="89.25" customHeight="1">
      <c r="A2" s="32">
        <v>1</v>
      </c>
      <c r="B2" s="57" t="s">
        <v>156</v>
      </c>
      <c r="C2" s="57">
        <f>F2</f>
        <v>5046101</v>
      </c>
      <c r="D2" s="58" t="s">
        <v>162</v>
      </c>
      <c r="E2" s="5">
        <v>302766045</v>
      </c>
      <c r="F2" s="5">
        <f>ROUND(E2/60,0)</f>
        <v>5046101</v>
      </c>
    </row>
    <row r="3" spans="1:8">
      <c r="A3" s="32">
        <v>2</v>
      </c>
      <c r="B3" s="57" t="s">
        <v>157</v>
      </c>
      <c r="C3" s="57">
        <f>C4+C5+C6</f>
        <v>2239638</v>
      </c>
      <c r="D3" s="58" t="s">
        <v>49</v>
      </c>
    </row>
    <row r="4" spans="1:8" ht="51">
      <c r="A4" s="32">
        <v>2.1</v>
      </c>
      <c r="B4" s="57" t="s">
        <v>158</v>
      </c>
      <c r="C4" s="59">
        <f>F4</f>
        <v>927648</v>
      </c>
      <c r="D4" s="58" t="s">
        <v>163</v>
      </c>
      <c r="E4" s="36">
        <v>51535.99</v>
      </c>
      <c r="F4" s="5">
        <f>ROUND(E4*1.5*12,0)</f>
        <v>927648</v>
      </c>
    </row>
    <row r="5" spans="1:8" ht="76.5" customHeight="1">
      <c r="A5" s="32">
        <v>2.2000000000000002</v>
      </c>
      <c r="B5" s="57" t="s">
        <v>159</v>
      </c>
      <c r="C5" s="59">
        <f>ROUND(E5,0)</f>
        <v>15552</v>
      </c>
      <c r="D5" s="60" t="s">
        <v>173</v>
      </c>
      <c r="E5" s="5">
        <v>15552</v>
      </c>
    </row>
    <row r="6" spans="1:8" ht="62.25">
      <c r="A6" s="32">
        <v>2.2999999999999998</v>
      </c>
      <c r="B6" s="57" t="s">
        <v>164</v>
      </c>
      <c r="C6" s="57">
        <f>ROUND(F6,0)</f>
        <v>1296438</v>
      </c>
      <c r="D6" s="58" t="s">
        <v>165</v>
      </c>
      <c r="E6" s="55">
        <f>2.11*G6+1.7*H6</f>
        <v>108036.48509999999</v>
      </c>
      <c r="F6" s="5">
        <f>E6*12</f>
        <v>1296437.8211999999</v>
      </c>
      <c r="G6" s="5">
        <v>49817.81</v>
      </c>
      <c r="H6" s="5">
        <v>1718.18</v>
      </c>
    </row>
    <row r="7" spans="1:8">
      <c r="A7" s="32">
        <v>3</v>
      </c>
      <c r="B7" s="57" t="s">
        <v>166</v>
      </c>
      <c r="C7" s="57">
        <f>C8+C9+C10</f>
        <v>453730</v>
      </c>
      <c r="D7" s="58" t="s">
        <v>50</v>
      </c>
    </row>
    <row r="8" spans="1:8" ht="37.5">
      <c r="A8" s="32">
        <v>3.1</v>
      </c>
      <c r="B8" s="57" t="s">
        <v>160</v>
      </c>
      <c r="C8" s="57">
        <f>F8</f>
        <v>77304</v>
      </c>
      <c r="D8" s="58" t="s">
        <v>167</v>
      </c>
      <c r="E8" s="5">
        <v>1.5</v>
      </c>
      <c r="F8" s="5">
        <f>ROUND(E8*E4,0)</f>
        <v>77304</v>
      </c>
    </row>
    <row r="9" spans="1:8" ht="100.5">
      <c r="A9" s="32">
        <v>3.2</v>
      </c>
      <c r="B9" s="57" t="s">
        <v>168</v>
      </c>
      <c r="C9" s="59">
        <f>ROUND(G9,0)</f>
        <v>151005</v>
      </c>
      <c r="D9" s="58" t="s">
        <v>169</v>
      </c>
      <c r="E9" s="5">
        <f>C2*0.7</f>
        <v>3532270.6999999997</v>
      </c>
      <c r="F9" s="5">
        <f>4.75%*0.9</f>
        <v>4.2750000000000003E-2</v>
      </c>
      <c r="G9" s="5">
        <f>E9*F9</f>
        <v>151004.57242499999</v>
      </c>
    </row>
    <row r="10" spans="1:8" ht="73.5">
      <c r="A10" s="32">
        <v>3.3</v>
      </c>
      <c r="B10" s="57" t="s">
        <v>170</v>
      </c>
      <c r="C10" s="59">
        <f>ROUND((C2+C3+C8+C9)*3%,0)</f>
        <v>225421</v>
      </c>
      <c r="D10" s="58" t="s">
        <v>171</v>
      </c>
    </row>
    <row r="11" spans="1:8">
      <c r="A11" s="32">
        <v>4</v>
      </c>
      <c r="B11" s="57" t="s">
        <v>161</v>
      </c>
      <c r="C11" s="57">
        <f>C2+C3+C7</f>
        <v>7739469</v>
      </c>
      <c r="D11" s="58" t="s">
        <v>51</v>
      </c>
    </row>
    <row r="12" spans="1:8">
      <c r="A12" s="32">
        <v>5</v>
      </c>
      <c r="B12" s="57" t="s">
        <v>172</v>
      </c>
      <c r="C12" s="57">
        <f>ROUND(C11/E4/12,0)</f>
        <v>13</v>
      </c>
      <c r="D12" s="58" t="s">
        <v>152</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8">
        <v>4.7500000000000001E-2</v>
      </c>
      <c r="D47" s="38">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72"/>
    <col min="2" max="2" width="19.25" style="172" bestFit="1" customWidth="1"/>
    <col min="3" max="3" width="13" style="172" bestFit="1" customWidth="1"/>
    <col min="4" max="16384" width="9" style="172"/>
  </cols>
  <sheetData>
    <row r="1" spans="1:5">
      <c r="A1" s="171" t="s">
        <v>75</v>
      </c>
      <c r="B1" s="171" t="s">
        <v>79</v>
      </c>
      <c r="C1" s="171" t="s">
        <v>844</v>
      </c>
      <c r="D1" s="171" t="s">
        <v>80</v>
      </c>
      <c r="E1" s="171" t="s">
        <v>81</v>
      </c>
    </row>
    <row r="2" spans="1:5">
      <c r="A2" s="171" t="s">
        <v>852</v>
      </c>
      <c r="B2" s="171" t="s">
        <v>868</v>
      </c>
      <c r="C2" s="171">
        <v>71.492403932082198</v>
      </c>
      <c r="D2" s="171">
        <v>2022</v>
      </c>
      <c r="E2" s="171" t="s">
        <v>88</v>
      </c>
    </row>
    <row r="3" spans="1:5">
      <c r="A3" s="171" t="s">
        <v>852</v>
      </c>
      <c r="B3" s="171" t="s">
        <v>853</v>
      </c>
      <c r="C3" s="171">
        <v>80.242995738507503</v>
      </c>
      <c r="D3" s="171">
        <v>2022</v>
      </c>
      <c r="E3" s="171" t="s">
        <v>91</v>
      </c>
    </row>
    <row r="4" spans="1:5">
      <c r="A4" s="171" t="s">
        <v>852</v>
      </c>
      <c r="B4" s="171" t="s">
        <v>869</v>
      </c>
      <c r="C4" s="171">
        <v>83.658672509712602</v>
      </c>
      <c r="D4" s="171">
        <v>2022</v>
      </c>
      <c r="E4" s="171" t="s">
        <v>91</v>
      </c>
    </row>
    <row r="5" spans="1:5">
      <c r="A5" s="171" t="s">
        <v>852</v>
      </c>
      <c r="B5" s="171" t="s">
        <v>854</v>
      </c>
      <c r="C5" s="171">
        <v>71.412688691424506</v>
      </c>
      <c r="D5" s="171">
        <v>2021</v>
      </c>
      <c r="E5" s="171" t="s">
        <v>92</v>
      </c>
    </row>
    <row r="6" spans="1:5">
      <c r="A6" s="171" t="s">
        <v>852</v>
      </c>
      <c r="B6" s="171" t="s">
        <v>854</v>
      </c>
      <c r="C6" s="171">
        <v>72.596905043113694</v>
      </c>
      <c r="D6" s="171">
        <v>2021</v>
      </c>
      <c r="E6" s="171" t="s">
        <v>83</v>
      </c>
    </row>
    <row r="7" spans="1:5">
      <c r="A7" s="171" t="s">
        <v>852</v>
      </c>
      <c r="B7" s="171" t="s">
        <v>854</v>
      </c>
      <c r="C7" s="171">
        <v>88.022407350826398</v>
      </c>
      <c r="D7" s="171">
        <v>2021</v>
      </c>
      <c r="E7" s="171" t="s">
        <v>84</v>
      </c>
    </row>
    <row r="8" spans="1:5">
      <c r="A8" s="171" t="s">
        <v>852</v>
      </c>
      <c r="B8" s="171" t="s">
        <v>854</v>
      </c>
      <c r="C8" s="171">
        <v>95.720998999749895</v>
      </c>
      <c r="D8" s="171">
        <v>2021</v>
      </c>
      <c r="E8" s="171" t="s">
        <v>85</v>
      </c>
    </row>
    <row r="9" spans="1:5">
      <c r="A9" s="171" t="s">
        <v>852</v>
      </c>
      <c r="B9" s="171" t="s">
        <v>854</v>
      </c>
      <c r="C9" s="171">
        <v>87.441860465116207</v>
      </c>
      <c r="D9" s="171">
        <v>2022</v>
      </c>
      <c r="E9" s="171" t="s">
        <v>86</v>
      </c>
    </row>
    <row r="10" spans="1:5">
      <c r="A10" s="171" t="s">
        <v>852</v>
      </c>
      <c r="B10" s="171" t="s">
        <v>854</v>
      </c>
      <c r="C10" s="171">
        <v>74.445991952955694</v>
      </c>
      <c r="D10" s="171">
        <v>2022</v>
      </c>
      <c r="E10" s="171" t="s">
        <v>94</v>
      </c>
    </row>
    <row r="11" spans="1:5">
      <c r="A11" s="171" t="s">
        <v>852</v>
      </c>
      <c r="B11" s="171" t="s">
        <v>854</v>
      </c>
      <c r="C11" s="171">
        <v>74.488427366645496</v>
      </c>
      <c r="D11" s="171">
        <v>2022</v>
      </c>
      <c r="E11" s="171" t="s">
        <v>93</v>
      </c>
    </row>
    <row r="12" spans="1:5">
      <c r="A12" s="171" t="s">
        <v>852</v>
      </c>
      <c r="B12" s="171" t="s">
        <v>854</v>
      </c>
      <c r="C12" s="171">
        <v>77.842464736007898</v>
      </c>
      <c r="D12" s="171">
        <v>2022</v>
      </c>
      <c r="E12" s="171" t="s">
        <v>87</v>
      </c>
    </row>
    <row r="13" spans="1:5">
      <c r="A13" s="171" t="s">
        <v>852</v>
      </c>
      <c r="B13" s="171" t="s">
        <v>870</v>
      </c>
      <c r="C13" s="171">
        <v>77.382157337109504</v>
      </c>
      <c r="D13" s="171">
        <v>2022</v>
      </c>
      <c r="E13" s="171" t="s">
        <v>88</v>
      </c>
    </row>
    <row r="14" spans="1:5">
      <c r="A14" s="171" t="s">
        <v>852</v>
      </c>
      <c r="B14" s="171" t="s">
        <v>854</v>
      </c>
      <c r="C14" s="171">
        <v>75.452069594248499</v>
      </c>
      <c r="D14" s="171">
        <v>2022</v>
      </c>
      <c r="E14" s="171" t="s">
        <v>89</v>
      </c>
    </row>
    <row r="15" spans="1:5">
      <c r="A15" s="171" t="s">
        <v>852</v>
      </c>
      <c r="B15" s="171" t="s">
        <v>854</v>
      </c>
      <c r="C15" s="171">
        <v>80.994099886966097</v>
      </c>
      <c r="D15" s="171">
        <v>2022</v>
      </c>
      <c r="E15" s="171" t="s">
        <v>90</v>
      </c>
    </row>
    <row r="16" spans="1:5">
      <c r="A16" s="171" t="s">
        <v>852</v>
      </c>
      <c r="B16" s="171" t="s">
        <v>854</v>
      </c>
      <c r="C16" s="171">
        <v>81.053635025040904</v>
      </c>
      <c r="D16" s="171">
        <v>2022</v>
      </c>
      <c r="E16" s="171" t="s">
        <v>91</v>
      </c>
    </row>
    <row r="17" spans="1:5">
      <c r="A17" s="171" t="s">
        <v>852</v>
      </c>
      <c r="B17" s="171" t="s">
        <v>871</v>
      </c>
      <c r="C17" s="171">
        <v>65.620003244987601</v>
      </c>
      <c r="D17" s="171">
        <v>2021</v>
      </c>
      <c r="E17" s="171" t="s">
        <v>92</v>
      </c>
    </row>
    <row r="18" spans="1:5">
      <c r="A18" s="171" t="s">
        <v>852</v>
      </c>
      <c r="B18" s="171" t="s">
        <v>855</v>
      </c>
      <c r="C18" s="171">
        <v>58.533765130815901</v>
      </c>
      <c r="D18" s="171">
        <v>2021</v>
      </c>
      <c r="E18" s="171" t="s">
        <v>83</v>
      </c>
    </row>
    <row r="19" spans="1:5">
      <c r="A19" s="171" t="s">
        <v>852</v>
      </c>
      <c r="B19" s="171" t="s">
        <v>855</v>
      </c>
      <c r="C19" s="171">
        <v>63.095012257429602</v>
      </c>
      <c r="D19" s="171">
        <v>2021</v>
      </c>
      <c r="E19" s="171" t="s">
        <v>84</v>
      </c>
    </row>
    <row r="20" spans="1:5">
      <c r="A20" s="171" t="s">
        <v>852</v>
      </c>
      <c r="B20" s="171" t="s">
        <v>855</v>
      </c>
      <c r="C20" s="171">
        <v>49.971444888634998</v>
      </c>
      <c r="D20" s="171">
        <v>2021</v>
      </c>
      <c r="E20" s="171" t="s">
        <v>85</v>
      </c>
    </row>
    <row r="21" spans="1:5">
      <c r="A21" s="171" t="s">
        <v>852</v>
      </c>
      <c r="B21" s="171" t="s">
        <v>855</v>
      </c>
      <c r="C21" s="171">
        <v>60.666564275840798</v>
      </c>
      <c r="D21" s="171">
        <v>2022</v>
      </c>
      <c r="E21" s="171" t="s">
        <v>86</v>
      </c>
    </row>
    <row r="22" spans="1:5">
      <c r="A22" s="171" t="s">
        <v>852</v>
      </c>
      <c r="B22" s="171" t="s">
        <v>855</v>
      </c>
      <c r="C22" s="171">
        <v>79.613272857483807</v>
      </c>
      <c r="D22" s="171">
        <v>2022</v>
      </c>
      <c r="E22" s="171" t="s">
        <v>94</v>
      </c>
    </row>
    <row r="23" spans="1:5">
      <c r="A23" s="171" t="s">
        <v>852</v>
      </c>
      <c r="B23" s="171" t="s">
        <v>855</v>
      </c>
      <c r="C23" s="171">
        <v>76.077768385460701</v>
      </c>
      <c r="D23" s="171">
        <v>2022</v>
      </c>
      <c r="E23" s="171" t="s">
        <v>93</v>
      </c>
    </row>
    <row r="24" spans="1:5">
      <c r="A24" s="171" t="s">
        <v>852</v>
      </c>
      <c r="B24" s="171" t="s">
        <v>855</v>
      </c>
      <c r="C24" s="171">
        <v>76.212755478945994</v>
      </c>
      <c r="D24" s="171">
        <v>2022</v>
      </c>
      <c r="E24" s="171" t="s">
        <v>88</v>
      </c>
    </row>
    <row r="25" spans="1:5">
      <c r="A25" s="171" t="s">
        <v>852</v>
      </c>
      <c r="B25" s="171" t="s">
        <v>855</v>
      </c>
      <c r="C25" s="171">
        <v>101.752550353125</v>
      </c>
      <c r="D25" s="171">
        <v>2022</v>
      </c>
      <c r="E25" s="171" t="s">
        <v>90</v>
      </c>
    </row>
    <row r="26" spans="1:5">
      <c r="A26" s="171" t="s">
        <v>852</v>
      </c>
      <c r="B26" s="171" t="s">
        <v>855</v>
      </c>
      <c r="C26" s="171">
        <v>104.14276722955999</v>
      </c>
      <c r="D26" s="171">
        <v>2022</v>
      </c>
      <c r="E26" s="171" t="s">
        <v>91</v>
      </c>
    </row>
    <row r="27" spans="1:5">
      <c r="A27" s="171" t="s">
        <v>852</v>
      </c>
      <c r="B27" s="171" t="s">
        <v>872</v>
      </c>
      <c r="C27" s="171">
        <v>69.603960396039597</v>
      </c>
      <c r="D27" s="171">
        <v>2021</v>
      </c>
      <c r="E27" s="171" t="s">
        <v>92</v>
      </c>
    </row>
    <row r="28" spans="1:5">
      <c r="A28" s="171" t="s">
        <v>852</v>
      </c>
      <c r="B28" s="171" t="s">
        <v>856</v>
      </c>
      <c r="C28" s="171">
        <v>66.104470850611506</v>
      </c>
      <c r="D28" s="171">
        <v>2021</v>
      </c>
      <c r="E28" s="171" t="s">
        <v>83</v>
      </c>
    </row>
    <row r="29" spans="1:5">
      <c r="A29" s="171" t="s">
        <v>852</v>
      </c>
      <c r="B29" s="171" t="s">
        <v>856</v>
      </c>
      <c r="C29" s="171">
        <v>76.210318548166001</v>
      </c>
      <c r="D29" s="171">
        <v>2021</v>
      </c>
      <c r="E29" s="171" t="s">
        <v>84</v>
      </c>
    </row>
    <row r="30" spans="1:5">
      <c r="A30" s="171" t="s">
        <v>852</v>
      </c>
      <c r="B30" s="171" t="s">
        <v>856</v>
      </c>
      <c r="C30" s="171">
        <v>73.708766472947502</v>
      </c>
      <c r="D30" s="171">
        <v>2021</v>
      </c>
      <c r="E30" s="171" t="s">
        <v>85</v>
      </c>
    </row>
    <row r="31" spans="1:5">
      <c r="A31" s="171" t="s">
        <v>852</v>
      </c>
      <c r="B31" s="171" t="s">
        <v>856</v>
      </c>
      <c r="C31" s="171">
        <v>77.555564849235793</v>
      </c>
      <c r="D31" s="171">
        <v>2022</v>
      </c>
      <c r="E31" s="171" t="s">
        <v>86</v>
      </c>
    </row>
    <row r="32" spans="1:5">
      <c r="A32" s="171" t="s">
        <v>852</v>
      </c>
      <c r="B32" s="171" t="s">
        <v>856</v>
      </c>
      <c r="C32" s="171">
        <v>69.692299045915306</v>
      </c>
      <c r="D32" s="171">
        <v>2022</v>
      </c>
      <c r="E32" s="171" t="s">
        <v>94</v>
      </c>
    </row>
    <row r="33" spans="1:5">
      <c r="A33" s="171" t="s">
        <v>852</v>
      </c>
      <c r="B33" s="171" t="s">
        <v>856</v>
      </c>
      <c r="C33" s="171">
        <v>74.755884705053106</v>
      </c>
      <c r="D33" s="171">
        <v>2022</v>
      </c>
      <c r="E33" s="171" t="s">
        <v>93</v>
      </c>
    </row>
    <row r="34" spans="1:5">
      <c r="A34" s="171" t="s">
        <v>852</v>
      </c>
      <c r="B34" s="171" t="s">
        <v>856</v>
      </c>
      <c r="C34" s="171">
        <v>71.039469029420104</v>
      </c>
      <c r="D34" s="171">
        <v>2022</v>
      </c>
      <c r="E34" s="171" t="s">
        <v>87</v>
      </c>
    </row>
    <row r="35" spans="1:5">
      <c r="A35" s="171" t="s">
        <v>852</v>
      </c>
      <c r="B35" s="171" t="s">
        <v>856</v>
      </c>
      <c r="C35" s="171">
        <v>69.5</v>
      </c>
      <c r="D35" s="171">
        <v>2022</v>
      </c>
      <c r="E35" s="171" t="s">
        <v>88</v>
      </c>
    </row>
    <row r="36" spans="1:5">
      <c r="A36" s="171" t="s">
        <v>852</v>
      </c>
      <c r="B36" s="171" t="s">
        <v>856</v>
      </c>
      <c r="C36" s="171">
        <v>75.840550525058603</v>
      </c>
      <c r="D36" s="171">
        <v>2022</v>
      </c>
      <c r="E36" s="171" t="s">
        <v>89</v>
      </c>
    </row>
    <row r="37" spans="1:5">
      <c r="A37" s="171" t="s">
        <v>852</v>
      </c>
      <c r="B37" s="171" t="s">
        <v>856</v>
      </c>
      <c r="C37" s="171">
        <v>72.776026249758701</v>
      </c>
      <c r="D37" s="171">
        <v>2022</v>
      </c>
      <c r="E37" s="171" t="s">
        <v>90</v>
      </c>
    </row>
    <row r="38" spans="1:5">
      <c r="A38" s="171" t="s">
        <v>852</v>
      </c>
      <c r="B38" s="171" t="s">
        <v>856</v>
      </c>
      <c r="C38" s="171">
        <v>73.219568685793007</v>
      </c>
      <c r="D38" s="171">
        <v>2022</v>
      </c>
      <c r="E38" s="171" t="s">
        <v>91</v>
      </c>
    </row>
    <row r="39" spans="1:5">
      <c r="A39" s="171" t="s">
        <v>852</v>
      </c>
      <c r="B39" s="171" t="s">
        <v>857</v>
      </c>
      <c r="C39" s="171">
        <v>64.896004953724599</v>
      </c>
      <c r="D39" s="171">
        <v>2021</v>
      </c>
      <c r="E39" s="171" t="s">
        <v>92</v>
      </c>
    </row>
    <row r="40" spans="1:5">
      <c r="A40" s="171" t="s">
        <v>852</v>
      </c>
      <c r="B40" s="171" t="s">
        <v>857</v>
      </c>
      <c r="C40" s="171">
        <v>69.970243059227101</v>
      </c>
      <c r="D40" s="171">
        <v>2021</v>
      </c>
      <c r="E40" s="171" t="s">
        <v>83</v>
      </c>
    </row>
    <row r="41" spans="1:5">
      <c r="A41" s="171" t="s">
        <v>852</v>
      </c>
      <c r="B41" s="171" t="s">
        <v>857</v>
      </c>
      <c r="C41" s="171">
        <v>78.5310556401719</v>
      </c>
      <c r="D41" s="171">
        <v>2021</v>
      </c>
      <c r="E41" s="171" t="s">
        <v>84</v>
      </c>
    </row>
    <row r="42" spans="1:5">
      <c r="A42" s="171" t="s">
        <v>852</v>
      </c>
      <c r="B42" s="171" t="s">
        <v>857</v>
      </c>
      <c r="C42" s="171">
        <v>71.801593329507597</v>
      </c>
      <c r="D42" s="171">
        <v>2021</v>
      </c>
      <c r="E42" s="171" t="s">
        <v>85</v>
      </c>
    </row>
    <row r="43" spans="1:5">
      <c r="A43" s="171" t="s">
        <v>852</v>
      </c>
      <c r="B43" s="171" t="s">
        <v>857</v>
      </c>
      <c r="C43" s="171">
        <v>73.646197797964803</v>
      </c>
      <c r="D43" s="171">
        <v>2022</v>
      </c>
      <c r="E43" s="171" t="s">
        <v>94</v>
      </c>
    </row>
    <row r="44" spans="1:5">
      <c r="A44" s="171" t="s">
        <v>852</v>
      </c>
      <c r="B44" s="171" t="s">
        <v>857</v>
      </c>
      <c r="C44" s="171">
        <v>71.184668059451795</v>
      </c>
      <c r="D44" s="171">
        <v>2022</v>
      </c>
      <c r="E44" s="171" t="s">
        <v>93</v>
      </c>
    </row>
    <row r="45" spans="1:5">
      <c r="A45" s="171" t="s">
        <v>852</v>
      </c>
      <c r="B45" s="171" t="s">
        <v>857</v>
      </c>
      <c r="C45" s="171">
        <v>68.098867405189097</v>
      </c>
      <c r="D45" s="171">
        <v>2022</v>
      </c>
      <c r="E45" s="171" t="s">
        <v>87</v>
      </c>
    </row>
    <row r="46" spans="1:5">
      <c r="A46" s="171" t="s">
        <v>852</v>
      </c>
      <c r="B46" s="171" t="s">
        <v>857</v>
      </c>
      <c r="C46" s="171">
        <v>71.114245193714396</v>
      </c>
      <c r="D46" s="171">
        <v>2022</v>
      </c>
      <c r="E46" s="171" t="s">
        <v>88</v>
      </c>
    </row>
    <row r="47" spans="1:5">
      <c r="A47" s="171" t="s">
        <v>852</v>
      </c>
      <c r="B47" s="171" t="s">
        <v>857</v>
      </c>
      <c r="C47" s="171">
        <v>69.770695379426002</v>
      </c>
      <c r="D47" s="171">
        <v>2022</v>
      </c>
      <c r="E47" s="171" t="s">
        <v>89</v>
      </c>
    </row>
    <row r="48" spans="1:5">
      <c r="A48" s="171" t="s">
        <v>852</v>
      </c>
      <c r="B48" s="171" t="s">
        <v>857</v>
      </c>
      <c r="C48" s="171">
        <v>66.808042755532796</v>
      </c>
      <c r="D48" s="171">
        <v>2022</v>
      </c>
      <c r="E48" s="171" t="s">
        <v>90</v>
      </c>
    </row>
    <row r="49" spans="1:5">
      <c r="A49" s="171" t="s">
        <v>852</v>
      </c>
      <c r="B49" s="171" t="s">
        <v>857</v>
      </c>
      <c r="C49" s="171">
        <v>74.617804656172495</v>
      </c>
      <c r="D49" s="171">
        <v>2022</v>
      </c>
      <c r="E49" s="171" t="s">
        <v>91</v>
      </c>
    </row>
    <row r="50" spans="1:5">
      <c r="A50" s="171" t="s">
        <v>852</v>
      </c>
      <c r="B50" s="171" t="s">
        <v>873</v>
      </c>
      <c r="C50" s="171">
        <v>59.3814826080595</v>
      </c>
      <c r="D50" s="171">
        <v>2021</v>
      </c>
      <c r="E50" s="171" t="s">
        <v>92</v>
      </c>
    </row>
    <row r="51" spans="1:5">
      <c r="A51" s="171" t="s">
        <v>852</v>
      </c>
      <c r="B51" s="171" t="s">
        <v>858</v>
      </c>
      <c r="C51" s="171">
        <v>60.005775339301103</v>
      </c>
      <c r="D51" s="171">
        <v>2021</v>
      </c>
      <c r="E51" s="171" t="s">
        <v>83</v>
      </c>
    </row>
    <row r="52" spans="1:5">
      <c r="A52" s="171" t="s">
        <v>852</v>
      </c>
      <c r="B52" s="171" t="s">
        <v>858</v>
      </c>
      <c r="C52" s="171">
        <v>66.250978260156202</v>
      </c>
      <c r="D52" s="171">
        <v>2021</v>
      </c>
      <c r="E52" s="171" t="s">
        <v>84</v>
      </c>
    </row>
    <row r="53" spans="1:5">
      <c r="A53" s="171" t="s">
        <v>852</v>
      </c>
      <c r="B53" s="171" t="s">
        <v>858</v>
      </c>
      <c r="C53" s="171">
        <v>58.571428571428498</v>
      </c>
      <c r="D53" s="171">
        <v>2021</v>
      </c>
      <c r="E53" s="171" t="s">
        <v>85</v>
      </c>
    </row>
    <row r="54" spans="1:5">
      <c r="A54" s="171" t="s">
        <v>852</v>
      </c>
      <c r="B54" s="171" t="s">
        <v>858</v>
      </c>
      <c r="C54" s="171">
        <v>64.258135686707107</v>
      </c>
      <c r="D54" s="171">
        <v>2022</v>
      </c>
      <c r="E54" s="171" t="s">
        <v>86</v>
      </c>
    </row>
    <row r="55" spans="1:5">
      <c r="A55" s="171" t="s">
        <v>852</v>
      </c>
      <c r="B55" s="171" t="s">
        <v>858</v>
      </c>
      <c r="C55" s="171">
        <v>62.380952380952301</v>
      </c>
      <c r="D55" s="171">
        <v>2022</v>
      </c>
      <c r="E55" s="171" t="s">
        <v>94</v>
      </c>
    </row>
    <row r="56" spans="1:5">
      <c r="A56" s="171" t="s">
        <v>852</v>
      </c>
      <c r="B56" s="171" t="s">
        <v>858</v>
      </c>
      <c r="C56" s="171">
        <v>82.391304347826093</v>
      </c>
      <c r="D56" s="171">
        <v>2022</v>
      </c>
      <c r="E56" s="171" t="s">
        <v>93</v>
      </c>
    </row>
    <row r="57" spans="1:5">
      <c r="A57" s="171" t="s">
        <v>852</v>
      </c>
      <c r="B57" s="171" t="s">
        <v>858</v>
      </c>
      <c r="C57" s="171">
        <v>62.654320987654302</v>
      </c>
      <c r="D57" s="171">
        <v>2022</v>
      </c>
      <c r="E57" s="171" t="s">
        <v>87</v>
      </c>
    </row>
    <row r="58" spans="1:5">
      <c r="A58" s="171" t="s">
        <v>852</v>
      </c>
      <c r="B58" s="171" t="s">
        <v>879</v>
      </c>
      <c r="C58" s="171">
        <v>80.4355240555075</v>
      </c>
      <c r="D58" s="171">
        <v>2022</v>
      </c>
      <c r="E58" s="171" t="s">
        <v>89</v>
      </c>
    </row>
    <row r="59" spans="1:5">
      <c r="A59" s="171" t="s">
        <v>852</v>
      </c>
      <c r="B59" s="171" t="s">
        <v>858</v>
      </c>
      <c r="C59" s="171">
        <v>74.568960622545106</v>
      </c>
      <c r="D59" s="171">
        <v>2022</v>
      </c>
      <c r="E59" s="171" t="s">
        <v>91</v>
      </c>
    </row>
    <row r="60" spans="1:5">
      <c r="A60" s="171" t="s">
        <v>852</v>
      </c>
      <c r="B60" s="171" t="s">
        <v>874</v>
      </c>
      <c r="C60" s="171">
        <v>22.828776477146</v>
      </c>
      <c r="D60" s="171">
        <v>2022</v>
      </c>
      <c r="E60" s="171" t="s">
        <v>91</v>
      </c>
    </row>
    <row r="61" spans="1:5">
      <c r="A61" s="171" t="s">
        <v>852</v>
      </c>
      <c r="B61" s="171" t="s">
        <v>859</v>
      </c>
      <c r="C61" s="171">
        <v>47.303914265226602</v>
      </c>
      <c r="D61" s="171">
        <v>2021</v>
      </c>
      <c r="E61" s="171" t="s">
        <v>92</v>
      </c>
    </row>
    <row r="62" spans="1:5">
      <c r="A62" s="171" t="s">
        <v>852</v>
      </c>
      <c r="B62" s="171" t="s">
        <v>859</v>
      </c>
      <c r="C62" s="171">
        <v>45.864809182772397</v>
      </c>
      <c r="D62" s="171">
        <v>2021</v>
      </c>
      <c r="E62" s="171" t="s">
        <v>83</v>
      </c>
    </row>
    <row r="63" spans="1:5">
      <c r="A63" s="171" t="s">
        <v>852</v>
      </c>
      <c r="B63" s="171" t="s">
        <v>859</v>
      </c>
      <c r="C63" s="171">
        <v>49.1415602366055</v>
      </c>
      <c r="D63" s="171">
        <v>2021</v>
      </c>
      <c r="E63" s="171" t="s">
        <v>84</v>
      </c>
    </row>
    <row r="64" spans="1:5">
      <c r="A64" s="171" t="s">
        <v>852</v>
      </c>
      <c r="B64" s="171" t="s">
        <v>859</v>
      </c>
      <c r="C64" s="171">
        <v>50.918698210640002</v>
      </c>
      <c r="D64" s="171">
        <v>2021</v>
      </c>
      <c r="E64" s="171" t="s">
        <v>85</v>
      </c>
    </row>
    <row r="65" spans="1:5">
      <c r="A65" s="171" t="s">
        <v>852</v>
      </c>
      <c r="B65" s="171" t="s">
        <v>859</v>
      </c>
      <c r="C65" s="171">
        <v>48.504895895088602</v>
      </c>
      <c r="D65" s="171">
        <v>2022</v>
      </c>
      <c r="E65" s="171" t="s">
        <v>86</v>
      </c>
    </row>
    <row r="66" spans="1:5">
      <c r="A66" s="171" t="s">
        <v>852</v>
      </c>
      <c r="B66" s="171" t="s">
        <v>859</v>
      </c>
      <c r="C66" s="171">
        <v>48.9152327789607</v>
      </c>
      <c r="D66" s="171">
        <v>2022</v>
      </c>
      <c r="E66" s="171" t="s">
        <v>94</v>
      </c>
    </row>
    <row r="67" spans="1:5">
      <c r="A67" s="171" t="s">
        <v>852</v>
      </c>
      <c r="B67" s="171" t="s">
        <v>859</v>
      </c>
      <c r="C67" s="171">
        <v>48.287822627265598</v>
      </c>
      <c r="D67" s="171">
        <v>2022</v>
      </c>
      <c r="E67" s="171" t="s">
        <v>93</v>
      </c>
    </row>
    <row r="68" spans="1:5">
      <c r="A68" s="171" t="s">
        <v>852</v>
      </c>
      <c r="B68" s="171" t="s">
        <v>859</v>
      </c>
      <c r="C68" s="171">
        <v>49.637266132111399</v>
      </c>
      <c r="D68" s="171">
        <v>2022</v>
      </c>
      <c r="E68" s="171" t="s">
        <v>87</v>
      </c>
    </row>
    <row r="69" spans="1:5">
      <c r="A69" s="171" t="s">
        <v>852</v>
      </c>
      <c r="B69" s="171" t="s">
        <v>859</v>
      </c>
      <c r="C69" s="171">
        <v>50.940730274410598</v>
      </c>
      <c r="D69" s="171">
        <v>2022</v>
      </c>
      <c r="E69" s="171" t="s">
        <v>88</v>
      </c>
    </row>
    <row r="70" spans="1:5">
      <c r="A70" s="171" t="s">
        <v>852</v>
      </c>
      <c r="B70" s="171" t="s">
        <v>859</v>
      </c>
      <c r="C70" s="171">
        <v>51.414322468296596</v>
      </c>
      <c r="D70" s="171">
        <v>2022</v>
      </c>
      <c r="E70" s="171" t="s">
        <v>89</v>
      </c>
    </row>
    <row r="71" spans="1:5">
      <c r="A71" s="171" t="s">
        <v>852</v>
      </c>
      <c r="B71" s="171" t="s">
        <v>859</v>
      </c>
      <c r="C71" s="171">
        <v>53.474641889276</v>
      </c>
      <c r="D71" s="171">
        <v>2022</v>
      </c>
      <c r="E71" s="171" t="s">
        <v>90</v>
      </c>
    </row>
    <row r="72" spans="1:5">
      <c r="A72" s="171" t="s">
        <v>852</v>
      </c>
      <c r="B72" s="171" t="s">
        <v>859</v>
      </c>
      <c r="C72" s="171">
        <v>52.764086907991199</v>
      </c>
      <c r="D72" s="171">
        <v>2022</v>
      </c>
      <c r="E72" s="171" t="s">
        <v>91</v>
      </c>
    </row>
    <row r="73" spans="1:5">
      <c r="A73" s="171" t="s">
        <v>852</v>
      </c>
      <c r="B73" s="171" t="s">
        <v>860</v>
      </c>
      <c r="C73" s="171">
        <v>52.380717296114298</v>
      </c>
      <c r="D73" s="171">
        <v>2021</v>
      </c>
      <c r="E73" s="171" t="s">
        <v>92</v>
      </c>
    </row>
    <row r="74" spans="1:5">
      <c r="A74" s="171" t="s">
        <v>852</v>
      </c>
      <c r="B74" s="171" t="s">
        <v>860</v>
      </c>
      <c r="C74" s="171">
        <v>51.537000426406102</v>
      </c>
      <c r="D74" s="171">
        <v>2021</v>
      </c>
      <c r="E74" s="171" t="s">
        <v>83</v>
      </c>
    </row>
    <row r="75" spans="1:5">
      <c r="A75" s="171" t="s">
        <v>852</v>
      </c>
      <c r="B75" s="171" t="s">
        <v>860</v>
      </c>
      <c r="C75" s="171">
        <v>44.827974124161699</v>
      </c>
      <c r="D75" s="171">
        <v>2021</v>
      </c>
      <c r="E75" s="171" t="s">
        <v>84</v>
      </c>
    </row>
    <row r="76" spans="1:5">
      <c r="A76" s="171" t="s">
        <v>852</v>
      </c>
      <c r="B76" s="171" t="s">
        <v>860</v>
      </c>
      <c r="C76" s="171">
        <v>47.696603071195902</v>
      </c>
      <c r="D76" s="171">
        <v>2022</v>
      </c>
      <c r="E76" s="171" t="s">
        <v>86</v>
      </c>
    </row>
    <row r="77" spans="1:5">
      <c r="A77" s="171" t="s">
        <v>852</v>
      </c>
      <c r="B77" s="171" t="s">
        <v>860</v>
      </c>
      <c r="C77" s="171">
        <v>54.745596868884498</v>
      </c>
      <c r="D77" s="171">
        <v>2022</v>
      </c>
      <c r="E77" s="171" t="s">
        <v>94</v>
      </c>
    </row>
    <row r="78" spans="1:5">
      <c r="A78" s="171" t="s">
        <v>852</v>
      </c>
      <c r="B78" s="171" t="s">
        <v>860</v>
      </c>
      <c r="C78" s="171">
        <v>50.191110522319498</v>
      </c>
      <c r="D78" s="171">
        <v>2022</v>
      </c>
      <c r="E78" s="171" t="s">
        <v>93</v>
      </c>
    </row>
    <row r="79" spans="1:5">
      <c r="A79" s="171" t="s">
        <v>852</v>
      </c>
      <c r="B79" s="171" t="s">
        <v>860</v>
      </c>
      <c r="C79" s="171">
        <v>51.373907566333301</v>
      </c>
      <c r="D79" s="171">
        <v>2022</v>
      </c>
      <c r="E79" s="171" t="s">
        <v>87</v>
      </c>
    </row>
    <row r="80" spans="1:5">
      <c r="A80" s="171" t="s">
        <v>852</v>
      </c>
      <c r="B80" s="171" t="s">
        <v>860</v>
      </c>
      <c r="C80" s="171">
        <v>51.050297095991297</v>
      </c>
      <c r="D80" s="171">
        <v>2022</v>
      </c>
      <c r="E80" s="171" t="s">
        <v>88</v>
      </c>
    </row>
    <row r="81" spans="1:5">
      <c r="A81" s="171" t="s">
        <v>852</v>
      </c>
      <c r="B81" s="171" t="s">
        <v>860</v>
      </c>
      <c r="C81" s="171">
        <v>53.172715423696701</v>
      </c>
      <c r="D81" s="171">
        <v>2022</v>
      </c>
      <c r="E81" s="171" t="s">
        <v>89</v>
      </c>
    </row>
    <row r="82" spans="1:5">
      <c r="A82" s="171" t="s">
        <v>852</v>
      </c>
      <c r="B82" s="171" t="s">
        <v>860</v>
      </c>
      <c r="C82" s="171">
        <v>53.3163834751808</v>
      </c>
      <c r="D82" s="171">
        <v>2022</v>
      </c>
      <c r="E82" s="171" t="s">
        <v>90</v>
      </c>
    </row>
    <row r="83" spans="1:5">
      <c r="A83" s="171" t="s">
        <v>852</v>
      </c>
      <c r="B83" s="171" t="s">
        <v>860</v>
      </c>
      <c r="C83" s="171">
        <v>51.078320090805903</v>
      </c>
      <c r="D83" s="171">
        <v>2022</v>
      </c>
      <c r="E83" s="171" t="s">
        <v>91</v>
      </c>
    </row>
    <row r="84" spans="1:5">
      <c r="A84" s="171" t="s">
        <v>852</v>
      </c>
      <c r="B84" s="171" t="s">
        <v>861</v>
      </c>
      <c r="C84" s="171">
        <v>49.035945818168599</v>
      </c>
      <c r="D84" s="171">
        <v>2021</v>
      </c>
      <c r="E84" s="171" t="s">
        <v>92</v>
      </c>
    </row>
    <row r="85" spans="1:5">
      <c r="A85" s="171" t="s">
        <v>852</v>
      </c>
      <c r="B85" s="171" t="s">
        <v>861</v>
      </c>
      <c r="C85" s="171">
        <v>50.386294927779602</v>
      </c>
      <c r="D85" s="171">
        <v>2021</v>
      </c>
      <c r="E85" s="171" t="s">
        <v>83</v>
      </c>
    </row>
    <row r="86" spans="1:5">
      <c r="A86" s="171" t="s">
        <v>852</v>
      </c>
      <c r="B86" s="171" t="s">
        <v>861</v>
      </c>
      <c r="C86" s="171">
        <v>52.391037788429301</v>
      </c>
      <c r="D86" s="171">
        <v>2021</v>
      </c>
      <c r="E86" s="171" t="s">
        <v>84</v>
      </c>
    </row>
    <row r="87" spans="1:5">
      <c r="A87" s="171" t="s">
        <v>852</v>
      </c>
      <c r="B87" s="171" t="s">
        <v>861</v>
      </c>
      <c r="C87" s="171">
        <v>47.949726571193203</v>
      </c>
      <c r="D87" s="171">
        <v>2022</v>
      </c>
      <c r="E87" s="171" t="s">
        <v>86</v>
      </c>
    </row>
    <row r="88" spans="1:5">
      <c r="A88" s="171" t="s">
        <v>852</v>
      </c>
      <c r="B88" s="171" t="s">
        <v>861</v>
      </c>
      <c r="C88" s="171">
        <v>50.5050519984243</v>
      </c>
      <c r="D88" s="171">
        <v>2022</v>
      </c>
      <c r="E88" s="171" t="s">
        <v>94</v>
      </c>
    </row>
    <row r="89" spans="1:5">
      <c r="A89" s="171" t="s">
        <v>852</v>
      </c>
      <c r="B89" s="171" t="s">
        <v>861</v>
      </c>
      <c r="C89" s="171">
        <v>50.965278547068799</v>
      </c>
      <c r="D89" s="171">
        <v>2022</v>
      </c>
      <c r="E89" s="171" t="s">
        <v>93</v>
      </c>
    </row>
    <row r="90" spans="1:5">
      <c r="A90" s="171" t="s">
        <v>852</v>
      </c>
      <c r="B90" s="171" t="s">
        <v>861</v>
      </c>
      <c r="C90" s="171">
        <v>45.7692264292291</v>
      </c>
      <c r="D90" s="171">
        <v>2022</v>
      </c>
      <c r="E90" s="171" t="s">
        <v>87</v>
      </c>
    </row>
    <row r="91" spans="1:5">
      <c r="A91" s="171" t="s">
        <v>852</v>
      </c>
      <c r="B91" s="171" t="s">
        <v>861</v>
      </c>
      <c r="C91" s="171">
        <v>50.219158357397198</v>
      </c>
      <c r="D91" s="171">
        <v>2022</v>
      </c>
      <c r="E91" s="171" t="s">
        <v>88</v>
      </c>
    </row>
    <row r="92" spans="1:5">
      <c r="A92" s="171" t="s">
        <v>852</v>
      </c>
      <c r="B92" s="171" t="s">
        <v>861</v>
      </c>
      <c r="C92" s="171">
        <v>51.593607065445603</v>
      </c>
      <c r="D92" s="171">
        <v>2022</v>
      </c>
      <c r="E92" s="171" t="s">
        <v>89</v>
      </c>
    </row>
    <row r="93" spans="1:5">
      <c r="A93" s="171" t="s">
        <v>852</v>
      </c>
      <c r="B93" s="171" t="s">
        <v>861</v>
      </c>
      <c r="C93" s="171">
        <v>54.1838325374652</v>
      </c>
      <c r="D93" s="171">
        <v>2022</v>
      </c>
      <c r="E93" s="171" t="s">
        <v>90</v>
      </c>
    </row>
    <row r="94" spans="1:5">
      <c r="A94" s="171" t="s">
        <v>852</v>
      </c>
      <c r="B94" s="171" t="s">
        <v>861</v>
      </c>
      <c r="C94" s="171">
        <v>52.636090778575301</v>
      </c>
      <c r="D94" s="171">
        <v>2022</v>
      </c>
      <c r="E94" s="171" t="s">
        <v>91</v>
      </c>
    </row>
    <row r="95" spans="1:5">
      <c r="A95" s="171" t="s">
        <v>852</v>
      </c>
      <c r="B95" s="171" t="s">
        <v>862</v>
      </c>
      <c r="C95" s="171">
        <v>52.586950076413999</v>
      </c>
      <c r="D95" s="171">
        <v>2021</v>
      </c>
      <c r="E95" s="171" t="s">
        <v>92</v>
      </c>
    </row>
    <row r="96" spans="1:5">
      <c r="A96" s="171" t="s">
        <v>852</v>
      </c>
      <c r="B96" s="171" t="s">
        <v>862</v>
      </c>
      <c r="C96" s="171">
        <v>40.346505280645502</v>
      </c>
      <c r="D96" s="171">
        <v>2022</v>
      </c>
      <c r="E96" s="171" t="s">
        <v>86</v>
      </c>
    </row>
    <row r="97" spans="1:5">
      <c r="A97" s="171" t="s">
        <v>852</v>
      </c>
      <c r="B97" s="171" t="s">
        <v>862</v>
      </c>
      <c r="C97" s="171">
        <v>44.705882352941103</v>
      </c>
      <c r="D97" s="171">
        <v>2022</v>
      </c>
      <c r="E97" s="171" t="s">
        <v>87</v>
      </c>
    </row>
    <row r="98" spans="1:5">
      <c r="A98" s="171" t="s">
        <v>852</v>
      </c>
      <c r="B98" s="171" t="s">
        <v>863</v>
      </c>
      <c r="C98" s="171">
        <v>49.489133978886002</v>
      </c>
      <c r="D98" s="171">
        <v>2021</v>
      </c>
      <c r="E98" s="171" t="s">
        <v>83</v>
      </c>
    </row>
    <row r="99" spans="1:5">
      <c r="A99" s="171" t="s">
        <v>852</v>
      </c>
      <c r="B99" s="171" t="s">
        <v>864</v>
      </c>
      <c r="C99" s="171">
        <v>48.179871520342601</v>
      </c>
      <c r="D99" s="171">
        <v>2021</v>
      </c>
      <c r="E99" s="171" t="s">
        <v>83</v>
      </c>
    </row>
    <row r="100" spans="1:5">
      <c r="A100" s="171" t="s">
        <v>852</v>
      </c>
      <c r="B100" s="171" t="s">
        <v>864</v>
      </c>
      <c r="C100" s="171">
        <v>48.179871520342601</v>
      </c>
      <c r="D100" s="171">
        <v>2022</v>
      </c>
      <c r="E100" s="171" t="s">
        <v>86</v>
      </c>
    </row>
    <row r="101" spans="1:5">
      <c r="A101" s="171" t="s">
        <v>852</v>
      </c>
      <c r="B101" s="171" t="s">
        <v>865</v>
      </c>
      <c r="C101" s="171">
        <v>41.182392239406902</v>
      </c>
      <c r="D101" s="171">
        <v>2021</v>
      </c>
      <c r="E101" s="171" t="s">
        <v>83</v>
      </c>
    </row>
    <row r="102" spans="1:5">
      <c r="A102" s="171" t="s">
        <v>852</v>
      </c>
      <c r="B102" s="171" t="s">
        <v>865</v>
      </c>
      <c r="C102" s="171">
        <v>56.5060245399861</v>
      </c>
      <c r="D102" s="171">
        <v>2022</v>
      </c>
      <c r="E102" s="171" t="s">
        <v>93</v>
      </c>
    </row>
    <row r="103" spans="1:5">
      <c r="A103" s="173" t="s">
        <v>852</v>
      </c>
      <c r="B103" s="173" t="s">
        <v>866</v>
      </c>
      <c r="C103" s="173">
        <v>55.357142857142797</v>
      </c>
      <c r="D103" s="173">
        <v>2021</v>
      </c>
      <c r="E103" s="173" t="s">
        <v>92</v>
      </c>
    </row>
    <row r="104" spans="1:5">
      <c r="A104" s="173" t="s">
        <v>852</v>
      </c>
      <c r="B104" s="173" t="s">
        <v>866</v>
      </c>
      <c r="C104" s="173">
        <v>50.909090909090899</v>
      </c>
      <c r="D104" s="173">
        <v>2021</v>
      </c>
      <c r="E104" s="173" t="s">
        <v>83</v>
      </c>
    </row>
    <row r="105" spans="1:5">
      <c r="A105" s="173" t="s">
        <v>852</v>
      </c>
      <c r="B105" s="173" t="s">
        <v>866</v>
      </c>
      <c r="C105" s="173">
        <v>55.357142857142797</v>
      </c>
      <c r="D105" s="173">
        <v>2021</v>
      </c>
      <c r="E105" s="173" t="s">
        <v>84</v>
      </c>
    </row>
    <row r="106" spans="1:5">
      <c r="A106" s="173" t="s">
        <v>852</v>
      </c>
      <c r="B106" s="173" t="s">
        <v>866</v>
      </c>
      <c r="C106" s="173">
        <v>47.659058719190902</v>
      </c>
      <c r="D106" s="173">
        <v>2022</v>
      </c>
      <c r="E106" s="173" t="s">
        <v>86</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9FBD-C7FD-475B-B3B6-8B21798D6A9F}">
  <dimension ref="A1:V30"/>
  <sheetViews>
    <sheetView workbookViewId="0">
      <selection activeCell="T8" sqref="T8"/>
    </sheetView>
  </sheetViews>
  <sheetFormatPr defaultRowHeight="14.25"/>
  <cols>
    <col min="1" max="1" width="19.125" bestFit="1" customWidth="1"/>
    <col min="9" max="9" width="6.625" customWidth="1"/>
    <col min="11" max="11" width="6.25" customWidth="1"/>
    <col min="12" max="12" width="12.125" customWidth="1"/>
    <col min="14" max="14" width="15.375" customWidth="1"/>
    <col min="18" max="18" width="34.75" customWidth="1"/>
    <col min="21" max="21" width="10.25" customWidth="1"/>
  </cols>
  <sheetData>
    <row r="1" spans="1:21" ht="26.25" thickBot="1">
      <c r="A1" s="283" t="s">
        <v>1153</v>
      </c>
      <c r="B1" s="284" t="s">
        <v>98</v>
      </c>
      <c r="C1" s="284" t="s">
        <v>1154</v>
      </c>
      <c r="D1" s="284" t="s">
        <v>99</v>
      </c>
      <c r="E1" s="284" t="s">
        <v>98</v>
      </c>
      <c r="F1" s="284" t="s">
        <v>876</v>
      </c>
      <c r="G1" s="284" t="s">
        <v>1155</v>
      </c>
      <c r="H1" s="284" t="s">
        <v>101</v>
      </c>
    </row>
    <row r="2" spans="1:21" ht="15" thickBot="1">
      <c r="A2" s="383" t="s">
        <v>1156</v>
      </c>
      <c r="B2" s="285" t="s">
        <v>1157</v>
      </c>
      <c r="C2" s="285">
        <v>108.28</v>
      </c>
      <c r="D2" s="285" t="s">
        <v>680</v>
      </c>
      <c r="E2" s="285" t="s">
        <v>1158</v>
      </c>
      <c r="F2" s="285">
        <v>32</v>
      </c>
      <c r="G2" s="285">
        <v>32</v>
      </c>
      <c r="H2" s="285">
        <v>3464.96</v>
      </c>
    </row>
    <row r="3" spans="1:21" ht="15" thickBot="1">
      <c r="A3" s="384"/>
      <c r="B3" s="285" t="s">
        <v>1159</v>
      </c>
      <c r="C3" s="285">
        <v>108.28</v>
      </c>
      <c r="D3" s="285" t="s">
        <v>680</v>
      </c>
      <c r="E3" s="285" t="s">
        <v>1158</v>
      </c>
      <c r="F3" s="285">
        <v>32</v>
      </c>
      <c r="G3" s="285">
        <v>32</v>
      </c>
      <c r="H3" s="285">
        <v>3464.96</v>
      </c>
      <c r="J3" s="87"/>
      <c r="K3" s="87"/>
      <c r="L3" s="87" t="s">
        <v>78</v>
      </c>
      <c r="M3" s="87"/>
      <c r="N3" s="87" t="s">
        <v>103</v>
      </c>
      <c r="O3" s="87"/>
      <c r="P3" s="87" t="s">
        <v>1152</v>
      </c>
      <c r="Q3" s="87"/>
      <c r="R3" s="87" t="s">
        <v>1090</v>
      </c>
      <c r="S3" s="233"/>
      <c r="T3" s="233"/>
      <c r="U3" s="233"/>
    </row>
    <row r="4" spans="1:21" ht="36.75" thickBot="1">
      <c r="A4" s="384"/>
      <c r="B4" s="285" t="s">
        <v>1160</v>
      </c>
      <c r="C4" s="285">
        <v>148.5</v>
      </c>
      <c r="D4" s="285" t="s">
        <v>680</v>
      </c>
      <c r="E4" s="285" t="s">
        <v>1161</v>
      </c>
      <c r="F4" s="285">
        <v>32</v>
      </c>
      <c r="G4" s="285">
        <v>32</v>
      </c>
      <c r="H4" s="285">
        <v>4752</v>
      </c>
      <c r="J4" s="87" t="s">
        <v>937</v>
      </c>
      <c r="K4" s="87" t="s">
        <v>1181</v>
      </c>
      <c r="L4" s="87" t="s">
        <v>1204</v>
      </c>
      <c r="M4" s="87">
        <v>1</v>
      </c>
      <c r="N4" s="87" t="s">
        <v>1148</v>
      </c>
      <c r="O4" s="87">
        <v>1</v>
      </c>
      <c r="P4" s="87" t="s">
        <v>1182</v>
      </c>
      <c r="Q4" s="87">
        <v>1</v>
      </c>
      <c r="R4" s="287" t="s">
        <v>1183</v>
      </c>
      <c r="S4" s="233">
        <v>1</v>
      </c>
      <c r="T4" s="233">
        <v>79.84</v>
      </c>
      <c r="U4" s="233">
        <f>ROUND(T4*111.25,-2)</f>
        <v>8900</v>
      </c>
    </row>
    <row r="5" spans="1:21" ht="36.75" thickBot="1">
      <c r="A5" s="384"/>
      <c r="B5" s="285" t="s">
        <v>1162</v>
      </c>
      <c r="C5" s="285">
        <v>148.5</v>
      </c>
      <c r="D5" s="285" t="s">
        <v>680</v>
      </c>
      <c r="E5" s="285" t="s">
        <v>1161</v>
      </c>
      <c r="F5" s="285">
        <v>32</v>
      </c>
      <c r="G5" s="285">
        <v>32</v>
      </c>
      <c r="H5" s="285">
        <v>4752</v>
      </c>
      <c r="J5" s="87" t="s">
        <v>937</v>
      </c>
      <c r="K5" s="87"/>
      <c r="L5" s="87" t="s">
        <v>1185</v>
      </c>
      <c r="M5" s="87">
        <v>1.01</v>
      </c>
      <c r="N5" s="87" t="s">
        <v>1148</v>
      </c>
      <c r="O5" s="87">
        <v>1</v>
      </c>
      <c r="P5" s="87" t="s">
        <v>1182</v>
      </c>
      <c r="Q5" s="87">
        <v>1</v>
      </c>
      <c r="R5" s="287" t="s">
        <v>1183</v>
      </c>
      <c r="S5" s="233">
        <v>1</v>
      </c>
      <c r="T5" s="233">
        <v>80.64</v>
      </c>
      <c r="U5" s="233">
        <f>ROUND(T5*82.7,-2)</f>
        <v>6700</v>
      </c>
    </row>
    <row r="6" spans="1:21" ht="36.75" thickBot="1">
      <c r="A6" s="384"/>
      <c r="B6" s="285" t="s">
        <v>1163</v>
      </c>
      <c r="C6" s="285">
        <v>141.07</v>
      </c>
      <c r="D6" s="285" t="s">
        <v>1164</v>
      </c>
      <c r="E6" s="285" t="s">
        <v>1161</v>
      </c>
      <c r="F6" s="285">
        <v>32</v>
      </c>
      <c r="G6" s="285">
        <v>32</v>
      </c>
      <c r="H6" s="285">
        <v>4514.24</v>
      </c>
      <c r="J6" s="87" t="s">
        <v>937</v>
      </c>
      <c r="K6" s="87"/>
      <c r="L6" s="87" t="s">
        <v>1186</v>
      </c>
      <c r="M6" s="87">
        <v>0.99</v>
      </c>
      <c r="N6" s="87" t="s">
        <v>1187</v>
      </c>
      <c r="O6" s="87">
        <v>1.02</v>
      </c>
      <c r="P6" s="87" t="s">
        <v>1182</v>
      </c>
      <c r="Q6" s="87">
        <v>1</v>
      </c>
      <c r="R6" s="287" t="s">
        <v>1183</v>
      </c>
      <c r="S6" s="233">
        <v>1</v>
      </c>
      <c r="T6" s="233">
        <v>80.62</v>
      </c>
      <c r="U6" s="233">
        <f>ROUND(T6*145.18,-2)</f>
        <v>11700</v>
      </c>
    </row>
    <row r="7" spans="1:21" ht="24.75" thickBot="1">
      <c r="A7" s="384"/>
      <c r="B7" s="285" t="s">
        <v>1165</v>
      </c>
      <c r="C7" s="285">
        <v>141.07</v>
      </c>
      <c r="D7" s="285" t="s">
        <v>1164</v>
      </c>
      <c r="E7" s="285" t="s">
        <v>1161</v>
      </c>
      <c r="F7" s="285">
        <v>32</v>
      </c>
      <c r="G7" s="285">
        <v>32</v>
      </c>
      <c r="H7" s="285">
        <v>4514.24</v>
      </c>
      <c r="J7" s="87" t="s">
        <v>963</v>
      </c>
      <c r="K7" s="87"/>
      <c r="L7" s="87" t="s">
        <v>1188</v>
      </c>
      <c r="M7" s="87">
        <v>1</v>
      </c>
      <c r="N7" s="87" t="s">
        <v>1189</v>
      </c>
      <c r="O7" s="87">
        <v>0.96</v>
      </c>
      <c r="P7" s="87" t="s">
        <v>1190</v>
      </c>
      <c r="Q7" s="87">
        <v>1.02</v>
      </c>
      <c r="R7" s="287" t="s">
        <v>1184</v>
      </c>
      <c r="S7" s="233">
        <v>0.98</v>
      </c>
      <c r="T7" s="233">
        <v>76.62</v>
      </c>
      <c r="U7" s="233">
        <f>ROUND(T7*108.28,-2)</f>
        <v>8300</v>
      </c>
    </row>
    <row r="8" spans="1:21" ht="24.75" thickBot="1">
      <c r="A8" s="384"/>
      <c r="B8" s="285" t="s">
        <v>1166</v>
      </c>
      <c r="C8" s="285">
        <v>101.78</v>
      </c>
      <c r="D8" s="285" t="s">
        <v>1164</v>
      </c>
      <c r="E8" s="285" t="s">
        <v>1158</v>
      </c>
      <c r="F8" s="285">
        <v>32</v>
      </c>
      <c r="G8" s="285">
        <v>32</v>
      </c>
      <c r="H8" s="285">
        <v>3256.96</v>
      </c>
      <c r="J8" s="87" t="s">
        <v>963</v>
      </c>
      <c r="K8" s="87"/>
      <c r="L8" s="87" t="s">
        <v>1191</v>
      </c>
      <c r="M8" s="87">
        <v>0.99</v>
      </c>
      <c r="N8" s="87" t="s">
        <v>900</v>
      </c>
      <c r="O8" s="87">
        <v>0.98</v>
      </c>
      <c r="P8" s="87" t="s">
        <v>1190</v>
      </c>
      <c r="Q8" s="87">
        <v>1.02</v>
      </c>
      <c r="R8" s="287" t="s">
        <v>1184</v>
      </c>
      <c r="S8" s="233">
        <v>0.98</v>
      </c>
      <c r="T8" s="233">
        <v>77.430000000000007</v>
      </c>
      <c r="U8" s="233">
        <f>ROUND(T8*148.5,-2)</f>
        <v>11500</v>
      </c>
    </row>
    <row r="9" spans="1:21" ht="15" thickBot="1">
      <c r="A9" s="385"/>
      <c r="B9" s="285" t="s">
        <v>1167</v>
      </c>
      <c r="C9" s="285">
        <v>101.78</v>
      </c>
      <c r="D9" s="285" t="s">
        <v>1164</v>
      </c>
      <c r="E9" s="285" t="s">
        <v>1158</v>
      </c>
      <c r="F9" s="285">
        <v>32</v>
      </c>
      <c r="G9" s="285">
        <v>32</v>
      </c>
      <c r="H9" s="285">
        <v>3256.96</v>
      </c>
      <c r="J9" s="199"/>
      <c r="K9" s="199"/>
      <c r="L9" s="199"/>
      <c r="M9" s="199"/>
      <c r="N9" s="199"/>
      <c r="O9" s="199"/>
      <c r="P9" s="199"/>
      <c r="Q9" s="199"/>
      <c r="R9" s="199"/>
    </row>
    <row r="10" spans="1:21" ht="15" thickBot="1">
      <c r="A10" s="386" t="s">
        <v>1168</v>
      </c>
      <c r="B10" s="387"/>
      <c r="C10" s="387"/>
      <c r="D10" s="387"/>
      <c r="E10" s="388"/>
      <c r="F10" s="285">
        <v>256</v>
      </c>
      <c r="G10" s="285">
        <v>256</v>
      </c>
      <c r="H10" s="285">
        <v>31976.32</v>
      </c>
    </row>
    <row r="11" spans="1:21" ht="15" thickBot="1">
      <c r="A11" s="383" t="s">
        <v>1169</v>
      </c>
      <c r="B11" s="285" t="s">
        <v>1157</v>
      </c>
      <c r="C11" s="285">
        <v>108.36</v>
      </c>
      <c r="D11" s="285" t="s">
        <v>680</v>
      </c>
      <c r="E11" s="285" t="s">
        <v>1147</v>
      </c>
      <c r="F11" s="285">
        <v>32</v>
      </c>
      <c r="G11" s="285">
        <v>128</v>
      </c>
      <c r="H11" s="285">
        <v>3467.52</v>
      </c>
      <c r="J11" s="199"/>
      <c r="K11" s="199"/>
      <c r="L11" s="199"/>
      <c r="M11" s="199"/>
      <c r="N11" s="199"/>
      <c r="O11" s="199"/>
      <c r="P11" s="199"/>
      <c r="Q11" s="199"/>
    </row>
    <row r="12" spans="1:21" ht="51.75" thickBot="1">
      <c r="A12" s="384"/>
      <c r="B12" s="285" t="s">
        <v>1159</v>
      </c>
      <c r="C12" s="285">
        <v>108.36</v>
      </c>
      <c r="D12" s="285" t="s">
        <v>680</v>
      </c>
      <c r="E12" s="285" t="s">
        <v>1147</v>
      </c>
      <c r="F12" s="285">
        <v>32</v>
      </c>
      <c r="G12" s="285">
        <v>128</v>
      </c>
      <c r="H12" s="285">
        <v>3467.52</v>
      </c>
      <c r="J12" s="199"/>
      <c r="K12" s="199"/>
      <c r="L12" s="283" t="s">
        <v>48</v>
      </c>
      <c r="M12" s="284" t="s">
        <v>1194</v>
      </c>
      <c r="N12" s="284" t="s">
        <v>1195</v>
      </c>
      <c r="O12" s="284" t="s">
        <v>1192</v>
      </c>
      <c r="P12" s="284" t="s">
        <v>1193</v>
      </c>
      <c r="Q12" s="199"/>
    </row>
    <row r="13" spans="1:21" ht="15" thickBot="1">
      <c r="A13" s="384"/>
      <c r="B13" s="285" t="s">
        <v>679</v>
      </c>
      <c r="C13" s="285">
        <v>111.25</v>
      </c>
      <c r="D13" s="285" t="s">
        <v>734</v>
      </c>
      <c r="E13" s="285" t="s">
        <v>1147</v>
      </c>
      <c r="F13" s="285">
        <v>26</v>
      </c>
      <c r="G13" s="285">
        <v>104</v>
      </c>
      <c r="H13" s="285">
        <v>2892.5</v>
      </c>
      <c r="L13" s="288">
        <v>1</v>
      </c>
      <c r="M13" s="285" t="s">
        <v>937</v>
      </c>
      <c r="N13" s="285" t="s">
        <v>1196</v>
      </c>
      <c r="O13" s="285">
        <v>8700</v>
      </c>
      <c r="P13" s="285">
        <v>80</v>
      </c>
    </row>
    <row r="14" spans="1:21" ht="15" thickBot="1">
      <c r="A14" s="384"/>
      <c r="B14" s="285" t="s">
        <v>1170</v>
      </c>
      <c r="C14" s="285">
        <v>111.18</v>
      </c>
      <c r="D14" s="285" t="s">
        <v>734</v>
      </c>
      <c r="E14" s="285" t="s">
        <v>1147</v>
      </c>
      <c r="F14" s="285">
        <v>26</v>
      </c>
      <c r="G14" s="285">
        <v>104</v>
      </c>
      <c r="H14" s="285">
        <v>2890.68</v>
      </c>
      <c r="L14" s="288">
        <v>2</v>
      </c>
      <c r="M14" s="285" t="s">
        <v>937</v>
      </c>
      <c r="N14" s="285" t="s">
        <v>1197</v>
      </c>
      <c r="O14" s="285">
        <v>6700</v>
      </c>
      <c r="P14" s="285">
        <v>81</v>
      </c>
    </row>
    <row r="15" spans="1:21" ht="15" thickBot="1">
      <c r="A15" s="384"/>
      <c r="B15" s="285" t="s">
        <v>683</v>
      </c>
      <c r="C15" s="285">
        <v>111.18</v>
      </c>
      <c r="D15" s="285" t="s">
        <v>765</v>
      </c>
      <c r="E15" s="285" t="s">
        <v>1147</v>
      </c>
      <c r="F15" s="285">
        <v>26</v>
      </c>
      <c r="G15" s="285">
        <v>104</v>
      </c>
      <c r="H15" s="285">
        <v>2890.68</v>
      </c>
      <c r="L15" s="288">
        <v>3</v>
      </c>
      <c r="M15" s="285" t="s">
        <v>937</v>
      </c>
      <c r="N15" s="285" t="s">
        <v>1198</v>
      </c>
      <c r="O15" s="285">
        <v>11800</v>
      </c>
      <c r="P15" s="285">
        <v>81</v>
      </c>
    </row>
    <row r="16" spans="1:21" ht="15" thickBot="1">
      <c r="A16" s="384"/>
      <c r="B16" s="285" t="s">
        <v>1171</v>
      </c>
      <c r="C16" s="285">
        <v>111.25</v>
      </c>
      <c r="D16" s="285" t="s">
        <v>765</v>
      </c>
      <c r="E16" s="285" t="s">
        <v>1147</v>
      </c>
      <c r="F16" s="285">
        <v>26</v>
      </c>
      <c r="G16" s="285">
        <v>104</v>
      </c>
      <c r="H16" s="285">
        <v>2892.5</v>
      </c>
      <c r="L16" s="288">
        <v>4</v>
      </c>
      <c r="M16" s="285" t="s">
        <v>963</v>
      </c>
      <c r="N16" s="285" t="s">
        <v>1200</v>
      </c>
      <c r="O16" s="285">
        <v>8300</v>
      </c>
      <c r="P16" s="285">
        <v>77</v>
      </c>
    </row>
    <row r="17" spans="1:22" ht="15" thickBot="1">
      <c r="A17" s="384"/>
      <c r="B17" s="285" t="s">
        <v>733</v>
      </c>
      <c r="C17" s="285">
        <v>108.66</v>
      </c>
      <c r="D17" s="285" t="s">
        <v>765</v>
      </c>
      <c r="E17" s="285" t="s">
        <v>1147</v>
      </c>
      <c r="F17" s="285">
        <v>26</v>
      </c>
      <c r="G17" s="285">
        <v>104</v>
      </c>
      <c r="H17" s="285">
        <v>2825.16</v>
      </c>
      <c r="L17" s="288">
        <v>5</v>
      </c>
      <c r="M17" s="285" t="s">
        <v>963</v>
      </c>
      <c r="N17" s="285" t="s">
        <v>1199</v>
      </c>
      <c r="O17" s="285">
        <v>11600</v>
      </c>
      <c r="P17" s="285">
        <v>78</v>
      </c>
    </row>
    <row r="18" spans="1:22" ht="15" thickBot="1">
      <c r="A18" s="384"/>
      <c r="B18" s="285" t="s">
        <v>1172</v>
      </c>
      <c r="C18" s="285">
        <v>108.66</v>
      </c>
      <c r="D18" s="285" t="s">
        <v>765</v>
      </c>
      <c r="E18" s="285" t="s">
        <v>1147</v>
      </c>
      <c r="F18" s="285">
        <v>26</v>
      </c>
      <c r="G18" s="285">
        <v>104</v>
      </c>
      <c r="H18" s="285">
        <v>2825.16</v>
      </c>
    </row>
    <row r="19" spans="1:22" ht="15" thickBot="1">
      <c r="A19" s="384"/>
      <c r="B19" s="285" t="s">
        <v>1160</v>
      </c>
      <c r="C19" s="285">
        <v>144.69</v>
      </c>
      <c r="D19" s="285" t="s">
        <v>680</v>
      </c>
      <c r="E19" s="285" t="s">
        <v>1173</v>
      </c>
      <c r="F19" s="285">
        <v>32</v>
      </c>
      <c r="G19" s="285">
        <v>192</v>
      </c>
      <c r="H19" s="285">
        <v>4630.08</v>
      </c>
    </row>
    <row r="20" spans="1:22" ht="26.25" thickBot="1">
      <c r="A20" s="384"/>
      <c r="B20" s="285" t="s">
        <v>1162</v>
      </c>
      <c r="C20" s="285" t="s">
        <v>1174</v>
      </c>
      <c r="D20" s="285" t="s">
        <v>680</v>
      </c>
      <c r="E20" s="285" t="s">
        <v>1173</v>
      </c>
      <c r="F20" s="285">
        <v>32</v>
      </c>
      <c r="G20" s="285">
        <v>192</v>
      </c>
      <c r="H20" s="285">
        <v>4629.76</v>
      </c>
      <c r="R20" s="176" t="s">
        <v>1103</v>
      </c>
      <c r="S20" s="176">
        <v>108</v>
      </c>
      <c r="T20" s="176">
        <v>6500</v>
      </c>
      <c r="U20" s="176">
        <v>61.62</v>
      </c>
      <c r="V20" s="176" t="s">
        <v>947</v>
      </c>
    </row>
    <row r="21" spans="1:22" ht="15" thickBot="1">
      <c r="A21" s="384"/>
      <c r="B21" s="285" t="s">
        <v>1175</v>
      </c>
      <c r="C21" s="285">
        <v>82.7</v>
      </c>
      <c r="D21" s="285" t="s">
        <v>734</v>
      </c>
      <c r="E21" s="285" t="s">
        <v>1147</v>
      </c>
      <c r="F21" s="285">
        <v>26</v>
      </c>
      <c r="G21" s="285">
        <v>104</v>
      </c>
      <c r="H21" s="285">
        <v>2150.1999999999998</v>
      </c>
      <c r="R21" t="s">
        <v>1103</v>
      </c>
      <c r="S21">
        <v>145</v>
      </c>
      <c r="T21">
        <v>7837</v>
      </c>
      <c r="U21">
        <f t="shared" ref="U21:U26" si="0">ROUND(T21/S21,2)</f>
        <v>54.05</v>
      </c>
      <c r="V21" t="s">
        <v>947</v>
      </c>
    </row>
    <row r="22" spans="1:22" ht="15" thickBot="1">
      <c r="A22" s="384"/>
      <c r="B22" s="285" t="s">
        <v>1176</v>
      </c>
      <c r="C22" s="285">
        <v>82.7</v>
      </c>
      <c r="D22" s="285" t="s">
        <v>734</v>
      </c>
      <c r="E22" s="285" t="s">
        <v>1147</v>
      </c>
      <c r="F22" s="285">
        <v>26</v>
      </c>
      <c r="G22" s="285">
        <v>104</v>
      </c>
      <c r="H22" s="285">
        <v>2150.1999999999998</v>
      </c>
      <c r="R22" t="s">
        <v>1120</v>
      </c>
      <c r="S22">
        <v>58</v>
      </c>
      <c r="T22">
        <v>3400</v>
      </c>
      <c r="U22">
        <f t="shared" si="0"/>
        <v>58.62</v>
      </c>
      <c r="V22" t="s">
        <v>1062</v>
      </c>
    </row>
    <row r="23" spans="1:22" ht="15" thickBot="1">
      <c r="A23" s="384"/>
      <c r="B23" s="285" t="s">
        <v>1177</v>
      </c>
      <c r="C23" s="285">
        <v>82.57</v>
      </c>
      <c r="D23" s="285" t="s">
        <v>734</v>
      </c>
      <c r="E23" s="285" t="s">
        <v>1147</v>
      </c>
      <c r="F23" s="285">
        <v>26</v>
      </c>
      <c r="G23" s="285">
        <v>104</v>
      </c>
      <c r="H23" s="285">
        <v>2146.8200000000002</v>
      </c>
      <c r="R23" t="s">
        <v>1120</v>
      </c>
      <c r="S23">
        <v>57.37</v>
      </c>
      <c r="T23">
        <v>3400</v>
      </c>
      <c r="U23">
        <f t="shared" si="0"/>
        <v>59.26</v>
      </c>
      <c r="V23" t="s">
        <v>947</v>
      </c>
    </row>
    <row r="24" spans="1:22" ht="15" thickBot="1">
      <c r="A24" s="384"/>
      <c r="B24" s="285" t="s">
        <v>1178</v>
      </c>
      <c r="C24" s="285">
        <v>82.57</v>
      </c>
      <c r="D24" s="285" t="s">
        <v>734</v>
      </c>
      <c r="E24" s="285" t="s">
        <v>1147</v>
      </c>
      <c r="F24" s="285">
        <v>26</v>
      </c>
      <c r="G24" s="285">
        <v>104</v>
      </c>
      <c r="H24" s="285">
        <v>2146.8200000000002</v>
      </c>
      <c r="R24" s="180" t="s">
        <v>1120</v>
      </c>
      <c r="S24" s="176">
        <v>58</v>
      </c>
      <c r="T24" s="176">
        <v>3500</v>
      </c>
      <c r="U24" s="176">
        <v>61.78</v>
      </c>
      <c r="V24" s="176" t="s">
        <v>952</v>
      </c>
    </row>
    <row r="25" spans="1:22" ht="15" thickBot="1">
      <c r="A25" s="384"/>
      <c r="B25" s="285" t="s">
        <v>1163</v>
      </c>
      <c r="C25" s="285">
        <v>145.16</v>
      </c>
      <c r="D25" s="285" t="s">
        <v>1164</v>
      </c>
      <c r="E25" s="285" t="s">
        <v>1173</v>
      </c>
      <c r="F25" s="285">
        <v>32</v>
      </c>
      <c r="G25" s="285">
        <v>192</v>
      </c>
      <c r="H25" s="285">
        <v>4645.12</v>
      </c>
      <c r="R25" s="180" t="s">
        <v>1120</v>
      </c>
      <c r="S25" s="176">
        <v>55</v>
      </c>
      <c r="T25" s="176">
        <v>3300</v>
      </c>
      <c r="U25" s="176">
        <v>61.43</v>
      </c>
      <c r="V25" s="176" t="s">
        <v>954</v>
      </c>
    </row>
    <row r="26" spans="1:22" ht="26.25" thickBot="1">
      <c r="A26" s="384"/>
      <c r="B26" s="285" t="s">
        <v>1165</v>
      </c>
      <c r="C26" s="285" t="s">
        <v>1179</v>
      </c>
      <c r="D26" s="285" t="s">
        <v>1164</v>
      </c>
      <c r="E26" s="285" t="s">
        <v>1173</v>
      </c>
      <c r="F26" s="285">
        <v>32</v>
      </c>
      <c r="G26" s="285">
        <v>192</v>
      </c>
      <c r="H26" s="285">
        <v>4644.16</v>
      </c>
      <c r="R26" t="s">
        <v>1203</v>
      </c>
      <c r="S26">
        <v>87</v>
      </c>
      <c r="T26">
        <v>4500</v>
      </c>
      <c r="U26">
        <f t="shared" si="0"/>
        <v>51.72</v>
      </c>
      <c r="V26" t="s">
        <v>105</v>
      </c>
    </row>
    <row r="27" spans="1:22" ht="15" thickBot="1">
      <c r="A27" s="384"/>
      <c r="B27" s="285" t="s">
        <v>1166</v>
      </c>
      <c r="C27" s="285">
        <v>102.01</v>
      </c>
      <c r="D27" s="285" t="s">
        <v>1164</v>
      </c>
      <c r="E27" s="285" t="s">
        <v>1147</v>
      </c>
      <c r="F27" s="285">
        <v>32</v>
      </c>
      <c r="G27" s="285">
        <v>128</v>
      </c>
      <c r="H27" s="285">
        <v>3264.32</v>
      </c>
    </row>
    <row r="28" spans="1:22" ht="15" thickBot="1">
      <c r="A28" s="385"/>
      <c r="B28" s="285" t="s">
        <v>1167</v>
      </c>
      <c r="C28" s="285">
        <v>102.01</v>
      </c>
      <c r="D28" s="285" t="s">
        <v>1164</v>
      </c>
      <c r="E28" s="285" t="s">
        <v>1147</v>
      </c>
      <c r="F28" s="285">
        <v>32</v>
      </c>
      <c r="G28" s="285">
        <v>128</v>
      </c>
      <c r="H28" s="285">
        <v>3264.32</v>
      </c>
    </row>
    <row r="29" spans="1:22" ht="15" thickBot="1">
      <c r="A29" s="389" t="s">
        <v>1168</v>
      </c>
      <c r="B29" s="390"/>
      <c r="C29" s="390"/>
      <c r="D29" s="390"/>
      <c r="E29" s="391"/>
      <c r="F29" s="286">
        <v>516</v>
      </c>
      <c r="G29" s="286">
        <v>2320</v>
      </c>
      <c r="H29" s="286">
        <v>57823.519999999997</v>
      </c>
    </row>
    <row r="30" spans="1:22" ht="15" thickBot="1">
      <c r="A30" s="392" t="s">
        <v>1180</v>
      </c>
      <c r="B30" s="393"/>
      <c r="C30" s="393"/>
      <c r="D30" s="393"/>
      <c r="E30" s="394"/>
      <c r="F30" s="286">
        <v>772</v>
      </c>
      <c r="G30" s="286">
        <v>2576</v>
      </c>
      <c r="H30" s="286">
        <v>89799.84</v>
      </c>
      <c r="S30">
        <v>60</v>
      </c>
      <c r="T30">
        <v>3100</v>
      </c>
      <c r="U30" s="176">
        <v>61.62</v>
      </c>
    </row>
  </sheetData>
  <mergeCells count="5">
    <mergeCell ref="A2:A9"/>
    <mergeCell ref="A10:E10"/>
    <mergeCell ref="A11:A28"/>
    <mergeCell ref="A29:E29"/>
    <mergeCell ref="A30:E30"/>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45C7-6C57-4EEE-9122-C885377AD7B2}">
  <dimension ref="G3:L18"/>
  <sheetViews>
    <sheetView workbookViewId="0">
      <selection activeCell="O21" sqref="O21"/>
    </sheetView>
  </sheetViews>
  <sheetFormatPr defaultRowHeight="14.25"/>
  <cols>
    <col min="7" max="7" width="11.25" bestFit="1" customWidth="1"/>
    <col min="8" max="8" width="11" style="199" bestFit="1" customWidth="1"/>
    <col min="9" max="9" width="13.625" style="199" bestFit="1" customWidth="1"/>
    <col min="10" max="10" width="7.125" style="199" bestFit="1" customWidth="1"/>
    <col min="11" max="11" width="20.5" style="199" bestFit="1" customWidth="1"/>
    <col min="12" max="12" width="16.375" style="199" bestFit="1" customWidth="1"/>
  </cols>
  <sheetData>
    <row r="3" spans="7:12">
      <c r="G3" t="s">
        <v>1217</v>
      </c>
      <c r="H3" s="87"/>
      <c r="I3" s="87" t="s">
        <v>875</v>
      </c>
      <c r="J3" s="87" t="s">
        <v>98</v>
      </c>
      <c r="K3" s="87" t="s">
        <v>1208</v>
      </c>
      <c r="L3" s="87" t="s">
        <v>1209</v>
      </c>
    </row>
    <row r="4" spans="7:12">
      <c r="H4" s="87" t="s">
        <v>1205</v>
      </c>
      <c r="I4" s="87" t="s">
        <v>1210</v>
      </c>
      <c r="J4" s="87" t="s">
        <v>1147</v>
      </c>
      <c r="K4" s="291">
        <v>79.84</v>
      </c>
      <c r="L4" s="87">
        <v>8900</v>
      </c>
    </row>
    <row r="5" spans="7:12">
      <c r="H5" s="87" t="s">
        <v>1205</v>
      </c>
      <c r="I5" s="87" t="s">
        <v>1211</v>
      </c>
      <c r="J5" s="87" t="s">
        <v>1147</v>
      </c>
      <c r="K5" s="291">
        <v>80.64</v>
      </c>
      <c r="L5" s="87">
        <v>6700</v>
      </c>
    </row>
    <row r="6" spans="7:12">
      <c r="H6" s="87" t="s">
        <v>1205</v>
      </c>
      <c r="I6" s="87" t="s">
        <v>1212</v>
      </c>
      <c r="J6" s="87" t="s">
        <v>1173</v>
      </c>
      <c r="K6" s="291">
        <v>80.62</v>
      </c>
      <c r="L6" s="87">
        <v>11800</v>
      </c>
    </row>
    <row r="7" spans="7:12">
      <c r="H7" s="87" t="s">
        <v>1206</v>
      </c>
      <c r="I7" s="87" t="s">
        <v>1213</v>
      </c>
      <c r="J7" s="87" t="s">
        <v>1214</v>
      </c>
      <c r="K7" s="291">
        <v>76.62</v>
      </c>
      <c r="L7" s="87">
        <v>8300</v>
      </c>
    </row>
    <row r="8" spans="7:12">
      <c r="H8" s="87" t="s">
        <v>1206</v>
      </c>
      <c r="I8" s="87" t="s">
        <v>1215</v>
      </c>
      <c r="J8" s="87" t="s">
        <v>1216</v>
      </c>
      <c r="K8" s="291">
        <v>77.430000000000007</v>
      </c>
      <c r="L8" s="87">
        <v>11600</v>
      </c>
    </row>
    <row r="13" spans="7:12">
      <c r="G13" t="s">
        <v>1218</v>
      </c>
      <c r="H13" s="87"/>
      <c r="I13" s="87" t="s">
        <v>78</v>
      </c>
      <c r="J13" s="87" t="s">
        <v>103</v>
      </c>
      <c r="K13" s="87" t="s">
        <v>1208</v>
      </c>
      <c r="L13" s="87" t="s">
        <v>1209</v>
      </c>
    </row>
    <row r="14" spans="7:12">
      <c r="H14" s="87" t="s">
        <v>937</v>
      </c>
      <c r="I14" s="87" t="s">
        <v>1204</v>
      </c>
      <c r="J14" s="87" t="s">
        <v>1148</v>
      </c>
      <c r="K14" s="291">
        <v>68.210000000000008</v>
      </c>
      <c r="L14" s="87">
        <v>7600</v>
      </c>
    </row>
    <row r="15" spans="7:12">
      <c r="H15" s="87" t="s">
        <v>937</v>
      </c>
      <c r="I15" s="87" t="s">
        <v>1185</v>
      </c>
      <c r="J15" s="87" t="s">
        <v>1148</v>
      </c>
      <c r="K15" s="291">
        <v>68.89</v>
      </c>
      <c r="L15" s="87">
        <v>5700</v>
      </c>
    </row>
    <row r="16" spans="7:12">
      <c r="H16" s="87" t="s">
        <v>937</v>
      </c>
      <c r="I16" s="87" t="s">
        <v>1186</v>
      </c>
      <c r="J16" s="87" t="s">
        <v>1187</v>
      </c>
      <c r="K16" s="291">
        <v>68.88</v>
      </c>
      <c r="L16" s="87">
        <v>10000</v>
      </c>
    </row>
    <row r="17" spans="8:12">
      <c r="H17" s="87" t="s">
        <v>963</v>
      </c>
      <c r="I17" s="87" t="s">
        <v>1188</v>
      </c>
      <c r="J17" s="87" t="s">
        <v>1189</v>
      </c>
      <c r="K17" s="291">
        <v>65.459999999999994</v>
      </c>
      <c r="L17" s="87">
        <v>7100</v>
      </c>
    </row>
    <row r="18" spans="8:12">
      <c r="H18" s="87" t="s">
        <v>963</v>
      </c>
      <c r="I18" s="87" t="s">
        <v>1191</v>
      </c>
      <c r="J18" s="87" t="s">
        <v>900</v>
      </c>
      <c r="K18" s="291">
        <v>66.150000000000006</v>
      </c>
      <c r="L18" s="87">
        <v>9800</v>
      </c>
    </row>
  </sheetData>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AC223"/>
  <sheetViews>
    <sheetView workbookViewId="0">
      <selection activeCell="B28" sqref="B28:L28"/>
    </sheetView>
  </sheetViews>
  <sheetFormatPr defaultColWidth="8.875" defaultRowHeight="14.25"/>
  <cols>
    <col min="1" max="1" width="5.875" customWidth="1"/>
    <col min="2" max="2" width="12.375" customWidth="1"/>
    <col min="3" max="3" width="7.625" hidden="1" customWidth="1"/>
    <col min="4" max="4" width="5.625" hidden="1" customWidth="1"/>
    <col min="5" max="5" width="14.375" hidden="1" customWidth="1"/>
    <col min="6" max="6" width="7.875" customWidth="1"/>
    <col min="7" max="8" width="8.875" customWidth="1"/>
    <col min="9" max="9" width="10.875" customWidth="1"/>
    <col min="10" max="10" width="8.875" customWidth="1"/>
    <col min="11" max="11" width="9" customWidth="1"/>
    <col min="12" max="12" width="8.875" customWidth="1"/>
    <col min="13" max="13" width="9.25" customWidth="1"/>
    <col min="14" max="15" width="8.875" customWidth="1"/>
    <col min="16" max="16" width="11" bestFit="1" customWidth="1"/>
    <col min="17" max="27" width="6.25" customWidth="1"/>
    <col min="28" max="28" width="26.875" customWidth="1"/>
  </cols>
  <sheetData>
    <row r="1" spans="1:21" ht="27">
      <c r="A1" s="33" t="s">
        <v>146</v>
      </c>
      <c r="B1" s="33" t="s">
        <v>79</v>
      </c>
      <c r="C1" s="33" t="s">
        <v>846</v>
      </c>
      <c r="D1" s="33" t="s">
        <v>847</v>
      </c>
      <c r="E1" s="33" t="s">
        <v>77</v>
      </c>
      <c r="F1" s="33" t="s">
        <v>78</v>
      </c>
      <c r="G1" s="33" t="s">
        <v>103</v>
      </c>
      <c r="H1" s="33" t="s">
        <v>42</v>
      </c>
      <c r="I1" s="33" t="s">
        <v>150</v>
      </c>
      <c r="J1" s="33" t="s">
        <v>104</v>
      </c>
      <c r="K1" s="33" t="s">
        <v>151</v>
      </c>
      <c r="L1" s="238" t="s">
        <v>149</v>
      </c>
      <c r="M1" s="183" t="s">
        <v>96</v>
      </c>
      <c r="N1" s="33" t="s">
        <v>851</v>
      </c>
    </row>
    <row r="2" spans="1:21">
      <c r="A2" s="233"/>
      <c r="B2" s="233" t="s">
        <v>1103</v>
      </c>
      <c r="C2" s="233"/>
      <c r="D2" s="233"/>
      <c r="E2" s="233"/>
      <c r="F2" s="233">
        <v>93.76</v>
      </c>
      <c r="G2" s="233"/>
      <c r="H2" s="233"/>
      <c r="I2" s="233" t="s">
        <v>867</v>
      </c>
      <c r="J2" s="233" t="s">
        <v>1078</v>
      </c>
      <c r="K2" s="233">
        <v>3800</v>
      </c>
      <c r="L2" s="230">
        <f t="shared" ref="L2:L16" si="0">ROUND(K2/F2,2)</f>
        <v>40.53</v>
      </c>
      <c r="M2" s="233"/>
      <c r="N2" s="233"/>
      <c r="P2" t="s">
        <v>1119</v>
      </c>
      <c r="Q2">
        <v>158</v>
      </c>
      <c r="R2" t="s">
        <v>105</v>
      </c>
      <c r="S2">
        <v>6500</v>
      </c>
      <c r="T2">
        <f>ROUND(S2/Q2,2)</f>
        <v>41.14</v>
      </c>
    </row>
    <row r="3" spans="1:21">
      <c r="A3" s="233"/>
      <c r="B3" s="233" t="s">
        <v>1103</v>
      </c>
      <c r="C3" s="233"/>
      <c r="D3" s="233"/>
      <c r="E3" s="233"/>
      <c r="F3" s="233">
        <v>70.58</v>
      </c>
      <c r="G3" s="233"/>
      <c r="H3" s="233"/>
      <c r="I3" s="233" t="s">
        <v>952</v>
      </c>
      <c r="J3" s="233" t="s">
        <v>1104</v>
      </c>
      <c r="K3" s="233">
        <v>3500</v>
      </c>
      <c r="L3" s="230">
        <f t="shared" si="0"/>
        <v>49.59</v>
      </c>
      <c r="M3" s="233"/>
      <c r="N3" s="233"/>
      <c r="P3" t="s">
        <v>1116</v>
      </c>
      <c r="Q3">
        <v>170</v>
      </c>
      <c r="R3" t="s">
        <v>105</v>
      </c>
      <c r="S3">
        <v>7000</v>
      </c>
      <c r="T3">
        <f t="shared" ref="T3:T19" si="1">ROUND(S3/Q3,2)</f>
        <v>41.18</v>
      </c>
    </row>
    <row r="4" spans="1:21">
      <c r="A4" s="233"/>
      <c r="B4" s="233" t="s">
        <v>1103</v>
      </c>
      <c r="C4" s="233"/>
      <c r="D4" s="233"/>
      <c r="E4" s="233"/>
      <c r="F4" s="233">
        <v>90</v>
      </c>
      <c r="G4" s="233"/>
      <c r="H4" s="233"/>
      <c r="I4" s="233" t="s">
        <v>105</v>
      </c>
      <c r="J4" s="233" t="s">
        <v>1078</v>
      </c>
      <c r="K4" s="233">
        <v>4000</v>
      </c>
      <c r="L4" s="230">
        <f t="shared" si="0"/>
        <v>44.44</v>
      </c>
      <c r="M4" s="233"/>
      <c r="N4" s="233"/>
      <c r="P4" t="s">
        <v>1119</v>
      </c>
      <c r="Q4">
        <v>158</v>
      </c>
      <c r="R4" t="s">
        <v>105</v>
      </c>
      <c r="S4">
        <v>8000</v>
      </c>
      <c r="T4">
        <f t="shared" si="1"/>
        <v>50.63</v>
      </c>
    </row>
    <row r="5" spans="1:21">
      <c r="A5" s="233"/>
      <c r="B5" s="233" t="s">
        <v>1103</v>
      </c>
      <c r="C5" s="233"/>
      <c r="D5" s="233"/>
      <c r="E5" s="233"/>
      <c r="F5" s="233">
        <v>97</v>
      </c>
      <c r="G5" s="233"/>
      <c r="H5" s="233"/>
      <c r="I5" s="233" t="s">
        <v>867</v>
      </c>
      <c r="J5" s="233" t="s">
        <v>1105</v>
      </c>
      <c r="K5" s="233">
        <v>3600</v>
      </c>
      <c r="L5" s="230">
        <f t="shared" si="0"/>
        <v>37.11</v>
      </c>
      <c r="M5" s="233"/>
      <c r="N5" s="233"/>
      <c r="P5" t="s">
        <v>1103</v>
      </c>
      <c r="Q5">
        <v>145</v>
      </c>
      <c r="R5" t="s">
        <v>947</v>
      </c>
      <c r="S5">
        <v>7837</v>
      </c>
      <c r="T5">
        <f t="shared" si="1"/>
        <v>54.05</v>
      </c>
    </row>
    <row r="6" spans="1:21">
      <c r="A6" s="233"/>
      <c r="B6" s="233" t="s">
        <v>1103</v>
      </c>
      <c r="C6" s="233"/>
      <c r="D6" s="233"/>
      <c r="E6" s="233"/>
      <c r="F6" s="233">
        <v>71</v>
      </c>
      <c r="G6" s="233"/>
      <c r="H6" s="233"/>
      <c r="I6" s="233" t="s">
        <v>952</v>
      </c>
      <c r="J6" s="233" t="s">
        <v>1106</v>
      </c>
      <c r="K6" s="233">
        <v>3000</v>
      </c>
      <c r="L6" s="230">
        <f t="shared" si="0"/>
        <v>42.25</v>
      </c>
      <c r="M6" s="233"/>
      <c r="N6" s="233"/>
      <c r="P6" t="s">
        <v>1121</v>
      </c>
      <c r="Q6">
        <v>294.77</v>
      </c>
      <c r="R6" t="s">
        <v>105</v>
      </c>
      <c r="S6">
        <v>11000</v>
      </c>
      <c r="T6">
        <f t="shared" si="1"/>
        <v>37.32</v>
      </c>
    </row>
    <row r="7" spans="1:21">
      <c r="A7" s="233"/>
      <c r="B7" s="233" t="s">
        <v>1103</v>
      </c>
      <c r="C7" s="233"/>
      <c r="D7" s="233"/>
      <c r="E7" s="233"/>
      <c r="F7" s="233">
        <v>85.46</v>
      </c>
      <c r="G7" s="233"/>
      <c r="H7" s="233"/>
      <c r="I7" s="233" t="s">
        <v>954</v>
      </c>
      <c r="J7" s="233" t="s">
        <v>1107</v>
      </c>
      <c r="K7" s="233">
        <v>4100</v>
      </c>
      <c r="L7" s="230">
        <f t="shared" si="0"/>
        <v>47.98</v>
      </c>
      <c r="M7" s="233"/>
      <c r="N7" s="233"/>
      <c r="P7" t="s">
        <v>1116</v>
      </c>
      <c r="Q7">
        <v>178</v>
      </c>
      <c r="R7" t="s">
        <v>105</v>
      </c>
      <c r="S7">
        <v>7000</v>
      </c>
      <c r="T7">
        <f t="shared" si="1"/>
        <v>39.33</v>
      </c>
    </row>
    <row r="8" spans="1:21">
      <c r="A8" s="233"/>
      <c r="B8" s="233" t="s">
        <v>1103</v>
      </c>
      <c r="C8" s="233"/>
      <c r="D8" s="233"/>
      <c r="E8" s="233"/>
      <c r="F8" s="233">
        <v>85</v>
      </c>
      <c r="G8" s="233"/>
      <c r="H8" s="233"/>
      <c r="I8" s="233" t="s">
        <v>952</v>
      </c>
      <c r="J8" s="233" t="s">
        <v>1078</v>
      </c>
      <c r="K8" s="233">
        <v>3600</v>
      </c>
      <c r="L8" s="230">
        <f t="shared" si="0"/>
        <v>42.35</v>
      </c>
      <c r="M8" s="233"/>
      <c r="N8" s="233"/>
      <c r="P8" s="65" t="s">
        <v>1120</v>
      </c>
      <c r="Q8" s="65">
        <v>57</v>
      </c>
      <c r="R8" s="65" t="s">
        <v>947</v>
      </c>
      <c r="S8" s="65">
        <v>3100</v>
      </c>
      <c r="T8" s="65">
        <f t="shared" si="1"/>
        <v>54.39</v>
      </c>
      <c r="U8" s="65" t="s">
        <v>1110</v>
      </c>
    </row>
    <row r="9" spans="1:21">
      <c r="A9" s="233"/>
      <c r="B9" s="233" t="s">
        <v>1103</v>
      </c>
      <c r="C9" s="233"/>
      <c r="D9" s="233"/>
      <c r="E9" s="233"/>
      <c r="F9" s="233">
        <v>108</v>
      </c>
      <c r="G9" s="233"/>
      <c r="H9" s="233"/>
      <c r="I9" s="233" t="s">
        <v>867</v>
      </c>
      <c r="J9" s="233" t="s">
        <v>1108</v>
      </c>
      <c r="K9" s="233">
        <v>7200</v>
      </c>
      <c r="L9" s="230">
        <f t="shared" si="0"/>
        <v>66.67</v>
      </c>
      <c r="M9" s="233"/>
      <c r="N9" s="233"/>
      <c r="P9" t="s">
        <v>1122</v>
      </c>
      <c r="Q9">
        <v>119</v>
      </c>
      <c r="R9" t="s">
        <v>105</v>
      </c>
      <c r="S9">
        <v>5200</v>
      </c>
      <c r="T9">
        <f t="shared" si="1"/>
        <v>43.7</v>
      </c>
    </row>
    <row r="10" spans="1:21">
      <c r="A10" s="233"/>
      <c r="B10" s="233" t="s">
        <v>1103</v>
      </c>
      <c r="C10" s="233"/>
      <c r="D10" s="233"/>
      <c r="E10" s="233"/>
      <c r="F10" s="233">
        <v>102</v>
      </c>
      <c r="G10" s="233"/>
      <c r="H10" s="233"/>
      <c r="I10" s="233" t="s">
        <v>947</v>
      </c>
      <c r="J10" s="233" t="s">
        <v>1109</v>
      </c>
      <c r="K10" s="233">
        <v>5800</v>
      </c>
      <c r="L10" s="230">
        <f t="shared" si="0"/>
        <v>56.86</v>
      </c>
      <c r="M10" s="233"/>
      <c r="N10" s="233"/>
      <c r="P10" t="s">
        <v>1120</v>
      </c>
      <c r="Q10">
        <v>57.36</v>
      </c>
      <c r="R10" t="s">
        <v>947</v>
      </c>
      <c r="S10">
        <v>3100</v>
      </c>
      <c r="T10">
        <f t="shared" si="1"/>
        <v>54.04</v>
      </c>
    </row>
    <row r="11" spans="1:21">
      <c r="A11" s="233"/>
      <c r="B11" s="233" t="s">
        <v>1103</v>
      </c>
      <c r="C11" s="233"/>
      <c r="D11" s="233"/>
      <c r="E11" s="233"/>
      <c r="F11" s="233">
        <v>93.83</v>
      </c>
      <c r="G11" s="233"/>
      <c r="H11" s="233"/>
      <c r="I11" s="233" t="s">
        <v>867</v>
      </c>
      <c r="J11" s="233" t="s">
        <v>1107</v>
      </c>
      <c r="K11" s="233">
        <v>4000</v>
      </c>
      <c r="L11" s="230">
        <f t="shared" si="0"/>
        <v>42.63</v>
      </c>
      <c r="M11" s="233"/>
      <c r="N11" s="233"/>
      <c r="P11" t="s">
        <v>1060</v>
      </c>
      <c r="Q11">
        <v>139.84</v>
      </c>
      <c r="R11" t="s">
        <v>105</v>
      </c>
      <c r="S11">
        <v>7000</v>
      </c>
      <c r="T11">
        <f t="shared" si="1"/>
        <v>50.06</v>
      </c>
    </row>
    <row r="12" spans="1:21">
      <c r="A12" s="233"/>
      <c r="B12" s="233" t="s">
        <v>1103</v>
      </c>
      <c r="C12" s="233"/>
      <c r="D12" s="233"/>
      <c r="E12" s="233"/>
      <c r="F12" s="233">
        <v>93.5</v>
      </c>
      <c r="G12" s="233"/>
      <c r="H12" s="233"/>
      <c r="I12" s="233" t="s">
        <v>867</v>
      </c>
      <c r="J12" s="233" t="s">
        <v>1105</v>
      </c>
      <c r="K12" s="233">
        <v>3800</v>
      </c>
      <c r="L12" s="230">
        <f t="shared" si="0"/>
        <v>40.64</v>
      </c>
      <c r="M12" s="233"/>
      <c r="N12" s="233"/>
      <c r="P12" t="s">
        <v>1119</v>
      </c>
      <c r="Q12">
        <v>202.01</v>
      </c>
      <c r="R12" t="s">
        <v>105</v>
      </c>
      <c r="S12">
        <v>10000</v>
      </c>
      <c r="T12">
        <f t="shared" si="1"/>
        <v>49.5</v>
      </c>
    </row>
    <row r="13" spans="1:21">
      <c r="A13" s="233"/>
      <c r="B13" s="233" t="s">
        <v>1103</v>
      </c>
      <c r="C13" s="233"/>
      <c r="D13" s="233"/>
      <c r="E13" s="233"/>
      <c r="F13" s="233">
        <v>85.31</v>
      </c>
      <c r="G13" s="233"/>
      <c r="H13" s="233"/>
      <c r="I13" s="233" t="s">
        <v>954</v>
      </c>
      <c r="J13" s="233" t="s">
        <v>1078</v>
      </c>
      <c r="K13" s="233">
        <v>3600</v>
      </c>
      <c r="L13" s="230">
        <f t="shared" si="0"/>
        <v>42.2</v>
      </c>
      <c r="M13" s="233"/>
      <c r="N13" s="233"/>
      <c r="P13" t="s">
        <v>1123</v>
      </c>
      <c r="Q13">
        <v>206</v>
      </c>
      <c r="R13" t="s">
        <v>1047</v>
      </c>
      <c r="S13">
        <v>9500</v>
      </c>
      <c r="T13">
        <f t="shared" si="1"/>
        <v>46.12</v>
      </c>
    </row>
    <row r="14" spans="1:21">
      <c r="A14" s="233"/>
      <c r="B14" s="233" t="s">
        <v>1103</v>
      </c>
      <c r="C14" s="233"/>
      <c r="D14" s="233"/>
      <c r="E14" s="233"/>
      <c r="F14" s="233">
        <v>47</v>
      </c>
      <c r="G14" s="233"/>
      <c r="H14" s="233"/>
      <c r="I14" s="233" t="s">
        <v>954</v>
      </c>
      <c r="J14" s="233" t="s">
        <v>1110</v>
      </c>
      <c r="K14" s="233">
        <v>4000</v>
      </c>
      <c r="L14" s="230">
        <f t="shared" si="0"/>
        <v>85.11</v>
      </c>
      <c r="M14" s="233"/>
      <c r="N14" s="233"/>
      <c r="P14" t="s">
        <v>1119</v>
      </c>
      <c r="Q14">
        <v>158</v>
      </c>
      <c r="R14" t="s">
        <v>105</v>
      </c>
      <c r="S14">
        <v>9500</v>
      </c>
      <c r="T14">
        <f t="shared" si="1"/>
        <v>60.13</v>
      </c>
      <c r="U14" t="s">
        <v>1125</v>
      </c>
    </row>
    <row r="15" spans="1:21">
      <c r="A15" s="233"/>
      <c r="B15" s="233" t="s">
        <v>1103</v>
      </c>
      <c r="C15" s="233"/>
      <c r="D15" s="233"/>
      <c r="E15" s="233"/>
      <c r="F15" s="233">
        <v>82</v>
      </c>
      <c r="G15" s="233"/>
      <c r="H15" s="233"/>
      <c r="I15" s="233" t="s">
        <v>867</v>
      </c>
      <c r="J15" s="233" t="s">
        <v>1111</v>
      </c>
      <c r="K15" s="233">
        <v>4500</v>
      </c>
      <c r="L15" s="230">
        <f t="shared" si="0"/>
        <v>54.88</v>
      </c>
      <c r="M15" s="233"/>
      <c r="N15" s="233"/>
      <c r="P15" t="s">
        <v>1103</v>
      </c>
      <c r="Q15">
        <v>144</v>
      </c>
      <c r="R15" t="s">
        <v>947</v>
      </c>
      <c r="S15">
        <v>8000</v>
      </c>
      <c r="T15">
        <f t="shared" si="1"/>
        <v>55.56</v>
      </c>
      <c r="U15" t="s">
        <v>1114</v>
      </c>
    </row>
    <row r="16" spans="1:21">
      <c r="A16" s="233"/>
      <c r="B16" s="233" t="s">
        <v>1103</v>
      </c>
      <c r="C16" s="233"/>
      <c r="D16" s="233"/>
      <c r="E16" s="233"/>
      <c r="F16" s="233">
        <v>63.81</v>
      </c>
      <c r="G16" s="233"/>
      <c r="H16" s="233"/>
      <c r="I16" s="233" t="s">
        <v>1059</v>
      </c>
      <c r="J16" s="233" t="s">
        <v>1112</v>
      </c>
      <c r="K16" s="233">
        <v>3900</v>
      </c>
      <c r="L16" s="230">
        <f t="shared" si="0"/>
        <v>61.12</v>
      </c>
      <c r="M16" s="233"/>
      <c r="N16" s="233"/>
      <c r="P16" t="s">
        <v>1124</v>
      </c>
      <c r="Q16">
        <v>243.82</v>
      </c>
      <c r="R16" t="s">
        <v>105</v>
      </c>
      <c r="S16">
        <v>11000</v>
      </c>
      <c r="T16">
        <f t="shared" si="1"/>
        <v>45.12</v>
      </c>
    </row>
    <row r="17" spans="1:23">
      <c r="A17" s="233"/>
      <c r="B17" s="233" t="s">
        <v>1103</v>
      </c>
      <c r="C17" s="233"/>
      <c r="D17" s="233"/>
      <c r="E17" s="233"/>
      <c r="F17" s="233">
        <v>71</v>
      </c>
      <c r="G17" s="233"/>
      <c r="H17" s="233"/>
      <c r="I17" s="233" t="s">
        <v>954</v>
      </c>
      <c r="J17" s="233" t="s">
        <v>1106</v>
      </c>
      <c r="K17" s="233">
        <v>3730</v>
      </c>
      <c r="L17" s="230">
        <f t="shared" ref="L17:L28" si="2">ROUND(K17/F17,2)</f>
        <v>52.54</v>
      </c>
      <c r="M17" s="233"/>
      <c r="N17" s="233"/>
      <c r="P17" t="s">
        <v>1123</v>
      </c>
      <c r="Q17">
        <v>120</v>
      </c>
      <c r="R17" t="s">
        <v>105</v>
      </c>
      <c r="S17">
        <v>7500</v>
      </c>
      <c r="T17">
        <f t="shared" si="1"/>
        <v>62.5</v>
      </c>
      <c r="U17" t="s">
        <v>1125</v>
      </c>
    </row>
    <row r="18" spans="1:23">
      <c r="A18" s="233"/>
      <c r="B18" s="259" t="s">
        <v>1103</v>
      </c>
      <c r="C18" s="259"/>
      <c r="D18" s="259"/>
      <c r="E18" s="259"/>
      <c r="F18" s="259">
        <v>111.38</v>
      </c>
      <c r="G18" s="259" t="s">
        <v>1113</v>
      </c>
      <c r="H18" s="259"/>
      <c r="I18" s="259" t="s">
        <v>867</v>
      </c>
      <c r="J18" s="259" t="s">
        <v>1111</v>
      </c>
      <c r="K18" s="259">
        <v>6800</v>
      </c>
      <c r="L18" s="261">
        <f t="shared" si="2"/>
        <v>61.05</v>
      </c>
      <c r="M18" s="259">
        <f>ROUND(L18+L18/(1+5%)*2.5%,2)</f>
        <v>62.5</v>
      </c>
      <c r="N18" s="233"/>
      <c r="P18" s="65" t="s">
        <v>1103</v>
      </c>
      <c r="Q18" s="65">
        <v>111.38</v>
      </c>
      <c r="R18" s="65" t="s">
        <v>867</v>
      </c>
      <c r="S18" s="65">
        <v>6800</v>
      </c>
      <c r="T18" s="65">
        <f t="shared" si="1"/>
        <v>61.05</v>
      </c>
      <c r="U18" s="65" t="s">
        <v>1111</v>
      </c>
    </row>
    <row r="19" spans="1:23">
      <c r="A19" s="233"/>
      <c r="B19" s="233" t="s">
        <v>1103</v>
      </c>
      <c r="C19" s="233"/>
      <c r="D19" s="233"/>
      <c r="E19" s="233"/>
      <c r="F19" s="233">
        <v>97</v>
      </c>
      <c r="G19" s="233"/>
      <c r="H19" s="233"/>
      <c r="I19" s="233" t="s">
        <v>105</v>
      </c>
      <c r="J19" s="233" t="s">
        <v>1105</v>
      </c>
      <c r="K19" s="233">
        <v>3900</v>
      </c>
      <c r="L19" s="230">
        <f t="shared" si="2"/>
        <v>40.21</v>
      </c>
      <c r="M19" s="233"/>
      <c r="N19" s="233"/>
      <c r="P19" s="65" t="s">
        <v>1118</v>
      </c>
      <c r="Q19" s="65">
        <v>182</v>
      </c>
      <c r="R19" s="65" t="s">
        <v>105</v>
      </c>
      <c r="S19" s="65">
        <v>10000</v>
      </c>
      <c r="T19" s="65">
        <f t="shared" si="1"/>
        <v>54.95</v>
      </c>
      <c r="U19" s="65" t="s">
        <v>1045</v>
      </c>
      <c r="W19">
        <f>T18/T8</f>
        <v>1.1224489795918366</v>
      </c>
    </row>
    <row r="20" spans="1:23">
      <c r="A20" s="233"/>
      <c r="B20" s="233" t="s">
        <v>1103</v>
      </c>
      <c r="C20" s="233"/>
      <c r="D20" s="233"/>
      <c r="E20" s="233"/>
      <c r="F20" s="233">
        <v>57.57</v>
      </c>
      <c r="G20" s="233"/>
      <c r="H20" s="233"/>
      <c r="I20" s="233" t="s">
        <v>954</v>
      </c>
      <c r="J20" s="233" t="s">
        <v>1110</v>
      </c>
      <c r="K20" s="233">
        <v>4000</v>
      </c>
      <c r="L20" s="230">
        <f t="shared" si="2"/>
        <v>69.48</v>
      </c>
      <c r="M20" s="233"/>
      <c r="N20" s="233"/>
    </row>
    <row r="21" spans="1:23">
      <c r="A21" s="233"/>
      <c r="B21" s="233" t="s">
        <v>1103</v>
      </c>
      <c r="C21" s="233"/>
      <c r="D21" s="233"/>
      <c r="E21" s="233"/>
      <c r="F21" s="233">
        <v>144</v>
      </c>
      <c r="G21" s="233" t="s">
        <v>1077</v>
      </c>
      <c r="H21" s="233"/>
      <c r="I21" s="233" t="s">
        <v>947</v>
      </c>
      <c r="J21" s="233" t="s">
        <v>1114</v>
      </c>
      <c r="K21" s="233">
        <v>8000</v>
      </c>
      <c r="L21" s="230">
        <f t="shared" si="2"/>
        <v>55.56</v>
      </c>
      <c r="M21" s="233"/>
      <c r="N21" s="233"/>
      <c r="P21" t="str">
        <f>'比较法-一居'!E4</f>
        <v>惠润家园九地块</v>
      </c>
      <c r="Q21">
        <f>'比较法-一居'!E23</f>
        <v>62</v>
      </c>
      <c r="R21" t="str">
        <f>'比较法-一居'!C22</f>
        <v>平层</v>
      </c>
      <c r="S21" t="str">
        <f>J18</f>
        <v>高/15</v>
      </c>
      <c r="T21" s="289">
        <f>'比较法-一居'!E29</f>
        <v>50</v>
      </c>
      <c r="U21" t="str">
        <f>'比较法-一居'!E21</f>
        <v>一居室</v>
      </c>
    </row>
    <row r="22" spans="1:23">
      <c r="A22" s="233"/>
      <c r="B22" s="233" t="s">
        <v>1103</v>
      </c>
      <c r="C22" s="233"/>
      <c r="D22" s="233"/>
      <c r="E22" s="233"/>
      <c r="F22" s="233">
        <v>71</v>
      </c>
      <c r="G22" s="233"/>
      <c r="H22" s="233"/>
      <c r="I22" s="233" t="s">
        <v>952</v>
      </c>
      <c r="J22" s="233" t="s">
        <v>1115</v>
      </c>
      <c r="K22" s="233">
        <v>3500</v>
      </c>
      <c r="L22" s="230">
        <f t="shared" si="2"/>
        <v>49.3</v>
      </c>
      <c r="M22" s="233"/>
      <c r="N22" s="233"/>
      <c r="P22" t="str">
        <f>'比较法-一居'!G4</f>
        <v>惠润家园七地块</v>
      </c>
      <c r="Q22">
        <f>'比较法-一居'!G23</f>
        <v>56</v>
      </c>
      <c r="R22" t="str">
        <f>'比较法-一居'!G22</f>
        <v>平层</v>
      </c>
      <c r="S22" t="str">
        <f>J42</f>
        <v>高/9</v>
      </c>
      <c r="T22">
        <f>'比较法-一居'!G29</f>
        <v>55.36</v>
      </c>
      <c r="U22" t="str">
        <f>'比较法-一居'!G21</f>
        <v>一居室</v>
      </c>
    </row>
    <row r="23" spans="1:23">
      <c r="A23" s="233"/>
      <c r="B23" s="233" t="s">
        <v>1103</v>
      </c>
      <c r="C23" s="233"/>
      <c r="D23" s="233"/>
      <c r="E23" s="233"/>
      <c r="F23" s="233">
        <v>92.16</v>
      </c>
      <c r="G23" s="233"/>
      <c r="H23" s="233"/>
      <c r="I23" s="233" t="s">
        <v>867</v>
      </c>
      <c r="J23" s="233" t="s">
        <v>1105</v>
      </c>
      <c r="K23" s="233">
        <v>3600</v>
      </c>
      <c r="L23" s="230">
        <f t="shared" si="2"/>
        <v>39.06</v>
      </c>
      <c r="M23" s="233"/>
      <c r="N23" s="233"/>
      <c r="P23" t="str">
        <f>'比较法-一居'!I4</f>
        <v>云翔嘉苑</v>
      </c>
      <c r="Q23">
        <f>'比较法-一居'!I23</f>
        <v>61</v>
      </c>
      <c r="R23" t="str">
        <f>'比较法-一居'!I22</f>
        <v>平层</v>
      </c>
      <c r="T23">
        <f>'比较法-一居'!I29</f>
        <v>49.02</v>
      </c>
      <c r="U23" t="str">
        <f>'比较法-一居'!I21</f>
        <v>一居室</v>
      </c>
    </row>
    <row r="24" spans="1:23">
      <c r="A24" s="233"/>
      <c r="B24" s="233" t="s">
        <v>1103</v>
      </c>
      <c r="C24" s="233"/>
      <c r="D24" s="233"/>
      <c r="E24" s="233"/>
      <c r="F24" s="233">
        <v>91</v>
      </c>
      <c r="G24" s="233"/>
      <c r="H24" s="233"/>
      <c r="I24" s="233" t="s">
        <v>867</v>
      </c>
      <c r="J24" s="233" t="s">
        <v>1078</v>
      </c>
      <c r="K24" s="233">
        <v>4200</v>
      </c>
      <c r="L24" s="230">
        <f t="shared" si="2"/>
        <v>46.15</v>
      </c>
      <c r="M24" s="233"/>
      <c r="N24" s="233"/>
      <c r="P24" t="str">
        <f>P6</f>
        <v>珠江逸景</v>
      </c>
      <c r="Q24">
        <f>Q6</f>
        <v>294.77</v>
      </c>
      <c r="R24" t="str">
        <f>R23</f>
        <v>平层</v>
      </c>
      <c r="T24">
        <f>T6</f>
        <v>37.32</v>
      </c>
      <c r="U24" t="s">
        <v>1201</v>
      </c>
    </row>
    <row r="25" spans="1:23">
      <c r="A25" s="233"/>
      <c r="B25" s="233" t="s">
        <v>1103</v>
      </c>
      <c r="C25" s="233"/>
      <c r="D25" s="233"/>
      <c r="E25" s="233"/>
      <c r="F25" s="233">
        <v>144</v>
      </c>
      <c r="G25" s="233" t="s">
        <v>1077</v>
      </c>
      <c r="H25" s="233"/>
      <c r="I25" s="233" t="s">
        <v>947</v>
      </c>
      <c r="J25" s="233" t="s">
        <v>1111</v>
      </c>
      <c r="K25" s="233">
        <v>8000</v>
      </c>
      <c r="L25" s="230">
        <f t="shared" si="2"/>
        <v>55.56</v>
      </c>
      <c r="M25" s="233"/>
      <c r="N25" s="233"/>
      <c r="P25" t="str">
        <f>P16</f>
        <v>天鹅堡</v>
      </c>
      <c r="Q25">
        <f>Q16</f>
        <v>243.82</v>
      </c>
      <c r="R25" t="str">
        <f>R24</f>
        <v>平层</v>
      </c>
      <c r="T25">
        <f>T16</f>
        <v>45.12</v>
      </c>
      <c r="U25" t="s">
        <v>900</v>
      </c>
    </row>
    <row r="26" spans="1:23">
      <c r="A26" s="233"/>
      <c r="B26" s="233" t="s">
        <v>1103</v>
      </c>
      <c r="C26" s="233"/>
      <c r="D26" s="233"/>
      <c r="E26" s="233"/>
      <c r="F26" s="233">
        <v>89.97</v>
      </c>
      <c r="G26" s="233"/>
      <c r="H26" s="233"/>
      <c r="I26" s="233" t="s">
        <v>1047</v>
      </c>
      <c r="J26" s="233" t="s">
        <v>1107</v>
      </c>
      <c r="K26" s="233">
        <v>4000</v>
      </c>
      <c r="L26" s="230">
        <f t="shared" si="2"/>
        <v>44.46</v>
      </c>
      <c r="M26" s="233"/>
      <c r="N26" s="233"/>
      <c r="P26" t="str">
        <f>P12</f>
        <v>融科香雪兰溪</v>
      </c>
      <c r="Q26">
        <f>Q12</f>
        <v>202.01</v>
      </c>
      <c r="R26" t="str">
        <f>R25</f>
        <v>平层</v>
      </c>
      <c r="T26">
        <f>T12</f>
        <v>49.5</v>
      </c>
      <c r="U26" t="s">
        <v>900</v>
      </c>
    </row>
    <row r="27" spans="1:23">
      <c r="A27" s="233"/>
      <c r="B27" s="256" t="s">
        <v>1103</v>
      </c>
      <c r="C27" s="256"/>
      <c r="D27" s="256"/>
      <c r="E27" s="256"/>
      <c r="F27" s="256">
        <v>144.99</v>
      </c>
      <c r="G27" s="256" t="s">
        <v>1077</v>
      </c>
      <c r="H27" s="256"/>
      <c r="I27" s="256" t="s">
        <v>105</v>
      </c>
      <c r="J27" s="256" t="s">
        <v>1108</v>
      </c>
      <c r="K27" s="256">
        <v>8300</v>
      </c>
      <c r="L27" s="256">
        <f t="shared" si="2"/>
        <v>57.25</v>
      </c>
      <c r="M27" s="233"/>
      <c r="N27" s="233"/>
    </row>
    <row r="28" spans="1:23">
      <c r="B28" s="277" t="s">
        <v>1120</v>
      </c>
      <c r="C28" s="65"/>
      <c r="D28" s="65"/>
      <c r="E28" s="65"/>
      <c r="F28" s="277">
        <v>57</v>
      </c>
      <c r="G28" s="65" t="s">
        <v>1077</v>
      </c>
      <c r="H28" s="65" t="s">
        <v>1073</v>
      </c>
      <c r="I28" s="277" t="s">
        <v>947</v>
      </c>
      <c r="J28" s="277" t="s">
        <v>1110</v>
      </c>
      <c r="K28" s="277">
        <v>3100</v>
      </c>
      <c r="L28" s="278">
        <f t="shared" si="2"/>
        <v>54.39</v>
      </c>
    </row>
    <row r="35" spans="1:16" ht="27">
      <c r="A35" s="53" t="s">
        <v>147</v>
      </c>
      <c r="B35" s="53" t="str">
        <f>B67</f>
        <v>小区名称</v>
      </c>
      <c r="C35" s="53" t="str">
        <f>C67</f>
        <v>年度</v>
      </c>
      <c r="D35" s="53" t="str">
        <f>D67</f>
        <v>月度</v>
      </c>
      <c r="E35" s="53" t="s">
        <v>77</v>
      </c>
      <c r="F35" s="53" t="s">
        <v>78</v>
      </c>
      <c r="G35" s="53" t="s">
        <v>148</v>
      </c>
      <c r="H35" s="53" t="s">
        <v>42</v>
      </c>
      <c r="I35" s="53" t="s">
        <v>150</v>
      </c>
      <c r="J35" s="53" t="s">
        <v>104</v>
      </c>
      <c r="K35" s="53" t="s">
        <v>151</v>
      </c>
      <c r="L35" s="219" t="s">
        <v>149</v>
      </c>
      <c r="M35" s="51" t="s">
        <v>96</v>
      </c>
      <c r="N35" s="53" t="s">
        <v>851</v>
      </c>
      <c r="O35" s="218" t="s">
        <v>1042</v>
      </c>
    </row>
    <row r="36" spans="1:16">
      <c r="A36" s="53">
        <v>1</v>
      </c>
      <c r="B36" s="51" t="s">
        <v>1118</v>
      </c>
      <c r="C36" s="53"/>
      <c r="D36" s="53"/>
      <c r="E36" s="53"/>
      <c r="F36" s="53">
        <v>99.53</v>
      </c>
      <c r="G36" s="53">
        <v>2</v>
      </c>
      <c r="H36" s="51" t="s">
        <v>895</v>
      </c>
      <c r="I36" s="51" t="s">
        <v>896</v>
      </c>
      <c r="J36" s="51" t="s">
        <v>1043</v>
      </c>
      <c r="K36" s="53">
        <v>5400</v>
      </c>
      <c r="L36" s="73">
        <f>ROUND(K36/F36,2)</f>
        <v>54.25</v>
      </c>
      <c r="M36" s="187">
        <f>L36</f>
        <v>54.25</v>
      </c>
      <c r="N36" s="73">
        <f>M36</f>
        <v>54.25</v>
      </c>
      <c r="P36" t="s">
        <v>898</v>
      </c>
    </row>
    <row r="37" spans="1:16">
      <c r="A37" s="53">
        <v>2</v>
      </c>
      <c r="B37" s="51" t="s">
        <v>1042</v>
      </c>
      <c r="C37" s="53"/>
      <c r="D37" s="53"/>
      <c r="E37" s="53"/>
      <c r="F37" s="53">
        <v>108</v>
      </c>
      <c r="G37" s="53">
        <v>2</v>
      </c>
      <c r="H37" s="51" t="s">
        <v>895</v>
      </c>
      <c r="I37" s="51" t="s">
        <v>1044</v>
      </c>
      <c r="J37" s="51" t="s">
        <v>1045</v>
      </c>
      <c r="K37" s="53">
        <v>5800</v>
      </c>
      <c r="L37" s="73">
        <f>ROUND(K37/F37,2)</f>
        <v>53.7</v>
      </c>
      <c r="M37" s="187">
        <f>L37</f>
        <v>53.7</v>
      </c>
      <c r="N37" s="73">
        <f>M37</f>
        <v>53.7</v>
      </c>
    </row>
    <row r="38" spans="1:16">
      <c r="A38" s="53">
        <v>3</v>
      </c>
      <c r="B38" s="51" t="s">
        <v>1042</v>
      </c>
      <c r="C38" s="53"/>
      <c r="D38" s="53"/>
      <c r="E38" s="53"/>
      <c r="F38" s="53">
        <v>140</v>
      </c>
      <c r="G38" s="53">
        <v>3</v>
      </c>
      <c r="H38" s="51" t="s">
        <v>895</v>
      </c>
      <c r="I38" s="51" t="s">
        <v>896</v>
      </c>
      <c r="J38" s="51" t="s">
        <v>1046</v>
      </c>
      <c r="K38" s="53">
        <v>6200</v>
      </c>
      <c r="L38" s="73">
        <f t="shared" ref="L38:L45" si="3">ROUND(K38/F38,2)</f>
        <v>44.29</v>
      </c>
      <c r="M38" s="187">
        <f>L38</f>
        <v>44.29</v>
      </c>
      <c r="N38" s="403">
        <f>ROUND(AVERAGE(M38:M42),2)</f>
        <v>51.74</v>
      </c>
    </row>
    <row r="39" spans="1:16">
      <c r="A39" s="53">
        <v>4</v>
      </c>
      <c r="B39" s="51" t="s">
        <v>1042</v>
      </c>
      <c r="C39" s="53"/>
      <c r="D39" s="53"/>
      <c r="E39" s="53"/>
      <c r="F39" s="53">
        <v>144.25</v>
      </c>
      <c r="G39" s="53">
        <v>3</v>
      </c>
      <c r="H39" s="51" t="s">
        <v>895</v>
      </c>
      <c r="I39" s="51" t="s">
        <v>896</v>
      </c>
      <c r="J39" s="51" t="s">
        <v>903</v>
      </c>
      <c r="K39" s="53">
        <v>6600</v>
      </c>
      <c r="L39" s="73">
        <f>ROUND(K39/F39,2)</f>
        <v>45.75</v>
      </c>
      <c r="M39" s="403">
        <f>AVERAGE(L39:L40)</f>
        <v>53.325000000000003</v>
      </c>
      <c r="N39" s="403"/>
    </row>
    <row r="40" spans="1:16">
      <c r="A40" s="53">
        <v>5</v>
      </c>
      <c r="B40" s="258" t="s">
        <v>1042</v>
      </c>
      <c r="C40" s="260"/>
      <c r="D40" s="260"/>
      <c r="E40" s="260"/>
      <c r="F40" s="260">
        <v>86.2</v>
      </c>
      <c r="G40" s="260">
        <v>2</v>
      </c>
      <c r="H40" s="258" t="s">
        <v>895</v>
      </c>
      <c r="I40" s="258" t="s">
        <v>1047</v>
      </c>
      <c r="J40" s="258" t="s">
        <v>1045</v>
      </c>
      <c r="K40" s="260">
        <v>5250</v>
      </c>
      <c r="L40" s="261">
        <f t="shared" si="3"/>
        <v>60.9</v>
      </c>
      <c r="M40" s="403"/>
      <c r="N40" s="403"/>
      <c r="O40" s="180">
        <f>ROUND(L40+L40/(1+5%)*2.5%,2)</f>
        <v>62.35</v>
      </c>
    </row>
    <row r="41" spans="1:16">
      <c r="A41" s="53">
        <v>6</v>
      </c>
      <c r="B41" s="51" t="s">
        <v>1042</v>
      </c>
      <c r="C41" s="53"/>
      <c r="D41" s="53"/>
      <c r="E41" s="53"/>
      <c r="F41" s="53">
        <v>88</v>
      </c>
      <c r="G41" s="53">
        <v>2</v>
      </c>
      <c r="H41" s="51" t="s">
        <v>895</v>
      </c>
      <c r="I41" s="51" t="s">
        <v>1048</v>
      </c>
      <c r="J41" s="51" t="s">
        <v>1046</v>
      </c>
      <c r="K41" s="53">
        <v>5300</v>
      </c>
      <c r="L41" s="73">
        <f t="shared" si="3"/>
        <v>60.23</v>
      </c>
      <c r="M41" s="403">
        <f>AVERAGE(L41:L42)</f>
        <v>57.59</v>
      </c>
      <c r="N41" s="403"/>
    </row>
    <row r="42" spans="1:16">
      <c r="A42" s="53">
        <v>7</v>
      </c>
      <c r="B42" s="274" t="s">
        <v>1118</v>
      </c>
      <c r="C42" s="275"/>
      <c r="D42" s="275"/>
      <c r="E42" s="275"/>
      <c r="F42" s="275">
        <v>182</v>
      </c>
      <c r="G42" s="274" t="s">
        <v>1077</v>
      </c>
      <c r="H42" s="274" t="s">
        <v>895</v>
      </c>
      <c r="I42" s="274" t="s">
        <v>896</v>
      </c>
      <c r="J42" s="274" t="s">
        <v>1045</v>
      </c>
      <c r="K42" s="275">
        <v>10000</v>
      </c>
      <c r="L42" s="276">
        <f t="shared" si="3"/>
        <v>54.95</v>
      </c>
      <c r="M42" s="403"/>
      <c r="N42" s="403"/>
    </row>
    <row r="43" spans="1:16">
      <c r="A43" s="53">
        <v>8</v>
      </c>
      <c r="B43" s="51" t="s">
        <v>1042</v>
      </c>
      <c r="C43" s="53"/>
      <c r="D43" s="53"/>
      <c r="E43" s="53"/>
      <c r="F43" s="53">
        <v>150</v>
      </c>
      <c r="G43" s="53">
        <v>3</v>
      </c>
      <c r="H43" s="51" t="s">
        <v>895</v>
      </c>
      <c r="I43" s="51" t="s">
        <v>896</v>
      </c>
      <c r="J43" s="51" t="s">
        <v>1050</v>
      </c>
      <c r="K43" s="53">
        <v>6500</v>
      </c>
      <c r="L43" s="73">
        <f t="shared" si="3"/>
        <v>43.33</v>
      </c>
      <c r="M43" s="73">
        <f>L43</f>
        <v>43.33</v>
      </c>
      <c r="N43" s="404">
        <f>AVERAGE(M43:M45)</f>
        <v>45.7</v>
      </c>
    </row>
    <row r="44" spans="1:16">
      <c r="A44" s="53">
        <v>9</v>
      </c>
      <c r="B44" s="51" t="s">
        <v>1042</v>
      </c>
      <c r="C44" s="53"/>
      <c r="D44" s="53"/>
      <c r="E44" s="174"/>
      <c r="F44" s="53">
        <v>160</v>
      </c>
      <c r="G44" s="53">
        <v>3</v>
      </c>
      <c r="H44" s="51" t="s">
        <v>895</v>
      </c>
      <c r="I44" s="51" t="s">
        <v>896</v>
      </c>
      <c r="J44" s="51" t="s">
        <v>902</v>
      </c>
      <c r="K44" s="53">
        <v>7000</v>
      </c>
      <c r="L44" s="73">
        <f t="shared" si="3"/>
        <v>43.75</v>
      </c>
      <c r="M44" s="401">
        <f>ROUND(AVERAGE(L44:L45),2)</f>
        <v>48.07</v>
      </c>
      <c r="N44" s="405"/>
    </row>
    <row r="45" spans="1:16">
      <c r="A45" s="53">
        <v>10</v>
      </c>
      <c r="B45" s="51" t="s">
        <v>1042</v>
      </c>
      <c r="C45" s="53"/>
      <c r="D45" s="53"/>
      <c r="E45" s="174"/>
      <c r="F45" s="53">
        <v>105</v>
      </c>
      <c r="G45" s="53">
        <v>2</v>
      </c>
      <c r="H45" s="51" t="s">
        <v>895</v>
      </c>
      <c r="I45" s="51" t="s">
        <v>896</v>
      </c>
      <c r="J45" s="51" t="s">
        <v>1045</v>
      </c>
      <c r="K45" s="53">
        <v>5500</v>
      </c>
      <c r="L45" s="73">
        <f t="shared" si="3"/>
        <v>52.38</v>
      </c>
      <c r="M45" s="402"/>
      <c r="N45" s="406"/>
    </row>
    <row r="46" spans="1:16">
      <c r="A46" s="53">
        <v>11</v>
      </c>
      <c r="B46" s="51" t="s">
        <v>1042</v>
      </c>
      <c r="C46" s="53"/>
      <c r="D46" s="53"/>
      <c r="E46" s="174"/>
      <c r="F46" s="53">
        <v>168.84</v>
      </c>
      <c r="G46" s="53">
        <v>3</v>
      </c>
      <c r="H46" s="51" t="s">
        <v>140</v>
      </c>
      <c r="I46" s="51" t="s">
        <v>105</v>
      </c>
      <c r="J46" s="51" t="s">
        <v>1051</v>
      </c>
      <c r="K46" s="53">
        <v>7200</v>
      </c>
      <c r="L46" s="73">
        <f t="shared" ref="L46:L48" si="4">ROUND(K46/F46,2)</f>
        <v>42.64</v>
      </c>
      <c r="M46" s="403">
        <f>AVERAGE(L46:L47)</f>
        <v>45.265000000000001</v>
      </c>
      <c r="N46" s="404">
        <f>AVERAGE(M46:M48)</f>
        <v>47.282499999999999</v>
      </c>
    </row>
    <row r="47" spans="1:16">
      <c r="A47" s="53">
        <v>12</v>
      </c>
      <c r="B47" s="51" t="s">
        <v>1042</v>
      </c>
      <c r="C47" s="53"/>
      <c r="D47" s="53"/>
      <c r="E47" s="174"/>
      <c r="F47" s="53">
        <v>142</v>
      </c>
      <c r="G47" s="53">
        <v>3</v>
      </c>
      <c r="H47" s="51" t="s">
        <v>140</v>
      </c>
      <c r="I47" s="51" t="s">
        <v>1054</v>
      </c>
      <c r="J47" s="51" t="s">
        <v>1052</v>
      </c>
      <c r="K47" s="53">
        <v>6800</v>
      </c>
      <c r="L47" s="73">
        <f t="shared" si="4"/>
        <v>47.89</v>
      </c>
      <c r="M47" s="403"/>
      <c r="N47" s="405"/>
    </row>
    <row r="48" spans="1:16">
      <c r="A48" s="53">
        <v>13</v>
      </c>
      <c r="B48" s="51" t="s">
        <v>1042</v>
      </c>
      <c r="C48" s="53"/>
      <c r="D48" s="53"/>
      <c r="E48" s="174"/>
      <c r="F48" s="53">
        <v>142</v>
      </c>
      <c r="G48" s="53">
        <v>3</v>
      </c>
      <c r="H48" s="51" t="s">
        <v>140</v>
      </c>
      <c r="I48" s="51" t="s">
        <v>105</v>
      </c>
      <c r="J48" s="51" t="s">
        <v>1053</v>
      </c>
      <c r="K48" s="53">
        <v>7000</v>
      </c>
      <c r="L48" s="73">
        <f t="shared" si="4"/>
        <v>49.3</v>
      </c>
      <c r="M48" s="73">
        <f>L48</f>
        <v>49.3</v>
      </c>
      <c r="N48" s="406"/>
    </row>
    <row r="49" spans="1:14">
      <c r="A49" s="41"/>
      <c r="B49" s="29"/>
      <c r="C49" s="41"/>
      <c r="D49" s="41"/>
      <c r="E49" s="74"/>
      <c r="F49" s="41"/>
      <c r="G49" s="41"/>
      <c r="H49" s="29"/>
      <c r="I49" s="29"/>
      <c r="J49" s="29"/>
      <c r="K49" s="41"/>
      <c r="L49" s="39"/>
      <c r="M49" s="39"/>
      <c r="N49" s="217"/>
    </row>
    <row r="50" spans="1:14">
      <c r="A50" s="41"/>
      <c r="B50" s="29"/>
      <c r="C50" s="41"/>
      <c r="D50" s="41"/>
      <c r="E50" s="74"/>
      <c r="F50" s="41"/>
      <c r="G50" s="41"/>
      <c r="H50" s="29"/>
      <c r="I50" s="29"/>
      <c r="J50" s="29"/>
      <c r="K50" s="41"/>
      <c r="L50" s="39"/>
      <c r="M50" s="39"/>
      <c r="N50" s="217"/>
    </row>
    <row r="51" spans="1:14" ht="15" thickBot="1">
      <c r="A51" s="41"/>
      <c r="B51" s="29"/>
      <c r="C51" s="41"/>
      <c r="D51" s="41"/>
      <c r="E51" s="74"/>
      <c r="F51" s="41"/>
      <c r="G51" s="41"/>
      <c r="H51" s="29"/>
      <c r="I51" s="29"/>
      <c r="J51" s="29"/>
      <c r="K51" s="41"/>
      <c r="L51" s="39"/>
      <c r="M51" s="39"/>
      <c r="N51" s="217"/>
    </row>
    <row r="52" spans="1:14" ht="27">
      <c r="A52" s="268" t="s">
        <v>146</v>
      </c>
      <c r="B52" s="269" t="s">
        <v>79</v>
      </c>
      <c r="C52" s="270" t="s">
        <v>846</v>
      </c>
      <c r="D52" s="270" t="s">
        <v>847</v>
      </c>
      <c r="E52" s="268" t="s">
        <v>77</v>
      </c>
      <c r="F52" s="268" t="s">
        <v>78</v>
      </c>
      <c r="G52" s="268" t="s">
        <v>103</v>
      </c>
      <c r="H52" s="268" t="s">
        <v>42</v>
      </c>
      <c r="I52" s="268" t="s">
        <v>150</v>
      </c>
      <c r="J52" s="268" t="s">
        <v>104</v>
      </c>
      <c r="K52" s="268" t="s">
        <v>151</v>
      </c>
      <c r="L52" s="271" t="s">
        <v>149</v>
      </c>
      <c r="M52" s="272" t="s">
        <v>96</v>
      </c>
      <c r="N52" s="268" t="s">
        <v>851</v>
      </c>
    </row>
    <row r="53" spans="1:14">
      <c r="A53" s="53"/>
      <c r="B53" s="51" t="s">
        <v>1116</v>
      </c>
      <c r="C53" s="53"/>
      <c r="D53" s="53"/>
      <c r="E53" s="174"/>
      <c r="F53" s="53">
        <v>110</v>
      </c>
      <c r="G53" s="53"/>
      <c r="H53" s="53"/>
      <c r="I53" s="51" t="s">
        <v>105</v>
      </c>
      <c r="J53" s="51" t="s">
        <v>902</v>
      </c>
      <c r="K53" s="53">
        <v>5000</v>
      </c>
      <c r="L53" s="73">
        <f>ROUND(K53/F53,2)</f>
        <v>45.45</v>
      </c>
      <c r="M53" s="407">
        <f>AVERAGE(L53:L54)</f>
        <v>46.234999999999999</v>
      </c>
      <c r="N53" s="408">
        <f>M53</f>
        <v>46.234999999999999</v>
      </c>
    </row>
    <row r="54" spans="1:14">
      <c r="A54" s="53"/>
      <c r="B54" s="51" t="s">
        <v>1116</v>
      </c>
      <c r="C54" s="53"/>
      <c r="D54" s="53"/>
      <c r="E54" s="174"/>
      <c r="F54" s="53">
        <v>129.72</v>
      </c>
      <c r="G54" s="53"/>
      <c r="H54" s="53"/>
      <c r="I54" s="51" t="s">
        <v>105</v>
      </c>
      <c r="J54" s="51" t="s">
        <v>1049</v>
      </c>
      <c r="K54" s="53">
        <v>6100</v>
      </c>
      <c r="L54" s="73">
        <f t="shared" ref="L54:L62" si="5">ROUND(K54/F54,2)</f>
        <v>47.02</v>
      </c>
      <c r="M54" s="407"/>
      <c r="N54" s="408"/>
    </row>
    <row r="55" spans="1:14">
      <c r="A55" s="53"/>
      <c r="B55" s="51" t="s">
        <v>1116</v>
      </c>
      <c r="C55" s="53"/>
      <c r="D55" s="53"/>
      <c r="E55" s="174"/>
      <c r="F55" s="53">
        <v>170</v>
      </c>
      <c r="G55" s="51" t="s">
        <v>1077</v>
      </c>
      <c r="H55" s="51"/>
      <c r="I55" s="51" t="s">
        <v>105</v>
      </c>
      <c r="J55" s="51" t="s">
        <v>903</v>
      </c>
      <c r="K55" s="53">
        <v>7000</v>
      </c>
      <c r="L55" s="73">
        <f t="shared" si="5"/>
        <v>41.18</v>
      </c>
      <c r="M55" s="73"/>
      <c r="N55" s="273"/>
    </row>
    <row r="56" spans="1:14">
      <c r="A56" s="53"/>
      <c r="B56" s="51" t="s">
        <v>1116</v>
      </c>
      <c r="C56" s="53"/>
      <c r="D56" s="53"/>
      <c r="E56" s="174"/>
      <c r="F56" s="53">
        <v>146.97999999999999</v>
      </c>
      <c r="G56" s="53"/>
      <c r="H56" s="51"/>
      <c r="I56" s="51" t="s">
        <v>105</v>
      </c>
      <c r="J56" s="51" t="s">
        <v>1043</v>
      </c>
      <c r="K56" s="53">
        <v>6300</v>
      </c>
      <c r="L56" s="73">
        <f t="shared" si="5"/>
        <v>42.86</v>
      </c>
      <c r="M56" s="73"/>
      <c r="N56" s="273"/>
    </row>
    <row r="57" spans="1:14">
      <c r="A57" s="53"/>
      <c r="B57" s="51" t="s">
        <v>1116</v>
      </c>
      <c r="C57" s="53"/>
      <c r="D57" s="53"/>
      <c r="E57" s="174"/>
      <c r="F57" s="53">
        <v>145.26</v>
      </c>
      <c r="G57" s="53"/>
      <c r="H57" s="51"/>
      <c r="I57" s="51" t="s">
        <v>867</v>
      </c>
      <c r="J57" s="51" t="s">
        <v>902</v>
      </c>
      <c r="K57" s="53">
        <v>5900</v>
      </c>
      <c r="L57" s="73">
        <f t="shared" si="5"/>
        <v>40.619999999999997</v>
      </c>
      <c r="M57" s="73"/>
      <c r="N57" s="273"/>
    </row>
    <row r="58" spans="1:14">
      <c r="A58" s="53"/>
      <c r="B58" s="51" t="s">
        <v>1116</v>
      </c>
      <c r="C58" s="53"/>
      <c r="D58" s="53"/>
      <c r="E58" s="174"/>
      <c r="F58" s="53">
        <v>178</v>
      </c>
      <c r="G58" s="51" t="s">
        <v>1077</v>
      </c>
      <c r="H58" s="51"/>
      <c r="I58" s="51" t="s">
        <v>105</v>
      </c>
      <c r="J58" s="51" t="s">
        <v>903</v>
      </c>
      <c r="K58" s="53">
        <v>7000</v>
      </c>
      <c r="L58" s="73">
        <f t="shared" si="5"/>
        <v>39.33</v>
      </c>
      <c r="M58" s="73"/>
      <c r="N58" s="273"/>
    </row>
    <row r="59" spans="1:14">
      <c r="A59" s="53"/>
      <c r="B59" s="51" t="s">
        <v>1116</v>
      </c>
      <c r="C59" s="53"/>
      <c r="D59" s="53"/>
      <c r="E59" s="174"/>
      <c r="F59" s="53">
        <v>163.65</v>
      </c>
      <c r="G59" s="51" t="s">
        <v>1077</v>
      </c>
      <c r="H59" s="51"/>
      <c r="I59" s="51" t="s">
        <v>105</v>
      </c>
      <c r="J59" s="51" t="s">
        <v>903</v>
      </c>
      <c r="K59" s="53">
        <v>6800</v>
      </c>
      <c r="L59" s="73">
        <f t="shared" si="5"/>
        <v>41.55</v>
      </c>
      <c r="M59" s="73"/>
      <c r="N59" s="273"/>
    </row>
    <row r="60" spans="1:14">
      <c r="A60" s="53"/>
      <c r="B60" s="51" t="s">
        <v>1116</v>
      </c>
      <c r="C60" s="53"/>
      <c r="D60" s="53"/>
      <c r="E60" s="174"/>
      <c r="F60" s="53">
        <v>134</v>
      </c>
      <c r="G60" s="53"/>
      <c r="H60" s="51"/>
      <c r="I60" s="51" t="s">
        <v>105</v>
      </c>
      <c r="J60" s="51" t="s">
        <v>1117</v>
      </c>
      <c r="K60" s="53">
        <v>6000</v>
      </c>
      <c r="L60" s="73">
        <f t="shared" si="5"/>
        <v>44.78</v>
      </c>
      <c r="M60" s="73"/>
      <c r="N60" s="273"/>
    </row>
    <row r="61" spans="1:14">
      <c r="A61" s="53"/>
      <c r="B61" s="51" t="s">
        <v>1116</v>
      </c>
      <c r="C61" s="53"/>
      <c r="D61" s="53"/>
      <c r="E61" s="174"/>
      <c r="F61" s="53">
        <v>140</v>
      </c>
      <c r="G61" s="53"/>
      <c r="H61" s="51"/>
      <c r="I61" s="51" t="s">
        <v>105</v>
      </c>
      <c r="J61" s="51" t="s">
        <v>903</v>
      </c>
      <c r="K61" s="53">
        <v>5800</v>
      </c>
      <c r="L61" s="73">
        <f t="shared" si="5"/>
        <v>41.43</v>
      </c>
      <c r="M61" s="73"/>
      <c r="N61" s="273"/>
    </row>
    <row r="62" spans="1:14">
      <c r="A62" s="53"/>
      <c r="B62" s="51"/>
      <c r="C62" s="53"/>
      <c r="D62" s="53"/>
      <c r="E62" s="174"/>
      <c r="F62" s="53">
        <v>145.22999999999999</v>
      </c>
      <c r="G62" s="53"/>
      <c r="H62" s="51"/>
      <c r="I62" s="51" t="s">
        <v>105</v>
      </c>
      <c r="J62" s="51" t="s">
        <v>902</v>
      </c>
      <c r="K62" s="53">
        <v>5650</v>
      </c>
      <c r="L62" s="73">
        <f t="shared" si="5"/>
        <v>38.9</v>
      </c>
      <c r="M62" s="73"/>
      <c r="N62" s="273"/>
    </row>
    <row r="63" spans="1:14">
      <c r="A63" s="41"/>
      <c r="B63" s="29"/>
      <c r="C63" s="41"/>
      <c r="D63" s="41"/>
      <c r="E63" s="74"/>
      <c r="F63" s="41"/>
      <c r="G63" s="41"/>
      <c r="H63" s="29"/>
      <c r="I63" s="29"/>
      <c r="J63" s="29"/>
      <c r="K63" s="41"/>
      <c r="L63" s="39"/>
      <c r="M63" s="39"/>
      <c r="N63" s="217"/>
    </row>
    <row r="64" spans="1:14">
      <c r="A64" s="41"/>
      <c r="B64" s="29"/>
      <c r="C64" s="41"/>
      <c r="D64" s="41"/>
      <c r="E64" s="74"/>
      <c r="F64" s="41"/>
      <c r="G64" s="41"/>
      <c r="H64" s="29"/>
      <c r="I64" s="29"/>
      <c r="J64" s="29"/>
      <c r="K64" s="41"/>
      <c r="L64" s="39"/>
      <c r="M64" s="39"/>
      <c r="N64" s="217"/>
    </row>
    <row r="66" spans="1:22" ht="15" thickBot="1"/>
    <row r="67" spans="1:22" ht="27.75" thickBot="1">
      <c r="A67" s="54" t="s">
        <v>147</v>
      </c>
      <c r="B67" s="166" t="s">
        <v>79</v>
      </c>
      <c r="C67" s="167" t="s">
        <v>846</v>
      </c>
      <c r="D67" s="167" t="s">
        <v>847</v>
      </c>
      <c r="E67" s="54" t="s">
        <v>77</v>
      </c>
      <c r="F67" s="54" t="s">
        <v>78</v>
      </c>
      <c r="G67" s="53" t="s">
        <v>148</v>
      </c>
      <c r="H67" s="53" t="s">
        <v>139</v>
      </c>
      <c r="I67" s="53" t="s">
        <v>150</v>
      </c>
      <c r="J67" s="53" t="s">
        <v>104</v>
      </c>
      <c r="K67" s="54" t="s">
        <v>151</v>
      </c>
      <c r="L67" s="56" t="s">
        <v>149</v>
      </c>
      <c r="M67" s="51" t="s">
        <v>96</v>
      </c>
      <c r="N67" s="53" t="s">
        <v>851</v>
      </c>
      <c r="O67" s="216" t="s">
        <v>1060</v>
      </c>
      <c r="P67" t="s">
        <v>897</v>
      </c>
    </row>
    <row r="68" spans="1:22">
      <c r="A68" s="54">
        <v>1</v>
      </c>
      <c r="B68" s="51" t="s">
        <v>1060</v>
      </c>
      <c r="C68" s="54">
        <v>2022</v>
      </c>
      <c r="D68" s="54">
        <v>12</v>
      </c>
      <c r="E68" s="30">
        <v>44377</v>
      </c>
      <c r="F68" s="54">
        <v>139.63</v>
      </c>
      <c r="G68" s="53">
        <v>3</v>
      </c>
      <c r="H68" s="53" t="s">
        <v>140</v>
      </c>
      <c r="I68" s="51" t="s">
        <v>105</v>
      </c>
      <c r="J68" s="51" t="s">
        <v>1055</v>
      </c>
      <c r="K68" s="54">
        <v>5980</v>
      </c>
      <c r="L68" s="40">
        <f>ROUND(K68/F68,2)</f>
        <v>42.83</v>
      </c>
      <c r="M68" s="401">
        <f>AVERAGE(L68:L69)</f>
        <v>44.56</v>
      </c>
      <c r="N68" s="395">
        <f>M68</f>
        <v>44.56</v>
      </c>
    </row>
    <row r="69" spans="1:22">
      <c r="A69" s="54">
        <v>3</v>
      </c>
      <c r="B69" s="51" t="s">
        <v>1060</v>
      </c>
      <c r="C69" s="54">
        <v>2023</v>
      </c>
      <c r="D69" s="54">
        <v>12</v>
      </c>
      <c r="E69" s="30"/>
      <c r="F69" s="54">
        <v>108</v>
      </c>
      <c r="G69" s="54">
        <v>3</v>
      </c>
      <c r="H69" s="53" t="s">
        <v>140</v>
      </c>
      <c r="I69" s="51" t="s">
        <v>867</v>
      </c>
      <c r="J69" s="51" t="s">
        <v>1056</v>
      </c>
      <c r="K69" s="54">
        <v>4999</v>
      </c>
      <c r="L69" s="40">
        <f t="shared" ref="L69:L83" si="6">ROUND(K69/F69,2)</f>
        <v>46.29</v>
      </c>
      <c r="M69" s="402"/>
      <c r="N69" s="399"/>
      <c r="Q69" s="199" t="s">
        <v>1070</v>
      </c>
      <c r="R69" s="199">
        <v>82.43</v>
      </c>
      <c r="S69" s="199"/>
      <c r="T69" s="199"/>
      <c r="U69" s="199">
        <v>8000</v>
      </c>
      <c r="V69" s="199">
        <f>ROUND(U69/R69,2)</f>
        <v>97.05</v>
      </c>
    </row>
    <row r="70" spans="1:22">
      <c r="A70" s="53"/>
      <c r="B70" s="51" t="s">
        <v>1060</v>
      </c>
      <c r="C70" s="53"/>
      <c r="D70" s="53">
        <v>1</v>
      </c>
      <c r="E70" s="174"/>
      <c r="F70" s="53">
        <v>100</v>
      </c>
      <c r="G70" s="53">
        <v>2</v>
      </c>
      <c r="H70" s="53" t="s">
        <v>140</v>
      </c>
      <c r="I70" s="51" t="s">
        <v>867</v>
      </c>
      <c r="J70" s="51" t="s">
        <v>1055</v>
      </c>
      <c r="K70" s="53">
        <v>4500</v>
      </c>
      <c r="L70" s="40">
        <f t="shared" si="6"/>
        <v>45</v>
      </c>
      <c r="M70" s="73">
        <f>L70</f>
        <v>45</v>
      </c>
      <c r="N70" s="395">
        <f>AVERAGE(M70:M72)</f>
        <v>49.462499999999999</v>
      </c>
      <c r="Q70" s="199" t="s">
        <v>1070</v>
      </c>
      <c r="R70" s="199">
        <v>147</v>
      </c>
      <c r="S70" s="199" t="s">
        <v>1059</v>
      </c>
      <c r="T70" s="199" t="s">
        <v>928</v>
      </c>
      <c r="U70" s="199">
        <v>11000</v>
      </c>
      <c r="V70" s="199">
        <f t="shared" ref="V70:V77" si="7">ROUND(U70/R70,2)</f>
        <v>74.83</v>
      </c>
    </row>
    <row r="71" spans="1:22">
      <c r="A71" s="53"/>
      <c r="B71" s="51" t="s">
        <v>1060</v>
      </c>
      <c r="C71" s="53"/>
      <c r="D71" s="53">
        <v>3</v>
      </c>
      <c r="E71" s="174"/>
      <c r="F71" s="53">
        <v>108</v>
      </c>
      <c r="G71" s="53">
        <v>3</v>
      </c>
      <c r="H71" s="53" t="s">
        <v>140</v>
      </c>
      <c r="I71" s="51" t="s">
        <v>867</v>
      </c>
      <c r="J71" s="51" t="s">
        <v>1056</v>
      </c>
      <c r="K71" s="53">
        <v>5500</v>
      </c>
      <c r="L71" s="40">
        <f t="shared" si="6"/>
        <v>50.93</v>
      </c>
      <c r="M71" s="401">
        <f>AVERAGE(L71:L72)</f>
        <v>53.924999999999997</v>
      </c>
      <c r="N71" s="400"/>
      <c r="Q71" s="199" t="s">
        <v>1071</v>
      </c>
      <c r="R71" s="199">
        <v>72</v>
      </c>
      <c r="S71" s="199"/>
      <c r="T71" s="199"/>
      <c r="U71" s="199">
        <v>5000</v>
      </c>
      <c r="V71" s="199">
        <f t="shared" si="7"/>
        <v>69.44</v>
      </c>
    </row>
    <row r="72" spans="1:22">
      <c r="A72" s="53"/>
      <c r="B72" s="51" t="s">
        <v>1060</v>
      </c>
      <c r="C72" s="53"/>
      <c r="D72" s="53">
        <v>3</v>
      </c>
      <c r="E72" s="174"/>
      <c r="F72" s="53">
        <v>137.03</v>
      </c>
      <c r="G72" s="53">
        <v>4</v>
      </c>
      <c r="H72" s="53" t="s">
        <v>140</v>
      </c>
      <c r="I72" s="51" t="s">
        <v>105</v>
      </c>
      <c r="J72" s="51" t="s">
        <v>926</v>
      </c>
      <c r="K72" s="53">
        <v>7800</v>
      </c>
      <c r="L72" s="40">
        <f t="shared" si="6"/>
        <v>56.92</v>
      </c>
      <c r="M72" s="402"/>
      <c r="N72" s="399"/>
      <c r="Q72" s="199" t="s">
        <v>1065</v>
      </c>
      <c r="R72" s="199">
        <v>96</v>
      </c>
      <c r="S72" s="199"/>
      <c r="T72" s="199"/>
      <c r="U72" s="199">
        <v>7800</v>
      </c>
      <c r="V72" s="199">
        <f t="shared" si="7"/>
        <v>81.25</v>
      </c>
    </row>
    <row r="73" spans="1:22">
      <c r="A73" s="53"/>
      <c r="B73" s="51" t="s">
        <v>1060</v>
      </c>
      <c r="C73" s="53"/>
      <c r="D73" s="53">
        <v>4</v>
      </c>
      <c r="E73" s="174"/>
      <c r="F73" s="53">
        <v>121.49</v>
      </c>
      <c r="G73" s="53">
        <v>3</v>
      </c>
      <c r="H73" s="53" t="s">
        <v>140</v>
      </c>
      <c r="I73" s="51" t="s">
        <v>1057</v>
      </c>
      <c r="J73" s="51" t="s">
        <v>1056</v>
      </c>
      <c r="K73" s="53">
        <v>6200</v>
      </c>
      <c r="L73" s="40">
        <f t="shared" si="6"/>
        <v>51.03</v>
      </c>
      <c r="M73" s="73">
        <f>L73</f>
        <v>51.03</v>
      </c>
      <c r="N73" s="395">
        <f>AVERAGE(M73:M77)</f>
        <v>50.683333333333337</v>
      </c>
      <c r="Q73" s="199" t="s">
        <v>1065</v>
      </c>
      <c r="R73" s="199">
        <v>147</v>
      </c>
      <c r="S73" s="199"/>
      <c r="T73" s="199"/>
      <c r="U73" s="199">
        <v>12000</v>
      </c>
      <c r="V73" s="199">
        <f t="shared" si="7"/>
        <v>81.63</v>
      </c>
    </row>
    <row r="74" spans="1:22">
      <c r="A74" s="53"/>
      <c r="B74" s="51" t="s">
        <v>1060</v>
      </c>
      <c r="C74" s="53"/>
      <c r="D74" s="53">
        <v>5</v>
      </c>
      <c r="E74" s="174"/>
      <c r="F74" s="53">
        <v>99.23</v>
      </c>
      <c r="G74" s="53">
        <v>3</v>
      </c>
      <c r="H74" s="53" t="s">
        <v>140</v>
      </c>
      <c r="I74" s="51" t="s">
        <v>867</v>
      </c>
      <c r="J74" s="51" t="s">
        <v>1055</v>
      </c>
      <c r="K74" s="53">
        <v>5200</v>
      </c>
      <c r="L74" s="40">
        <f t="shared" si="6"/>
        <v>52.4</v>
      </c>
      <c r="M74" s="401">
        <f>AVERAGE(L74:L75)</f>
        <v>53.4</v>
      </c>
      <c r="N74" s="400"/>
      <c r="Q74" s="199" t="s">
        <v>1069</v>
      </c>
      <c r="R74" s="199">
        <v>90.61</v>
      </c>
      <c r="S74" s="199"/>
      <c r="T74" s="199"/>
      <c r="U74" s="199">
        <v>7700</v>
      </c>
      <c r="V74" s="199">
        <f t="shared" si="7"/>
        <v>84.98</v>
      </c>
    </row>
    <row r="75" spans="1:22">
      <c r="A75" s="53"/>
      <c r="B75" s="51" t="s">
        <v>1060</v>
      </c>
      <c r="C75" s="53"/>
      <c r="D75" s="53">
        <v>5</v>
      </c>
      <c r="E75" s="174"/>
      <c r="F75" s="53">
        <v>115.81</v>
      </c>
      <c r="G75" s="53">
        <v>3</v>
      </c>
      <c r="H75" s="53" t="s">
        <v>140</v>
      </c>
      <c r="I75" s="51" t="s">
        <v>105</v>
      </c>
      <c r="J75" s="51" t="s">
        <v>1056</v>
      </c>
      <c r="K75" s="53">
        <v>6300</v>
      </c>
      <c r="L75" s="40">
        <f t="shared" si="6"/>
        <v>54.4</v>
      </c>
      <c r="M75" s="402"/>
      <c r="N75" s="400"/>
      <c r="Q75" s="199"/>
      <c r="R75" s="199"/>
      <c r="S75" s="199"/>
      <c r="T75" s="199"/>
      <c r="U75" s="199"/>
      <c r="V75" s="199"/>
    </row>
    <row r="76" spans="1:22">
      <c r="A76" s="53">
        <v>4</v>
      </c>
      <c r="B76" s="51" t="s">
        <v>1060</v>
      </c>
      <c r="C76" s="54">
        <v>2023</v>
      </c>
      <c r="D76" s="54">
        <v>6</v>
      </c>
      <c r="E76" s="30"/>
      <c r="F76" s="54">
        <v>105</v>
      </c>
      <c r="G76" s="54">
        <v>3</v>
      </c>
      <c r="H76" s="53" t="s">
        <v>140</v>
      </c>
      <c r="I76" s="28" t="s">
        <v>867</v>
      </c>
      <c r="J76" s="51" t="s">
        <v>1058</v>
      </c>
      <c r="K76" s="54">
        <v>5000</v>
      </c>
      <c r="L76" s="40">
        <f t="shared" si="6"/>
        <v>47.62</v>
      </c>
      <c r="M76" s="401">
        <f>L76</f>
        <v>47.62</v>
      </c>
      <c r="N76" s="400"/>
      <c r="Q76" s="199"/>
      <c r="R76" s="199"/>
      <c r="S76" s="199"/>
      <c r="T76" s="199"/>
      <c r="U76" s="199"/>
      <c r="V76" s="199" t="e">
        <f t="shared" si="7"/>
        <v>#DIV/0!</v>
      </c>
    </row>
    <row r="77" spans="1:22">
      <c r="A77" s="53"/>
      <c r="B77" s="51" t="s">
        <v>1060</v>
      </c>
      <c r="C77" s="53"/>
      <c r="D77" s="53">
        <v>6</v>
      </c>
      <c r="E77" s="174"/>
      <c r="F77" s="53">
        <v>136</v>
      </c>
      <c r="G77" s="53">
        <v>3</v>
      </c>
      <c r="H77" s="53" t="s">
        <v>140</v>
      </c>
      <c r="I77" s="51" t="s">
        <v>105</v>
      </c>
      <c r="J77" s="51" t="s">
        <v>1055</v>
      </c>
      <c r="K77" s="53">
        <v>6500</v>
      </c>
      <c r="L77" s="73">
        <f t="shared" si="6"/>
        <v>47.79</v>
      </c>
      <c r="M77" s="402"/>
      <c r="N77" s="399"/>
      <c r="Q77" s="199"/>
      <c r="R77" s="199"/>
      <c r="S77" s="199"/>
      <c r="T77" s="199"/>
      <c r="U77" s="199"/>
      <c r="V77" s="199" t="e">
        <f t="shared" si="7"/>
        <v>#DIV/0!</v>
      </c>
    </row>
    <row r="78" spans="1:22">
      <c r="A78" s="53"/>
      <c r="B78" s="51" t="s">
        <v>1060</v>
      </c>
      <c r="C78" s="53"/>
      <c r="D78" s="53">
        <v>7</v>
      </c>
      <c r="E78" s="174"/>
      <c r="F78" s="53">
        <v>121</v>
      </c>
      <c r="G78" s="53">
        <v>3</v>
      </c>
      <c r="H78" s="53" t="s">
        <v>140</v>
      </c>
      <c r="I78" s="51" t="s">
        <v>1044</v>
      </c>
      <c r="J78" s="51" t="s">
        <v>1056</v>
      </c>
      <c r="K78" s="53">
        <v>6300</v>
      </c>
      <c r="L78" s="73">
        <f t="shared" si="6"/>
        <v>52.07</v>
      </c>
      <c r="M78" s="401">
        <f>AVERAGE(L78:L79)</f>
        <v>52.734999999999999</v>
      </c>
      <c r="N78" s="395">
        <f>AVERAGE(M78:M82)</f>
        <v>50.181666666666672</v>
      </c>
    </row>
    <row r="79" spans="1:22">
      <c r="A79" s="53"/>
      <c r="B79" s="51" t="s">
        <v>1060</v>
      </c>
      <c r="C79" s="53"/>
      <c r="D79" s="53">
        <v>7</v>
      </c>
      <c r="E79" s="174"/>
      <c r="F79" s="53">
        <v>103</v>
      </c>
      <c r="G79" s="53">
        <v>3</v>
      </c>
      <c r="H79" s="53" t="s">
        <v>140</v>
      </c>
      <c r="I79" s="51" t="s">
        <v>105</v>
      </c>
      <c r="J79" s="51" t="s">
        <v>1058</v>
      </c>
      <c r="K79" s="53">
        <v>5500</v>
      </c>
      <c r="L79" s="73">
        <f t="shared" si="6"/>
        <v>53.4</v>
      </c>
      <c r="M79" s="402"/>
      <c r="N79" s="400"/>
    </row>
    <row r="80" spans="1:22">
      <c r="A80" s="53"/>
      <c r="B80" s="51" t="s">
        <v>1060</v>
      </c>
      <c r="C80" s="53"/>
      <c r="D80" s="53">
        <v>8</v>
      </c>
      <c r="E80" s="174"/>
      <c r="F80" s="53">
        <v>108</v>
      </c>
      <c r="G80" s="53">
        <v>3</v>
      </c>
      <c r="H80" s="53" t="s">
        <v>140</v>
      </c>
      <c r="I80" s="51" t="s">
        <v>105</v>
      </c>
      <c r="J80" s="51" t="s">
        <v>1055</v>
      </c>
      <c r="K80" s="53">
        <v>5300</v>
      </c>
      <c r="L80" s="73">
        <f t="shared" si="6"/>
        <v>49.07</v>
      </c>
      <c r="M80" s="73">
        <f>L80</f>
        <v>49.07</v>
      </c>
      <c r="N80" s="400"/>
    </row>
    <row r="81" spans="1:14">
      <c r="A81" s="53"/>
      <c r="B81" s="51" t="s">
        <v>1060</v>
      </c>
      <c r="C81" s="53"/>
      <c r="D81" s="53">
        <v>9</v>
      </c>
      <c r="E81" s="174"/>
      <c r="F81" s="53">
        <v>76</v>
      </c>
      <c r="G81" s="53">
        <v>2</v>
      </c>
      <c r="H81" s="53" t="s">
        <v>140</v>
      </c>
      <c r="I81" s="51" t="s">
        <v>1059</v>
      </c>
      <c r="J81" s="51" t="s">
        <v>1056</v>
      </c>
      <c r="K81" s="53">
        <v>4202</v>
      </c>
      <c r="L81" s="73">
        <f t="shared" si="6"/>
        <v>55.29</v>
      </c>
      <c r="M81" s="401">
        <f>AVERAGE(L81:L82)</f>
        <v>48.739999999999995</v>
      </c>
      <c r="N81" s="400"/>
    </row>
    <row r="82" spans="1:14">
      <c r="A82" s="53"/>
      <c r="B82" s="51" t="s">
        <v>1060</v>
      </c>
      <c r="C82" s="53"/>
      <c r="D82" s="53">
        <v>9</v>
      </c>
      <c r="E82" s="174"/>
      <c r="F82" s="53">
        <v>130.37</v>
      </c>
      <c r="G82" s="53">
        <v>3</v>
      </c>
      <c r="H82" s="53" t="s">
        <v>140</v>
      </c>
      <c r="I82" s="51" t="s">
        <v>105</v>
      </c>
      <c r="J82" s="51" t="s">
        <v>1058</v>
      </c>
      <c r="K82" s="53">
        <v>5500</v>
      </c>
      <c r="L82" s="73">
        <f t="shared" si="6"/>
        <v>42.19</v>
      </c>
      <c r="M82" s="402"/>
      <c r="N82" s="399"/>
    </row>
    <row r="83" spans="1:14">
      <c r="A83" s="53"/>
      <c r="B83" s="51" t="s">
        <v>1060</v>
      </c>
      <c r="C83" s="53"/>
      <c r="D83" s="53">
        <v>10</v>
      </c>
      <c r="E83" s="174"/>
      <c r="F83" s="53">
        <v>116.1</v>
      </c>
      <c r="G83" s="53">
        <v>3</v>
      </c>
      <c r="H83" s="53" t="s">
        <v>140</v>
      </c>
      <c r="I83" s="51" t="s">
        <v>105</v>
      </c>
      <c r="J83" s="51" t="s">
        <v>1055</v>
      </c>
      <c r="K83" s="53">
        <v>6000</v>
      </c>
      <c r="L83" s="73">
        <f t="shared" si="6"/>
        <v>51.68</v>
      </c>
      <c r="M83" s="401">
        <f>AVERAGE(L83:L84)</f>
        <v>46.57</v>
      </c>
      <c r="N83" s="395">
        <f>AVERAGE(M83:M86)</f>
        <v>46.790000000000006</v>
      </c>
    </row>
    <row r="84" spans="1:14">
      <c r="A84" s="53"/>
      <c r="B84" s="51" t="s">
        <v>1060</v>
      </c>
      <c r="C84" s="53"/>
      <c r="D84" s="53">
        <v>10</v>
      </c>
      <c r="E84" s="174"/>
      <c r="F84" s="53">
        <v>139.9</v>
      </c>
      <c r="G84" s="53">
        <v>3</v>
      </c>
      <c r="H84" s="53" t="s">
        <v>140</v>
      </c>
      <c r="I84" s="51" t="s">
        <v>105</v>
      </c>
      <c r="J84" s="51" t="s">
        <v>1056</v>
      </c>
      <c r="K84" s="53">
        <v>5800</v>
      </c>
      <c r="L84" s="73">
        <f>ROUND(K84/F84,2)</f>
        <v>41.46</v>
      </c>
      <c r="M84" s="402"/>
      <c r="N84" s="400"/>
    </row>
    <row r="85" spans="1:14">
      <c r="A85" s="53"/>
      <c r="B85" s="51" t="s">
        <v>1060</v>
      </c>
      <c r="C85" s="53"/>
      <c r="D85" s="53">
        <v>11</v>
      </c>
      <c r="E85" s="174"/>
      <c r="F85" s="53">
        <v>143</v>
      </c>
      <c r="G85" s="53">
        <v>3</v>
      </c>
      <c r="H85" s="53" t="s">
        <v>140</v>
      </c>
      <c r="I85" s="51" t="s">
        <v>105</v>
      </c>
      <c r="J85" s="51" t="s">
        <v>1058</v>
      </c>
      <c r="K85" s="53">
        <v>6500</v>
      </c>
      <c r="L85" s="73">
        <f>ROUND(K85/F85,2)</f>
        <v>45.45</v>
      </c>
      <c r="M85" s="401">
        <f>AVERAGE(L85:L86)</f>
        <v>47.010000000000005</v>
      </c>
      <c r="N85" s="400"/>
    </row>
    <row r="86" spans="1:14">
      <c r="A86" s="54">
        <v>5</v>
      </c>
      <c r="B86" s="51" t="s">
        <v>1060</v>
      </c>
      <c r="C86" s="54">
        <v>2023</v>
      </c>
      <c r="D86" s="54">
        <v>11</v>
      </c>
      <c r="E86" s="30"/>
      <c r="F86" s="53">
        <v>140</v>
      </c>
      <c r="G86" s="53">
        <v>3</v>
      </c>
      <c r="H86" s="53" t="s">
        <v>140</v>
      </c>
      <c r="I86" s="51" t="s">
        <v>105</v>
      </c>
      <c r="J86" s="51" t="s">
        <v>1055</v>
      </c>
      <c r="K86" s="53">
        <v>6800</v>
      </c>
      <c r="L86" s="73">
        <f>ROUND(K86/F86,2)</f>
        <v>48.57</v>
      </c>
      <c r="M86" s="402"/>
      <c r="N86" s="399"/>
    </row>
    <row r="87" spans="1:14">
      <c r="A87" s="41"/>
      <c r="B87" s="29" t="s">
        <v>1119</v>
      </c>
      <c r="C87" s="41"/>
      <c r="D87" s="41"/>
      <c r="E87" s="74"/>
      <c r="F87" s="41">
        <v>158</v>
      </c>
      <c r="G87" s="29" t="s">
        <v>1077</v>
      </c>
      <c r="H87" s="29" t="s">
        <v>140</v>
      </c>
      <c r="I87" s="29" t="s">
        <v>105</v>
      </c>
      <c r="J87" s="29" t="s">
        <v>1049</v>
      </c>
      <c r="K87" s="41">
        <v>6500</v>
      </c>
      <c r="L87" s="39">
        <f>ROUND(K87/F87,2)</f>
        <v>41.14</v>
      </c>
      <c r="M87" s="75"/>
    </row>
    <row r="88" spans="1:14">
      <c r="A88" s="41"/>
      <c r="B88" s="41"/>
      <c r="C88" s="41"/>
      <c r="D88" s="41"/>
      <c r="E88" s="74"/>
      <c r="F88" s="41"/>
      <c r="G88" s="41"/>
      <c r="H88" s="41"/>
      <c r="I88" s="29"/>
      <c r="J88" s="41"/>
      <c r="K88" s="41"/>
      <c r="L88" s="39"/>
      <c r="M88" s="76"/>
    </row>
    <row r="89" spans="1:14">
      <c r="A89" s="41"/>
      <c r="B89" s="41"/>
      <c r="C89" s="41"/>
      <c r="D89" s="41"/>
      <c r="E89" s="74"/>
      <c r="F89" s="41"/>
      <c r="G89" s="41"/>
      <c r="H89" s="41"/>
      <c r="I89" s="29"/>
      <c r="J89" s="41"/>
      <c r="K89" s="41"/>
      <c r="L89" s="39"/>
      <c r="M89" s="75"/>
    </row>
    <row r="90" spans="1:14" ht="27">
      <c r="A90" s="54" t="s">
        <v>146</v>
      </c>
      <c r="B90" s="53" t="s">
        <v>79</v>
      </c>
      <c r="C90" s="54" t="s">
        <v>846</v>
      </c>
      <c r="D90" s="54" t="s">
        <v>847</v>
      </c>
      <c r="E90" s="54" t="s">
        <v>77</v>
      </c>
      <c r="F90" s="54" t="s">
        <v>78</v>
      </c>
      <c r="G90" s="53" t="s">
        <v>103</v>
      </c>
      <c r="H90" s="53" t="s">
        <v>42</v>
      </c>
      <c r="I90" s="53" t="s">
        <v>150</v>
      </c>
      <c r="J90" s="53" t="s">
        <v>104</v>
      </c>
      <c r="K90" s="54" t="s">
        <v>151</v>
      </c>
      <c r="L90" s="56" t="s">
        <v>149</v>
      </c>
      <c r="M90" s="51" t="s">
        <v>96</v>
      </c>
      <c r="N90" s="53" t="s">
        <v>851</v>
      </c>
    </row>
    <row r="91" spans="1:14">
      <c r="A91" s="24">
        <v>1</v>
      </c>
      <c r="B91" s="183" t="s">
        <v>1061</v>
      </c>
      <c r="C91" s="24">
        <v>2022</v>
      </c>
      <c r="D91" s="33">
        <v>12</v>
      </c>
      <c r="E91" s="228"/>
      <c r="F91" s="33">
        <v>43</v>
      </c>
      <c r="G91" s="33">
        <v>1</v>
      </c>
      <c r="H91" s="33" t="s">
        <v>140</v>
      </c>
      <c r="I91" s="183" t="s">
        <v>954</v>
      </c>
      <c r="J91" s="229" t="s">
        <v>1126</v>
      </c>
      <c r="K91" s="33">
        <v>3300</v>
      </c>
      <c r="L91" s="230">
        <f>ROUND(K91/F91,2)</f>
        <v>76.739999999999995</v>
      </c>
      <c r="M91" s="395">
        <f>L92</f>
        <v>60.93</v>
      </c>
      <c r="N91" s="395">
        <f>ROUND((L91+L92)/2,2)</f>
        <v>68.84</v>
      </c>
    </row>
    <row r="92" spans="1:14">
      <c r="A92" s="24">
        <v>2</v>
      </c>
      <c r="B92" s="183" t="s">
        <v>1061</v>
      </c>
      <c r="C92" s="24">
        <v>2023</v>
      </c>
      <c r="D92" s="33">
        <v>12</v>
      </c>
      <c r="E92" s="228"/>
      <c r="F92" s="33">
        <v>72.05</v>
      </c>
      <c r="G92" s="33">
        <v>2</v>
      </c>
      <c r="H92" s="33" t="s">
        <v>140</v>
      </c>
      <c r="I92" s="183" t="s">
        <v>867</v>
      </c>
      <c r="J92" s="279" t="s">
        <v>1127</v>
      </c>
      <c r="K92" s="33">
        <v>4390</v>
      </c>
      <c r="L92" s="230">
        <f t="shared" ref="L92:L105" si="8">ROUND(K92/F92,2)</f>
        <v>60.93</v>
      </c>
      <c r="M92" s="399"/>
      <c r="N92" s="399"/>
    </row>
    <row r="93" spans="1:14">
      <c r="A93" s="24">
        <v>3</v>
      </c>
      <c r="B93" s="183" t="s">
        <v>1061</v>
      </c>
      <c r="C93" s="24">
        <v>2023</v>
      </c>
      <c r="D93" s="33">
        <v>1</v>
      </c>
      <c r="E93" s="228">
        <v>44262</v>
      </c>
      <c r="F93" s="33">
        <v>30</v>
      </c>
      <c r="G93" s="33">
        <v>1</v>
      </c>
      <c r="H93" s="33" t="s">
        <v>140</v>
      </c>
      <c r="I93" s="183" t="s">
        <v>105</v>
      </c>
      <c r="J93" s="183" t="s">
        <v>925</v>
      </c>
      <c r="K93" s="33">
        <v>2700</v>
      </c>
      <c r="L93" s="230">
        <f t="shared" si="8"/>
        <v>90</v>
      </c>
      <c r="M93" s="73"/>
      <c r="N93" s="395">
        <f>M94</f>
        <v>60.12</v>
      </c>
    </row>
    <row r="94" spans="1:14">
      <c r="A94" s="24">
        <v>4</v>
      </c>
      <c r="B94" s="183" t="s">
        <v>1061</v>
      </c>
      <c r="C94" s="24">
        <v>2023</v>
      </c>
      <c r="D94" s="33">
        <v>3</v>
      </c>
      <c r="E94" s="228">
        <v>44259</v>
      </c>
      <c r="F94" s="33">
        <v>66.53</v>
      </c>
      <c r="G94" s="33">
        <v>1</v>
      </c>
      <c r="H94" s="33" t="s">
        <v>140</v>
      </c>
      <c r="I94" s="183" t="s">
        <v>867</v>
      </c>
      <c r="J94" s="183" t="s">
        <v>926</v>
      </c>
      <c r="K94" s="33">
        <v>4000</v>
      </c>
      <c r="L94" s="230">
        <f t="shared" si="8"/>
        <v>60.12</v>
      </c>
      <c r="M94" s="73">
        <f>L94</f>
        <v>60.12</v>
      </c>
      <c r="N94" s="399"/>
    </row>
    <row r="95" spans="1:14">
      <c r="A95" s="24">
        <v>5</v>
      </c>
      <c r="B95" s="183" t="s">
        <v>1061</v>
      </c>
      <c r="C95" s="24">
        <v>2023</v>
      </c>
      <c r="D95" s="33">
        <v>4</v>
      </c>
      <c r="E95" s="228"/>
      <c r="F95" s="33">
        <v>108</v>
      </c>
      <c r="G95" s="183">
        <v>3</v>
      </c>
      <c r="H95" s="33" t="s">
        <v>140</v>
      </c>
      <c r="I95" s="183" t="s">
        <v>867</v>
      </c>
      <c r="J95" s="183" t="s">
        <v>927</v>
      </c>
      <c r="K95" s="33">
        <v>5300</v>
      </c>
      <c r="L95" s="230">
        <f t="shared" si="8"/>
        <v>49.07</v>
      </c>
      <c r="M95" s="73">
        <f t="shared" ref="M95:M98" si="9">L95</f>
        <v>49.07</v>
      </c>
      <c r="N95" s="395">
        <f>AVERAGE(L95:L97)</f>
        <v>49.776666666666671</v>
      </c>
    </row>
    <row r="96" spans="1:14">
      <c r="A96" s="24">
        <v>6</v>
      </c>
      <c r="B96" s="183" t="s">
        <v>1061</v>
      </c>
      <c r="C96" s="24">
        <v>2023</v>
      </c>
      <c r="D96" s="33">
        <v>5</v>
      </c>
      <c r="E96" s="228"/>
      <c r="F96" s="33">
        <v>64.239999999999995</v>
      </c>
      <c r="G96" s="33">
        <v>1</v>
      </c>
      <c r="H96" s="33" t="s">
        <v>140</v>
      </c>
      <c r="I96" s="183" t="s">
        <v>1057</v>
      </c>
      <c r="J96" s="229" t="s">
        <v>1128</v>
      </c>
      <c r="K96" s="33">
        <v>3000</v>
      </c>
      <c r="L96" s="230">
        <f t="shared" si="8"/>
        <v>46.7</v>
      </c>
      <c r="M96" s="73">
        <f t="shared" si="9"/>
        <v>46.7</v>
      </c>
      <c r="N96" s="400"/>
    </row>
    <row r="97" spans="1:15">
      <c r="A97" s="24">
        <v>7</v>
      </c>
      <c r="B97" s="183" t="s">
        <v>1061</v>
      </c>
      <c r="C97" s="24">
        <v>2023</v>
      </c>
      <c r="D97" s="33">
        <v>6</v>
      </c>
      <c r="E97" s="228"/>
      <c r="F97" s="33">
        <v>61.61</v>
      </c>
      <c r="G97" s="33">
        <v>1</v>
      </c>
      <c r="H97" s="33" t="s">
        <v>140</v>
      </c>
      <c r="I97" s="183" t="s">
        <v>867</v>
      </c>
      <c r="J97" s="279" t="s">
        <v>1128</v>
      </c>
      <c r="K97" s="33">
        <v>3300</v>
      </c>
      <c r="L97" s="230">
        <f t="shared" si="8"/>
        <v>53.56</v>
      </c>
      <c r="M97" s="73">
        <f t="shared" si="9"/>
        <v>53.56</v>
      </c>
      <c r="N97" s="399"/>
    </row>
    <row r="98" spans="1:15">
      <c r="A98" s="24">
        <v>8</v>
      </c>
      <c r="B98" s="183" t="s">
        <v>1061</v>
      </c>
      <c r="C98" s="24">
        <v>2023</v>
      </c>
      <c r="D98" s="33">
        <v>7</v>
      </c>
      <c r="E98" s="228"/>
      <c r="F98" s="33">
        <v>59.5</v>
      </c>
      <c r="G98" s="33">
        <v>1</v>
      </c>
      <c r="H98" s="33" t="s">
        <v>140</v>
      </c>
      <c r="I98" s="183" t="s">
        <v>1048</v>
      </c>
      <c r="J98" s="279" t="s">
        <v>1129</v>
      </c>
      <c r="K98" s="33">
        <v>4600</v>
      </c>
      <c r="L98" s="230">
        <f t="shared" si="8"/>
        <v>77.31</v>
      </c>
      <c r="M98" s="73">
        <f t="shared" si="9"/>
        <v>77.31</v>
      </c>
      <c r="N98" s="395">
        <f>AVERAGE(L98:L99)</f>
        <v>71.430000000000007</v>
      </c>
    </row>
    <row r="99" spans="1:15">
      <c r="A99" s="24">
        <v>9</v>
      </c>
      <c r="B99" s="183" t="s">
        <v>1061</v>
      </c>
      <c r="C99" s="24">
        <v>2023</v>
      </c>
      <c r="D99" s="33">
        <v>8</v>
      </c>
      <c r="E99" s="228"/>
      <c r="F99" s="33">
        <v>59.5</v>
      </c>
      <c r="G99" s="33">
        <v>1</v>
      </c>
      <c r="H99" s="33" t="s">
        <v>140</v>
      </c>
      <c r="I99" s="183" t="s">
        <v>1048</v>
      </c>
      <c r="J99" s="183" t="s">
        <v>928</v>
      </c>
      <c r="K99" s="33">
        <v>3900</v>
      </c>
      <c r="L99" s="230">
        <f t="shared" si="8"/>
        <v>65.55</v>
      </c>
      <c r="M99" s="401">
        <f>L99</f>
        <v>65.55</v>
      </c>
      <c r="N99" s="400"/>
    </row>
    <row r="100" spans="1:15">
      <c r="A100" s="24">
        <v>10</v>
      </c>
      <c r="B100" s="183" t="s">
        <v>1061</v>
      </c>
      <c r="C100" s="24">
        <v>2023</v>
      </c>
      <c r="D100" s="33">
        <v>8</v>
      </c>
      <c r="E100" s="228"/>
      <c r="F100" s="33">
        <v>43.08</v>
      </c>
      <c r="G100" s="33">
        <v>1</v>
      </c>
      <c r="H100" s="33" t="s">
        <v>140</v>
      </c>
      <c r="I100" s="183" t="s">
        <v>954</v>
      </c>
      <c r="J100" s="279" t="s">
        <v>1127</v>
      </c>
      <c r="K100" s="33">
        <v>3600</v>
      </c>
      <c r="L100" s="230">
        <f t="shared" si="8"/>
        <v>83.57</v>
      </c>
      <c r="M100" s="402"/>
      <c r="N100" s="400"/>
    </row>
    <row r="101" spans="1:15">
      <c r="A101" s="24">
        <v>11</v>
      </c>
      <c r="B101" s="183" t="s">
        <v>1061</v>
      </c>
      <c r="C101" s="24">
        <v>2023</v>
      </c>
      <c r="D101" s="33">
        <v>9</v>
      </c>
      <c r="E101" s="228"/>
      <c r="F101" s="33">
        <v>49</v>
      </c>
      <c r="G101" s="33">
        <v>1</v>
      </c>
      <c r="H101" s="33" t="s">
        <v>140</v>
      </c>
      <c r="I101" s="183" t="s">
        <v>952</v>
      </c>
      <c r="J101" s="279" t="s">
        <v>1130</v>
      </c>
      <c r="K101" s="33">
        <v>2350</v>
      </c>
      <c r="L101" s="230">
        <f t="shared" si="8"/>
        <v>47.96</v>
      </c>
      <c r="M101" s="73"/>
      <c r="N101" s="399"/>
    </row>
    <row r="102" spans="1:15">
      <c r="A102" s="254">
        <v>12</v>
      </c>
      <c r="B102" s="258" t="s">
        <v>1061</v>
      </c>
      <c r="C102" s="254">
        <v>2023</v>
      </c>
      <c r="D102" s="260">
        <v>10</v>
      </c>
      <c r="E102" s="262"/>
      <c r="F102" s="260">
        <v>88</v>
      </c>
      <c r="G102" s="260">
        <v>2</v>
      </c>
      <c r="H102" s="260" t="s">
        <v>140</v>
      </c>
      <c r="I102" s="258" t="s">
        <v>105</v>
      </c>
      <c r="J102" s="280" t="s">
        <v>1133</v>
      </c>
      <c r="K102" s="260">
        <v>5500</v>
      </c>
      <c r="L102" s="261">
        <f t="shared" si="8"/>
        <v>62.5</v>
      </c>
      <c r="M102" s="401">
        <f>AVERAGE(L102:L103)</f>
        <v>55.55</v>
      </c>
      <c r="N102" s="395">
        <f>M102</f>
        <v>55.55</v>
      </c>
      <c r="O102" s="180">
        <f>ROUND(L102+L102/(1+5%)*2.5%,2)</f>
        <v>63.99</v>
      </c>
    </row>
    <row r="103" spans="1:15">
      <c r="A103" s="24">
        <v>13</v>
      </c>
      <c r="B103" s="183" t="s">
        <v>1061</v>
      </c>
      <c r="C103" s="24">
        <v>2023</v>
      </c>
      <c r="D103" s="33">
        <v>10</v>
      </c>
      <c r="E103" s="228"/>
      <c r="F103" s="33">
        <v>61.73</v>
      </c>
      <c r="G103" s="33">
        <v>1</v>
      </c>
      <c r="H103" s="33" t="s">
        <v>140</v>
      </c>
      <c r="I103" s="183" t="s">
        <v>1044</v>
      </c>
      <c r="J103" s="279" t="s">
        <v>1131</v>
      </c>
      <c r="K103" s="33">
        <v>3000</v>
      </c>
      <c r="L103" s="230">
        <f t="shared" si="8"/>
        <v>48.6</v>
      </c>
      <c r="M103" s="402"/>
      <c r="N103" s="400"/>
    </row>
    <row r="104" spans="1:15">
      <c r="A104" s="24">
        <v>14</v>
      </c>
      <c r="B104" s="183" t="s">
        <v>1061</v>
      </c>
      <c r="C104" s="24">
        <v>2023</v>
      </c>
      <c r="D104" s="33">
        <v>11</v>
      </c>
      <c r="E104" s="228"/>
      <c r="F104" s="33">
        <v>43.55</v>
      </c>
      <c r="G104" s="33">
        <v>1</v>
      </c>
      <c r="H104" s="33" t="s">
        <v>140</v>
      </c>
      <c r="I104" s="183" t="s">
        <v>952</v>
      </c>
      <c r="J104" s="279" t="s">
        <v>1130</v>
      </c>
      <c r="K104" s="33">
        <v>3000</v>
      </c>
      <c r="L104" s="230">
        <f t="shared" si="8"/>
        <v>68.89</v>
      </c>
      <c r="M104" s="401"/>
      <c r="N104" s="400"/>
    </row>
    <row r="105" spans="1:15">
      <c r="A105" s="24">
        <v>15</v>
      </c>
      <c r="B105" s="183" t="s">
        <v>1061</v>
      </c>
      <c r="C105" s="24">
        <v>2023</v>
      </c>
      <c r="D105" s="33">
        <v>11</v>
      </c>
      <c r="E105" s="228"/>
      <c r="F105" s="33">
        <v>45.56</v>
      </c>
      <c r="G105" s="33">
        <v>1</v>
      </c>
      <c r="H105" s="33" t="s">
        <v>140</v>
      </c>
      <c r="I105" s="183" t="s">
        <v>952</v>
      </c>
      <c r="J105" s="279" t="s">
        <v>1132</v>
      </c>
      <c r="K105" s="33">
        <v>3200</v>
      </c>
      <c r="L105" s="230">
        <f t="shared" si="8"/>
        <v>70.239999999999995</v>
      </c>
      <c r="M105" s="402"/>
      <c r="N105" s="399"/>
    </row>
    <row r="106" spans="1:15">
      <c r="A106" s="41"/>
      <c r="B106" s="41"/>
      <c r="C106" s="41"/>
      <c r="D106" s="41"/>
      <c r="E106" s="74"/>
      <c r="F106" s="41"/>
      <c r="G106" s="41"/>
      <c r="H106" s="41"/>
      <c r="I106" s="29"/>
      <c r="J106" s="41"/>
      <c r="K106" s="41"/>
      <c r="L106" s="39"/>
      <c r="M106" s="76"/>
    </row>
    <row r="107" spans="1:15">
      <c r="A107" s="41"/>
      <c r="B107" s="41"/>
      <c r="C107" s="41"/>
      <c r="D107" s="41"/>
      <c r="E107" s="74"/>
      <c r="F107" s="41"/>
      <c r="G107" s="41"/>
      <c r="H107" s="41"/>
      <c r="I107" s="29"/>
      <c r="J107" s="41"/>
      <c r="K107" s="41"/>
      <c r="L107" s="39"/>
      <c r="M107" s="75"/>
    </row>
    <row r="108" spans="1:15">
      <c r="A108" s="41"/>
      <c r="B108" s="41"/>
      <c r="C108" s="41"/>
      <c r="D108" s="41"/>
      <c r="E108" s="74"/>
      <c r="F108" s="41"/>
      <c r="G108" s="41"/>
      <c r="H108" s="41"/>
      <c r="I108" s="29"/>
      <c r="J108" s="41"/>
      <c r="K108" s="41"/>
      <c r="L108" s="39"/>
      <c r="M108" s="76"/>
    </row>
    <row r="109" spans="1:15" ht="27">
      <c r="A109" s="24" t="s">
        <v>146</v>
      </c>
      <c r="B109" s="33" t="s">
        <v>79</v>
      </c>
      <c r="C109" s="24" t="s">
        <v>846</v>
      </c>
      <c r="D109" s="24" t="s">
        <v>847</v>
      </c>
      <c r="E109" s="24" t="s">
        <v>77</v>
      </c>
      <c r="F109" s="24" t="s">
        <v>78</v>
      </c>
      <c r="G109" s="33" t="s">
        <v>103</v>
      </c>
      <c r="H109" s="33" t="s">
        <v>42</v>
      </c>
      <c r="I109" s="33" t="s">
        <v>150</v>
      </c>
      <c r="J109" s="33" t="s">
        <v>104</v>
      </c>
      <c r="K109" s="24" t="s">
        <v>151</v>
      </c>
      <c r="L109" s="227" t="s">
        <v>149</v>
      </c>
      <c r="M109" s="183" t="s">
        <v>96</v>
      </c>
      <c r="N109" s="33" t="s">
        <v>851</v>
      </c>
    </row>
    <row r="110" spans="1:15">
      <c r="A110" s="24">
        <v>1</v>
      </c>
      <c r="B110" s="183" t="s">
        <v>1064</v>
      </c>
      <c r="C110" s="24">
        <v>2022</v>
      </c>
      <c r="D110" s="33">
        <v>12</v>
      </c>
      <c r="E110" s="228"/>
      <c r="F110" s="222">
        <v>183</v>
      </c>
      <c r="G110" s="222">
        <v>5</v>
      </c>
      <c r="H110" s="222" t="s">
        <v>140</v>
      </c>
      <c r="I110" s="220" t="s">
        <v>1057</v>
      </c>
      <c r="J110" s="224" t="s">
        <v>1063</v>
      </c>
      <c r="K110" s="222">
        <v>16000</v>
      </c>
      <c r="L110" s="225">
        <f>ROUND(K110/F110,2)</f>
        <v>87.43</v>
      </c>
      <c r="M110" s="244">
        <f>L110</f>
        <v>87.43</v>
      </c>
      <c r="N110" s="232">
        <f>M110</f>
        <v>87.43</v>
      </c>
    </row>
    <row r="111" spans="1:15">
      <c r="A111" s="221">
        <v>2</v>
      </c>
      <c r="B111" s="183" t="s">
        <v>1064</v>
      </c>
      <c r="C111" s="221"/>
      <c r="D111" s="222"/>
      <c r="E111" s="223"/>
      <c r="F111" s="222">
        <v>168.65</v>
      </c>
      <c r="G111" s="222">
        <v>4</v>
      </c>
      <c r="H111" s="222" t="s">
        <v>140</v>
      </c>
      <c r="I111" s="220" t="s">
        <v>1059</v>
      </c>
      <c r="J111" s="224"/>
      <c r="K111" s="222">
        <v>11500</v>
      </c>
      <c r="L111" s="225">
        <f t="shared" ref="L111:L129" si="10">ROUND(K111/F111,2)</f>
        <v>68.19</v>
      </c>
      <c r="M111" s="24"/>
      <c r="N111" s="183"/>
    </row>
    <row r="112" spans="1:15">
      <c r="A112" s="221">
        <v>3</v>
      </c>
      <c r="B112" s="183" t="s">
        <v>1064</v>
      </c>
      <c r="C112" s="221"/>
      <c r="D112" s="222"/>
      <c r="E112" s="223"/>
      <c r="F112" s="222">
        <v>168</v>
      </c>
      <c r="G112" s="222">
        <v>5</v>
      </c>
      <c r="H112" s="222" t="s">
        <v>140</v>
      </c>
      <c r="I112" s="220" t="s">
        <v>1059</v>
      </c>
      <c r="J112" s="224"/>
      <c r="K112" s="222">
        <v>12500</v>
      </c>
      <c r="L112" s="225">
        <f t="shared" si="10"/>
        <v>74.400000000000006</v>
      </c>
      <c r="M112" s="24"/>
      <c r="N112" s="183"/>
    </row>
    <row r="113" spans="1:17">
      <c r="A113" s="24">
        <v>4</v>
      </c>
      <c r="B113" s="183" t="s">
        <v>1064</v>
      </c>
      <c r="C113" s="24"/>
      <c r="D113" s="33">
        <v>12</v>
      </c>
      <c r="E113" s="228"/>
      <c r="F113" s="33">
        <v>116.42</v>
      </c>
      <c r="G113" s="33">
        <v>4</v>
      </c>
      <c r="H113" s="33" t="s">
        <v>140</v>
      </c>
      <c r="I113" s="183" t="s">
        <v>867</v>
      </c>
      <c r="J113" s="229"/>
      <c r="K113" s="33">
        <v>8000</v>
      </c>
      <c r="L113" s="230">
        <f t="shared" si="10"/>
        <v>68.72</v>
      </c>
      <c r="M113" s="151">
        <f>L113</f>
        <v>68.72</v>
      </c>
      <c r="N113" s="411">
        <f>AVERAGE(M113:M116)</f>
        <v>73.771666666666661</v>
      </c>
    </row>
    <row r="114" spans="1:17">
      <c r="A114" s="24">
        <v>5</v>
      </c>
      <c r="B114" s="183" t="s">
        <v>1064</v>
      </c>
      <c r="C114" s="24"/>
      <c r="D114" s="33">
        <v>1</v>
      </c>
      <c r="E114" s="228"/>
      <c r="F114" s="33">
        <v>115</v>
      </c>
      <c r="G114" s="33">
        <v>4</v>
      </c>
      <c r="H114" s="33" t="s">
        <v>140</v>
      </c>
      <c r="I114" s="183" t="s">
        <v>1044</v>
      </c>
      <c r="J114" s="229"/>
      <c r="K114" s="33">
        <v>8500</v>
      </c>
      <c r="L114" s="230">
        <f t="shared" si="10"/>
        <v>73.91</v>
      </c>
      <c r="M114" s="151">
        <f>L114</f>
        <v>73.91</v>
      </c>
      <c r="N114" s="412"/>
    </row>
    <row r="115" spans="1:17">
      <c r="A115" s="254">
        <v>6</v>
      </c>
      <c r="B115" s="258" t="s">
        <v>1064</v>
      </c>
      <c r="C115" s="254"/>
      <c r="D115" s="260">
        <v>2</v>
      </c>
      <c r="E115" s="262"/>
      <c r="F115" s="260">
        <v>96.92</v>
      </c>
      <c r="G115" s="260">
        <v>3</v>
      </c>
      <c r="H115" s="260" t="s">
        <v>140</v>
      </c>
      <c r="I115" s="258" t="s">
        <v>1059</v>
      </c>
      <c r="J115" s="263"/>
      <c r="K115" s="260">
        <v>8000</v>
      </c>
      <c r="L115" s="261">
        <f t="shared" si="10"/>
        <v>82.54</v>
      </c>
      <c r="M115" s="409">
        <f>AVERAGE(L115:L116)</f>
        <v>78.685000000000002</v>
      </c>
      <c r="N115" s="412"/>
    </row>
    <row r="116" spans="1:17">
      <c r="A116" s="24">
        <v>7</v>
      </c>
      <c r="B116" s="183" t="s">
        <v>1064</v>
      </c>
      <c r="C116" s="24"/>
      <c r="D116" s="33">
        <v>3</v>
      </c>
      <c r="E116" s="228"/>
      <c r="F116" s="33">
        <v>147</v>
      </c>
      <c r="G116" s="33">
        <v>5</v>
      </c>
      <c r="H116" s="33" t="s">
        <v>140</v>
      </c>
      <c r="I116" s="183" t="s">
        <v>1059</v>
      </c>
      <c r="J116" s="229"/>
      <c r="K116" s="33">
        <v>11000</v>
      </c>
      <c r="L116" s="230">
        <f t="shared" si="10"/>
        <v>74.83</v>
      </c>
      <c r="M116" s="410"/>
      <c r="N116" s="413"/>
    </row>
    <row r="117" spans="1:17">
      <c r="A117" s="24">
        <v>8</v>
      </c>
      <c r="B117" s="183" t="s">
        <v>1064</v>
      </c>
      <c r="C117" s="24"/>
      <c r="D117" s="33">
        <v>4</v>
      </c>
      <c r="E117" s="228"/>
      <c r="F117" s="33">
        <v>103.02</v>
      </c>
      <c r="G117" s="33">
        <v>3</v>
      </c>
      <c r="H117" s="33" t="s">
        <v>140</v>
      </c>
      <c r="I117" s="183" t="s">
        <v>1059</v>
      </c>
      <c r="J117" s="229"/>
      <c r="K117" s="33">
        <v>7800</v>
      </c>
      <c r="L117" s="230">
        <f t="shared" si="10"/>
        <v>75.709999999999994</v>
      </c>
      <c r="M117" s="151">
        <f>L117</f>
        <v>75.709999999999994</v>
      </c>
      <c r="N117" s="411">
        <f>AVERAGE(M117:M123)</f>
        <v>72.38</v>
      </c>
    </row>
    <row r="118" spans="1:17">
      <c r="A118" s="221">
        <v>9</v>
      </c>
      <c r="B118" s="183" t="s">
        <v>1064</v>
      </c>
      <c r="C118" s="221"/>
      <c r="D118" s="222"/>
      <c r="E118" s="223"/>
      <c r="F118" s="222">
        <v>206.81</v>
      </c>
      <c r="G118" s="222">
        <v>5</v>
      </c>
      <c r="H118" s="222" t="s">
        <v>140</v>
      </c>
      <c r="I118" s="220" t="s">
        <v>1057</v>
      </c>
      <c r="J118" s="224"/>
      <c r="K118" s="222">
        <v>20000</v>
      </c>
      <c r="L118" s="225">
        <f t="shared" si="10"/>
        <v>96.71</v>
      </c>
      <c r="M118" s="24"/>
      <c r="N118" s="414"/>
    </row>
    <row r="119" spans="1:17">
      <c r="A119" s="24">
        <v>10</v>
      </c>
      <c r="B119" s="183" t="s">
        <v>1064</v>
      </c>
      <c r="C119" s="24"/>
      <c r="D119" s="33">
        <v>5</v>
      </c>
      <c r="E119" s="228"/>
      <c r="F119" s="33">
        <v>138</v>
      </c>
      <c r="G119" s="33">
        <v>4</v>
      </c>
      <c r="H119" s="33" t="s">
        <v>140</v>
      </c>
      <c r="I119" s="183" t="s">
        <v>1047</v>
      </c>
      <c r="J119" s="229"/>
      <c r="K119" s="33">
        <v>10000</v>
      </c>
      <c r="L119" s="230">
        <f t="shared" si="10"/>
        <v>72.459999999999994</v>
      </c>
      <c r="M119" s="151">
        <f>L119</f>
        <v>72.459999999999994</v>
      </c>
      <c r="N119" s="414"/>
    </row>
    <row r="120" spans="1:17">
      <c r="A120" s="254">
        <v>11</v>
      </c>
      <c r="B120" s="183" t="s">
        <v>1064</v>
      </c>
      <c r="C120" s="221"/>
      <c r="D120" s="222"/>
      <c r="E120" s="223"/>
      <c r="F120" s="222">
        <v>145.13</v>
      </c>
      <c r="G120" s="222">
        <v>5</v>
      </c>
      <c r="H120" s="33" t="s">
        <v>140</v>
      </c>
      <c r="I120" s="220" t="s">
        <v>1062</v>
      </c>
      <c r="J120" s="224"/>
      <c r="K120" s="222">
        <v>10400</v>
      </c>
      <c r="L120" s="225">
        <f t="shared" si="10"/>
        <v>71.66</v>
      </c>
      <c r="M120" s="24"/>
      <c r="N120" s="414"/>
    </row>
    <row r="121" spans="1:17">
      <c r="A121" s="221">
        <v>12</v>
      </c>
      <c r="B121" s="183" t="s">
        <v>1064</v>
      </c>
      <c r="C121" s="221"/>
      <c r="D121" s="222"/>
      <c r="E121" s="223"/>
      <c r="F121" s="222">
        <v>183</v>
      </c>
      <c r="G121" s="222">
        <v>5</v>
      </c>
      <c r="H121" s="33" t="s">
        <v>140</v>
      </c>
      <c r="I121" s="220" t="s">
        <v>867</v>
      </c>
      <c r="J121" s="224"/>
      <c r="K121" s="222">
        <v>16000</v>
      </c>
      <c r="L121" s="225">
        <f t="shared" si="10"/>
        <v>87.43</v>
      </c>
      <c r="M121" s="24"/>
      <c r="N121" s="414"/>
    </row>
    <row r="122" spans="1:17">
      <c r="A122" s="222">
        <v>13</v>
      </c>
      <c r="B122" s="183" t="s">
        <v>1064</v>
      </c>
      <c r="C122" s="222"/>
      <c r="D122" s="222"/>
      <c r="E122" s="223"/>
      <c r="F122" s="222">
        <v>147</v>
      </c>
      <c r="G122" s="222">
        <v>5</v>
      </c>
      <c r="H122" s="33" t="s">
        <v>140</v>
      </c>
      <c r="I122" s="220" t="s">
        <v>1044</v>
      </c>
      <c r="J122" s="224"/>
      <c r="K122" s="222">
        <v>10000</v>
      </c>
      <c r="L122" s="225">
        <f t="shared" si="10"/>
        <v>68.03</v>
      </c>
      <c r="M122" s="33"/>
      <c r="N122" s="414"/>
    </row>
    <row r="123" spans="1:17">
      <c r="A123" s="233"/>
      <c r="B123" s="183" t="s">
        <v>1064</v>
      </c>
      <c r="C123" s="233"/>
      <c r="D123" s="184">
        <v>6</v>
      </c>
      <c r="E123" s="233"/>
      <c r="F123" s="33">
        <v>116</v>
      </c>
      <c r="G123" s="33">
        <v>3</v>
      </c>
      <c r="H123" s="33" t="s">
        <v>140</v>
      </c>
      <c r="I123" s="183" t="s">
        <v>1057</v>
      </c>
      <c r="J123" s="233"/>
      <c r="K123" s="33">
        <v>8000</v>
      </c>
      <c r="L123" s="230">
        <f t="shared" si="10"/>
        <v>68.97</v>
      </c>
      <c r="M123" s="234">
        <f>L123</f>
        <v>68.97</v>
      </c>
      <c r="N123" s="415"/>
    </row>
    <row r="124" spans="1:17">
      <c r="A124" s="233"/>
      <c r="B124" s="183" t="s">
        <v>1064</v>
      </c>
      <c r="C124" s="233"/>
      <c r="D124" s="184">
        <v>7</v>
      </c>
      <c r="E124" s="233"/>
      <c r="F124" s="33">
        <v>103.02</v>
      </c>
      <c r="G124" s="33">
        <v>3</v>
      </c>
      <c r="H124" s="33" t="s">
        <v>140</v>
      </c>
      <c r="I124" s="183" t="s">
        <v>867</v>
      </c>
      <c r="J124" s="233"/>
      <c r="K124" s="33">
        <v>6800</v>
      </c>
      <c r="L124" s="230">
        <f t="shared" si="10"/>
        <v>66.010000000000005</v>
      </c>
      <c r="M124" s="234">
        <f>L124</f>
        <v>66.010000000000005</v>
      </c>
      <c r="N124" s="395">
        <f>AVERAGE(M124:M125)</f>
        <v>66.625</v>
      </c>
    </row>
    <row r="125" spans="1:17" s="231" customFormat="1">
      <c r="A125" s="235"/>
      <c r="B125" s="183" t="s">
        <v>1064</v>
      </c>
      <c r="C125" s="235"/>
      <c r="D125" s="245">
        <v>9</v>
      </c>
      <c r="E125" s="235"/>
      <c r="F125" s="33">
        <v>116</v>
      </c>
      <c r="G125" s="33">
        <v>4</v>
      </c>
      <c r="H125" s="33" t="s">
        <v>140</v>
      </c>
      <c r="I125" s="183" t="s">
        <v>1062</v>
      </c>
      <c r="J125" s="235"/>
      <c r="K125" s="33">
        <v>7800</v>
      </c>
      <c r="L125" s="230">
        <f t="shared" si="10"/>
        <v>67.239999999999995</v>
      </c>
      <c r="M125" s="236">
        <f>L125</f>
        <v>67.239999999999995</v>
      </c>
      <c r="N125" s="396"/>
    </row>
    <row r="126" spans="1:17">
      <c r="A126" s="233"/>
      <c r="B126" s="183" t="s">
        <v>1064</v>
      </c>
      <c r="C126" s="233"/>
      <c r="D126" s="246"/>
      <c r="E126" s="237"/>
      <c r="F126" s="222">
        <v>46.62</v>
      </c>
      <c r="G126" s="222">
        <v>2</v>
      </c>
      <c r="H126" s="33" t="s">
        <v>140</v>
      </c>
      <c r="I126" s="239" t="s">
        <v>954</v>
      </c>
      <c r="J126" s="237"/>
      <c r="K126" s="222">
        <v>5300</v>
      </c>
      <c r="L126" s="225">
        <f t="shared" si="10"/>
        <v>113.69</v>
      </c>
      <c r="M126" s="233"/>
      <c r="N126" s="233"/>
      <c r="P126">
        <v>10400</v>
      </c>
    </row>
    <row r="127" spans="1:17">
      <c r="A127" s="237"/>
      <c r="B127" s="183" t="s">
        <v>1064</v>
      </c>
      <c r="C127" s="237"/>
      <c r="D127" s="246"/>
      <c r="E127" s="237"/>
      <c r="F127" s="222">
        <v>168</v>
      </c>
      <c r="G127" s="222">
        <v>5</v>
      </c>
      <c r="H127" s="33" t="s">
        <v>140</v>
      </c>
      <c r="I127" s="220" t="s">
        <v>1059</v>
      </c>
      <c r="J127" s="237"/>
      <c r="K127" s="222">
        <v>15000</v>
      </c>
      <c r="L127" s="225">
        <f t="shared" si="10"/>
        <v>89.29</v>
      </c>
      <c r="M127" s="233"/>
      <c r="N127" s="233"/>
      <c r="P127">
        <v>12000</v>
      </c>
      <c r="Q127">
        <f>P127/P126</f>
        <v>1.1538461538461537</v>
      </c>
    </row>
    <row r="128" spans="1:17">
      <c r="A128" s="233"/>
      <c r="B128" s="183" t="s">
        <v>1064</v>
      </c>
      <c r="C128" s="233"/>
      <c r="D128" s="184">
        <v>10</v>
      </c>
      <c r="E128" s="233"/>
      <c r="F128" s="33">
        <v>115</v>
      </c>
      <c r="G128" s="33">
        <v>3</v>
      </c>
      <c r="H128" s="33" t="s">
        <v>140</v>
      </c>
      <c r="I128" s="183" t="s">
        <v>1057</v>
      </c>
      <c r="J128" s="233"/>
      <c r="K128" s="33">
        <v>8000</v>
      </c>
      <c r="L128" s="230">
        <f t="shared" si="10"/>
        <v>69.569999999999993</v>
      </c>
      <c r="M128" s="234">
        <f>L128</f>
        <v>69.569999999999993</v>
      </c>
      <c r="N128" s="395">
        <f>AVERAGE(M128:M129)</f>
        <v>83.31</v>
      </c>
    </row>
    <row r="129" spans="1:29">
      <c r="A129" s="233"/>
      <c r="B129" s="220" t="s">
        <v>1064</v>
      </c>
      <c r="C129" s="237"/>
      <c r="D129" s="246">
        <v>11</v>
      </c>
      <c r="E129" s="237"/>
      <c r="F129" s="222">
        <v>82.43</v>
      </c>
      <c r="G129" s="222">
        <v>2</v>
      </c>
      <c r="H129" s="222" t="s">
        <v>140</v>
      </c>
      <c r="I129" s="220" t="s">
        <v>1059</v>
      </c>
      <c r="J129" s="237"/>
      <c r="K129" s="222">
        <v>8000</v>
      </c>
      <c r="L129" s="225">
        <f t="shared" si="10"/>
        <v>97.05</v>
      </c>
      <c r="M129" s="234">
        <f>L129</f>
        <v>97.05</v>
      </c>
      <c r="N129" s="396"/>
    </row>
    <row r="133" spans="1:29" ht="27">
      <c r="A133" s="33" t="s">
        <v>146</v>
      </c>
      <c r="B133" s="33" t="s">
        <v>79</v>
      </c>
      <c r="C133" s="33" t="s">
        <v>846</v>
      </c>
      <c r="D133" s="33" t="s">
        <v>847</v>
      </c>
      <c r="E133" s="33" t="s">
        <v>77</v>
      </c>
      <c r="F133" s="33" t="s">
        <v>78</v>
      </c>
      <c r="G133" s="33" t="s">
        <v>103</v>
      </c>
      <c r="H133" s="33" t="s">
        <v>42</v>
      </c>
      <c r="I133" s="33" t="s">
        <v>150</v>
      </c>
      <c r="J133" s="33" t="s">
        <v>104</v>
      </c>
      <c r="K133" s="33" t="s">
        <v>151</v>
      </c>
      <c r="L133" s="238" t="s">
        <v>149</v>
      </c>
      <c r="M133" s="183" t="s">
        <v>96</v>
      </c>
      <c r="N133" s="33" t="s">
        <v>851</v>
      </c>
    </row>
    <row r="134" spans="1:29">
      <c r="A134" s="233"/>
      <c r="B134" s="256" t="s">
        <v>1065</v>
      </c>
      <c r="C134" s="256"/>
      <c r="D134" s="256">
        <v>12</v>
      </c>
      <c r="E134" s="256"/>
      <c r="F134" s="256">
        <v>102</v>
      </c>
      <c r="G134" s="256">
        <v>6</v>
      </c>
      <c r="H134" s="256"/>
      <c r="I134" s="256" t="s">
        <v>1044</v>
      </c>
      <c r="J134" s="256"/>
      <c r="K134" s="256">
        <v>12000</v>
      </c>
      <c r="L134" s="255">
        <f>ROUND(K134/F134,2)</f>
        <v>117.65</v>
      </c>
      <c r="M134" s="257">
        <f>L134</f>
        <v>117.65</v>
      </c>
      <c r="N134" s="257">
        <f>M134</f>
        <v>117.65</v>
      </c>
    </row>
    <row r="135" spans="1:29" s="179" customFormat="1" ht="28.5">
      <c r="A135" s="237"/>
      <c r="B135" s="237" t="s">
        <v>1065</v>
      </c>
      <c r="C135" s="237"/>
      <c r="D135" s="237"/>
      <c r="E135" s="237"/>
      <c r="F135" s="237">
        <v>58</v>
      </c>
      <c r="G135" s="237">
        <v>3</v>
      </c>
      <c r="H135" s="237"/>
      <c r="I135" s="237" t="s">
        <v>947</v>
      </c>
      <c r="J135" s="237"/>
      <c r="K135" s="237">
        <v>6600</v>
      </c>
      <c r="L135" s="225">
        <f t="shared" ref="L135:L153" si="11">ROUND(K135/F135,2)</f>
        <v>113.79</v>
      </c>
      <c r="M135" s="239"/>
      <c r="N135" s="239"/>
      <c r="P135" s="183" t="s">
        <v>1064</v>
      </c>
      <c r="Q135" s="33">
        <v>137</v>
      </c>
      <c r="R135" s="33">
        <v>3</v>
      </c>
      <c r="S135" s="183" t="s">
        <v>1073</v>
      </c>
      <c r="T135" s="183" t="s">
        <v>1057</v>
      </c>
      <c r="U135" s="229" t="s">
        <v>1072</v>
      </c>
      <c r="V135" s="33">
        <v>12000</v>
      </c>
      <c r="W135" s="230">
        <f t="shared" ref="W135" si="12">ROUND(V135/Q135,2)</f>
        <v>87.59</v>
      </c>
      <c r="X135" s="230">
        <f>ROUND(W135/1.05*2.5%,2)</f>
        <v>2.09</v>
      </c>
      <c r="Y135" s="230">
        <v>3.6</v>
      </c>
      <c r="Z135" s="230">
        <v>2.5</v>
      </c>
      <c r="AA135" s="230">
        <f>W135-Y135-Z135-X135</f>
        <v>79.400000000000006</v>
      </c>
      <c r="AB135" s="265" t="s">
        <v>1074</v>
      </c>
    </row>
    <row r="136" spans="1:29" ht="42.75">
      <c r="A136" s="233"/>
      <c r="B136" s="233" t="s">
        <v>1065</v>
      </c>
      <c r="C136" s="233"/>
      <c r="D136" s="233">
        <v>1</v>
      </c>
      <c r="E136" s="233"/>
      <c r="F136" s="233">
        <v>89</v>
      </c>
      <c r="G136" s="233">
        <v>4</v>
      </c>
      <c r="H136" s="233"/>
      <c r="I136" s="233" t="s">
        <v>867</v>
      </c>
      <c r="J136" s="233"/>
      <c r="K136" s="233">
        <v>10500</v>
      </c>
      <c r="L136" s="230">
        <f t="shared" si="11"/>
        <v>117.98</v>
      </c>
      <c r="M136" s="182">
        <f>L136</f>
        <v>117.98</v>
      </c>
      <c r="N136" s="395">
        <f>AVERAGE(M136:M138)</f>
        <v>110.11333333333334</v>
      </c>
      <c r="P136" s="264" t="s">
        <v>1065</v>
      </c>
      <c r="Q136" s="264">
        <v>80</v>
      </c>
      <c r="R136" s="264">
        <v>5</v>
      </c>
      <c r="S136" s="183" t="s">
        <v>1073</v>
      </c>
      <c r="T136" s="264" t="s">
        <v>1057</v>
      </c>
      <c r="U136" s="264" t="s">
        <v>1076</v>
      </c>
      <c r="V136" s="264">
        <v>7500</v>
      </c>
      <c r="W136" s="230">
        <f t="shared" ref="W136" si="13">ROUND(V136/Q136,2)</f>
        <v>93.75</v>
      </c>
      <c r="X136" s="230">
        <f t="shared" ref="X136:X137" si="14">ROUND(W136/1.05*2.5%,2)</f>
        <v>2.23</v>
      </c>
      <c r="Y136" s="230">
        <v>4.9000000000000004</v>
      </c>
      <c r="Z136" s="230">
        <v>4</v>
      </c>
      <c r="AA136" s="230">
        <f t="shared" ref="AA136:AA137" si="15">W136-Y136-Z136-X136</f>
        <v>82.61999999999999</v>
      </c>
      <c r="AB136" s="265" t="s">
        <v>1079</v>
      </c>
      <c r="AC136" s="266" t="s">
        <v>1077</v>
      </c>
    </row>
    <row r="137" spans="1:29" ht="42.75">
      <c r="A137" s="233"/>
      <c r="B137" s="233" t="s">
        <v>1065</v>
      </c>
      <c r="C137" s="233"/>
      <c r="D137" s="233">
        <v>2</v>
      </c>
      <c r="E137" s="233"/>
      <c r="F137" s="233">
        <v>89</v>
      </c>
      <c r="G137" s="233">
        <v>5</v>
      </c>
      <c r="H137" s="233"/>
      <c r="I137" s="233" t="s">
        <v>867</v>
      </c>
      <c r="J137" s="233"/>
      <c r="K137" s="233">
        <v>10000</v>
      </c>
      <c r="L137" s="230">
        <f t="shared" si="11"/>
        <v>112.36</v>
      </c>
      <c r="M137" s="182">
        <f>L137</f>
        <v>112.36</v>
      </c>
      <c r="N137" s="398"/>
      <c r="P137" s="264" t="s">
        <v>1069</v>
      </c>
      <c r="Q137" s="264">
        <v>90.61</v>
      </c>
      <c r="R137" s="264">
        <v>3</v>
      </c>
      <c r="S137" s="183" t="s">
        <v>1073</v>
      </c>
      <c r="T137" s="264" t="s">
        <v>105</v>
      </c>
      <c r="U137" s="264" t="s">
        <v>1078</v>
      </c>
      <c r="V137" s="264">
        <v>7700</v>
      </c>
      <c r="W137" s="230">
        <f t="shared" ref="W137" si="16">ROUND(V137/Q137,2)</f>
        <v>84.98</v>
      </c>
      <c r="X137" s="230">
        <f t="shared" si="14"/>
        <v>2.02</v>
      </c>
      <c r="Y137" s="230">
        <v>1.5</v>
      </c>
      <c r="Z137" s="230">
        <v>2.5</v>
      </c>
      <c r="AA137" s="230">
        <f t="shared" si="15"/>
        <v>78.960000000000008</v>
      </c>
      <c r="AB137" s="267" t="s">
        <v>1075</v>
      </c>
    </row>
    <row r="138" spans="1:29">
      <c r="A138" s="233"/>
      <c r="B138" s="233" t="s">
        <v>1065</v>
      </c>
      <c r="C138" s="233"/>
      <c r="D138" s="233">
        <v>3</v>
      </c>
      <c r="E138" s="233"/>
      <c r="F138" s="233">
        <v>58</v>
      </c>
      <c r="G138" s="233">
        <v>3</v>
      </c>
      <c r="H138" s="233"/>
      <c r="I138" s="233" t="s">
        <v>1059</v>
      </c>
      <c r="J138" s="233"/>
      <c r="K138" s="233">
        <v>5800</v>
      </c>
      <c r="L138" s="230">
        <f t="shared" si="11"/>
        <v>100</v>
      </c>
      <c r="M138" s="182">
        <f>L138</f>
        <v>100</v>
      </c>
      <c r="N138" s="396"/>
      <c r="P138" s="231"/>
      <c r="Q138" s="231"/>
      <c r="R138" s="231"/>
      <c r="S138" s="231"/>
      <c r="T138" s="231"/>
      <c r="U138" s="231"/>
      <c r="V138" s="231"/>
      <c r="W138" s="231"/>
      <c r="X138" s="231"/>
      <c r="Y138" s="231"/>
      <c r="Z138" s="231"/>
      <c r="AA138" s="231"/>
    </row>
    <row r="139" spans="1:29">
      <c r="A139" s="233"/>
      <c r="B139" s="233" t="s">
        <v>1065</v>
      </c>
      <c r="C139" s="233"/>
      <c r="D139" s="233">
        <v>4</v>
      </c>
      <c r="E139" s="233"/>
      <c r="F139" s="233">
        <v>68</v>
      </c>
      <c r="G139" s="233">
        <v>3</v>
      </c>
      <c r="H139" s="233"/>
      <c r="I139" s="233" t="s">
        <v>952</v>
      </c>
      <c r="J139" s="233"/>
      <c r="K139" s="233">
        <v>7300</v>
      </c>
      <c r="L139" s="230">
        <f t="shared" si="11"/>
        <v>107.35</v>
      </c>
      <c r="M139" s="182">
        <f>L139</f>
        <v>107.35</v>
      </c>
      <c r="N139" s="395">
        <f>AVERAGE(M139:M142)</f>
        <v>101.83666666666666</v>
      </c>
    </row>
    <row r="140" spans="1:29">
      <c r="A140" s="233"/>
      <c r="B140" s="233" t="s">
        <v>1065</v>
      </c>
      <c r="C140" s="233"/>
      <c r="D140" s="233">
        <v>5</v>
      </c>
      <c r="E140" s="233"/>
      <c r="F140" s="233">
        <v>68</v>
      </c>
      <c r="G140" s="233">
        <v>4</v>
      </c>
      <c r="H140" s="233"/>
      <c r="I140" s="233" t="s">
        <v>954</v>
      </c>
      <c r="J140" s="233"/>
      <c r="K140" s="233">
        <v>7100</v>
      </c>
      <c r="L140" s="230">
        <f t="shared" si="11"/>
        <v>104.41</v>
      </c>
      <c r="M140" s="182">
        <f>L140</f>
        <v>104.41</v>
      </c>
      <c r="N140" s="398"/>
    </row>
    <row r="141" spans="1:29" s="179" customFormat="1" ht="14.25" customHeight="1">
      <c r="A141" s="237"/>
      <c r="B141" s="237" t="s">
        <v>1065</v>
      </c>
      <c r="C141" s="237"/>
      <c r="D141" s="237"/>
      <c r="E141" s="237"/>
      <c r="F141" s="237">
        <v>58</v>
      </c>
      <c r="G141" s="237">
        <v>3</v>
      </c>
      <c r="H141" s="237"/>
      <c r="I141" s="237" t="s">
        <v>947</v>
      </c>
      <c r="J141" s="237"/>
      <c r="K141" s="237">
        <v>6800</v>
      </c>
      <c r="L141" s="225">
        <f t="shared" si="11"/>
        <v>117.24</v>
      </c>
      <c r="M141" s="239"/>
      <c r="N141" s="398"/>
    </row>
    <row r="142" spans="1:29">
      <c r="A142" s="233"/>
      <c r="B142" s="233" t="s">
        <v>1065</v>
      </c>
      <c r="C142" s="233"/>
      <c r="D142" s="233">
        <v>6</v>
      </c>
      <c r="E142" s="233"/>
      <c r="F142" s="233">
        <v>80</v>
      </c>
      <c r="G142" s="233">
        <v>5</v>
      </c>
      <c r="H142" s="233"/>
      <c r="I142" s="233" t="s">
        <v>1057</v>
      </c>
      <c r="J142" s="233"/>
      <c r="K142" s="233">
        <v>7500</v>
      </c>
      <c r="L142" s="230">
        <f t="shared" si="11"/>
        <v>93.75</v>
      </c>
      <c r="M142" s="182">
        <f>L142</f>
        <v>93.75</v>
      </c>
      <c r="N142" s="396"/>
    </row>
    <row r="143" spans="1:29">
      <c r="A143" s="233"/>
      <c r="B143" s="233" t="s">
        <v>1065</v>
      </c>
      <c r="C143" s="233"/>
      <c r="D143" s="233">
        <v>7</v>
      </c>
      <c r="E143" s="233"/>
      <c r="F143" s="233">
        <v>74</v>
      </c>
      <c r="G143" s="233">
        <v>5</v>
      </c>
      <c r="H143" s="233"/>
      <c r="I143" s="233" t="s">
        <v>1059</v>
      </c>
      <c r="J143" s="233"/>
      <c r="K143" s="233">
        <v>8500</v>
      </c>
      <c r="L143" s="230">
        <f t="shared" si="11"/>
        <v>114.86</v>
      </c>
      <c r="M143" s="182">
        <f>L143</f>
        <v>114.86</v>
      </c>
      <c r="N143" s="395">
        <f>AVERAGE(M143:M152)</f>
        <v>110.15166666666664</v>
      </c>
    </row>
    <row r="144" spans="1:29" s="179" customFormat="1" ht="14.25" customHeight="1">
      <c r="A144" s="237"/>
      <c r="B144" s="237" t="s">
        <v>1065</v>
      </c>
      <c r="C144" s="237"/>
      <c r="D144" s="237"/>
      <c r="E144" s="237"/>
      <c r="F144" s="237">
        <v>59.03</v>
      </c>
      <c r="G144" s="237">
        <v>3</v>
      </c>
      <c r="H144" s="237"/>
      <c r="I144" s="237" t="s">
        <v>1059</v>
      </c>
      <c r="J144" s="237"/>
      <c r="K144" s="237">
        <v>7300</v>
      </c>
      <c r="L144" s="225">
        <f t="shared" si="11"/>
        <v>123.67</v>
      </c>
      <c r="M144" s="239"/>
      <c r="N144" s="398"/>
    </row>
    <row r="145" spans="1:14" s="179" customFormat="1" ht="14.25" customHeight="1">
      <c r="A145" s="237"/>
      <c r="B145" s="237" t="s">
        <v>1065</v>
      </c>
      <c r="C145" s="237"/>
      <c r="D145" s="237"/>
      <c r="E145" s="237"/>
      <c r="F145" s="237">
        <v>67.41</v>
      </c>
      <c r="G145" s="237">
        <v>3</v>
      </c>
      <c r="H145" s="237"/>
      <c r="I145" s="237" t="s">
        <v>105</v>
      </c>
      <c r="J145" s="237"/>
      <c r="K145" s="237">
        <v>7200</v>
      </c>
      <c r="L145" s="225">
        <f t="shared" si="11"/>
        <v>106.81</v>
      </c>
      <c r="M145" s="239"/>
      <c r="N145" s="398"/>
    </row>
    <row r="146" spans="1:14">
      <c r="A146" s="233"/>
      <c r="B146" s="233" t="s">
        <v>1065</v>
      </c>
      <c r="C146" s="233"/>
      <c r="D146" s="233">
        <v>8</v>
      </c>
      <c r="E146" s="233"/>
      <c r="F146" s="233">
        <v>74</v>
      </c>
      <c r="G146" s="233">
        <v>4</v>
      </c>
      <c r="H146" s="233"/>
      <c r="I146" s="233" t="s">
        <v>867</v>
      </c>
      <c r="J146" s="233"/>
      <c r="K146" s="233">
        <v>7100</v>
      </c>
      <c r="L146" s="230">
        <f t="shared" si="11"/>
        <v>95.95</v>
      </c>
      <c r="M146" s="395">
        <f>AVERAGE(L146:L149)</f>
        <v>107.79749999999999</v>
      </c>
      <c r="N146" s="398"/>
    </row>
    <row r="147" spans="1:14" s="179" customFormat="1" ht="14.25" customHeight="1">
      <c r="A147" s="237"/>
      <c r="B147" s="237" t="s">
        <v>1065</v>
      </c>
      <c r="C147" s="237"/>
      <c r="D147" s="237"/>
      <c r="E147" s="237"/>
      <c r="F147" s="237">
        <v>58</v>
      </c>
      <c r="G147" s="237">
        <v>3</v>
      </c>
      <c r="H147" s="237"/>
      <c r="I147" s="237" t="s">
        <v>952</v>
      </c>
      <c r="J147" s="237"/>
      <c r="K147" s="237">
        <v>6800</v>
      </c>
      <c r="L147" s="225">
        <f t="shared" si="11"/>
        <v>117.24</v>
      </c>
      <c r="M147" s="398"/>
      <c r="N147" s="398"/>
    </row>
    <row r="148" spans="1:14" s="179" customFormat="1" ht="14.25" customHeight="1">
      <c r="A148" s="237"/>
      <c r="B148" s="237" t="s">
        <v>1065</v>
      </c>
      <c r="C148" s="237"/>
      <c r="D148" s="237"/>
      <c r="E148" s="237"/>
      <c r="F148" s="237">
        <v>66.14</v>
      </c>
      <c r="G148" s="237">
        <v>3</v>
      </c>
      <c r="H148" s="237"/>
      <c r="I148" s="237" t="s">
        <v>947</v>
      </c>
      <c r="J148" s="237"/>
      <c r="K148" s="237">
        <v>7000</v>
      </c>
      <c r="L148" s="225">
        <f t="shared" si="11"/>
        <v>105.84</v>
      </c>
      <c r="M148" s="398"/>
      <c r="N148" s="398"/>
    </row>
    <row r="149" spans="1:14">
      <c r="A149" s="233"/>
      <c r="B149" s="233" t="s">
        <v>1065</v>
      </c>
      <c r="C149" s="233"/>
      <c r="D149" s="233">
        <v>8</v>
      </c>
      <c r="E149" s="233"/>
      <c r="F149" s="233">
        <v>74</v>
      </c>
      <c r="G149" s="233">
        <v>4</v>
      </c>
      <c r="H149" s="233"/>
      <c r="I149" s="233" t="s">
        <v>1059</v>
      </c>
      <c r="J149" s="233"/>
      <c r="K149" s="233">
        <v>8300</v>
      </c>
      <c r="L149" s="230">
        <f t="shared" si="11"/>
        <v>112.16</v>
      </c>
      <c r="M149" s="396"/>
      <c r="N149" s="398"/>
    </row>
    <row r="150" spans="1:14">
      <c r="A150" s="233"/>
      <c r="B150" s="233" t="s">
        <v>1065</v>
      </c>
      <c r="C150" s="233"/>
      <c r="D150" s="233">
        <v>9</v>
      </c>
      <c r="E150" s="233"/>
      <c r="F150" s="233">
        <v>72.61</v>
      </c>
      <c r="G150" s="233">
        <v>5</v>
      </c>
      <c r="H150" s="233"/>
      <c r="I150" s="233" t="s">
        <v>1062</v>
      </c>
      <c r="J150" s="233"/>
      <c r="K150" s="233">
        <v>8000</v>
      </c>
      <c r="L150" s="230">
        <f t="shared" si="11"/>
        <v>110.18</v>
      </c>
      <c r="M150" s="397">
        <v>107.79749999999999</v>
      </c>
      <c r="N150" s="398"/>
    </row>
    <row r="151" spans="1:14" s="179" customFormat="1" ht="14.25" customHeight="1">
      <c r="A151" s="237"/>
      <c r="B151" s="237" t="s">
        <v>1065</v>
      </c>
      <c r="C151" s="237"/>
      <c r="D151" s="237"/>
      <c r="E151" s="237"/>
      <c r="F151" s="237">
        <v>68</v>
      </c>
      <c r="G151" s="237">
        <v>3</v>
      </c>
      <c r="H151" s="237"/>
      <c r="I151" s="237" t="s">
        <v>954</v>
      </c>
      <c r="J151" s="237"/>
      <c r="K151" s="237">
        <v>7500</v>
      </c>
      <c r="L151" s="225">
        <f t="shared" si="11"/>
        <v>110.29</v>
      </c>
      <c r="M151" s="398"/>
      <c r="N151" s="398"/>
    </row>
    <row r="152" spans="1:14">
      <c r="A152" s="233"/>
      <c r="B152" s="233" t="s">
        <v>1065</v>
      </c>
      <c r="C152" s="233"/>
      <c r="D152" s="233">
        <v>9</v>
      </c>
      <c r="E152" s="233"/>
      <c r="F152" s="233">
        <v>74</v>
      </c>
      <c r="G152" s="233">
        <v>5</v>
      </c>
      <c r="H152" s="233"/>
      <c r="I152" s="233" t="s">
        <v>1059</v>
      </c>
      <c r="J152" s="233"/>
      <c r="K152" s="233">
        <v>8200</v>
      </c>
      <c r="L152" s="230">
        <f t="shared" si="11"/>
        <v>110.81</v>
      </c>
      <c r="M152" s="396"/>
      <c r="N152" s="396"/>
    </row>
    <row r="153" spans="1:14">
      <c r="A153" s="233"/>
      <c r="B153" s="233" t="s">
        <v>1065</v>
      </c>
      <c r="C153" s="233"/>
      <c r="D153" s="233">
        <v>10</v>
      </c>
      <c r="E153" s="233"/>
      <c r="F153" s="233">
        <v>73</v>
      </c>
      <c r="G153" s="233">
        <v>5</v>
      </c>
      <c r="H153" s="233"/>
      <c r="I153" s="233" t="s">
        <v>1062</v>
      </c>
      <c r="J153" s="233"/>
      <c r="K153" s="233">
        <v>8200</v>
      </c>
      <c r="L153" s="230">
        <f t="shared" si="11"/>
        <v>112.33</v>
      </c>
      <c r="M153" s="182">
        <f>L153</f>
        <v>112.33</v>
      </c>
      <c r="N153" s="182">
        <f>M153</f>
        <v>112.33</v>
      </c>
    </row>
    <row r="156" spans="1:14" ht="27">
      <c r="A156" s="33" t="s">
        <v>146</v>
      </c>
      <c r="B156" s="33" t="s">
        <v>79</v>
      </c>
      <c r="C156" s="33" t="s">
        <v>846</v>
      </c>
      <c r="D156" s="33" t="s">
        <v>847</v>
      </c>
      <c r="E156" s="33" t="s">
        <v>77</v>
      </c>
      <c r="F156" s="33" t="s">
        <v>78</v>
      </c>
      <c r="G156" s="33" t="s">
        <v>103</v>
      </c>
      <c r="H156" s="33" t="s">
        <v>42</v>
      </c>
      <c r="I156" s="33" t="s">
        <v>150</v>
      </c>
      <c r="J156" s="33" t="s">
        <v>104</v>
      </c>
      <c r="K156" s="33" t="s">
        <v>151</v>
      </c>
      <c r="L156" s="238" t="s">
        <v>149</v>
      </c>
      <c r="M156" s="183" t="s">
        <v>96</v>
      </c>
      <c r="N156" s="33" t="s">
        <v>851</v>
      </c>
    </row>
    <row r="157" spans="1:14">
      <c r="A157" s="233">
        <v>1</v>
      </c>
      <c r="B157" s="233" t="s">
        <v>1066</v>
      </c>
      <c r="C157" s="233"/>
      <c r="D157" s="233">
        <v>12</v>
      </c>
      <c r="E157" s="233"/>
      <c r="F157" s="233">
        <v>88.5</v>
      </c>
      <c r="G157" s="233">
        <v>3</v>
      </c>
      <c r="H157" s="233"/>
      <c r="I157" s="233" t="s">
        <v>105</v>
      </c>
      <c r="J157" s="233"/>
      <c r="K157" s="233">
        <v>6300</v>
      </c>
      <c r="L157" s="230">
        <f t="shared" ref="L157:L163" si="17">ROUND(K157/F157,2)</f>
        <v>71.19</v>
      </c>
      <c r="M157" s="182">
        <f t="shared" ref="M157:N161" si="18">L157</f>
        <v>71.19</v>
      </c>
      <c r="N157" s="182">
        <f t="shared" si="18"/>
        <v>71.19</v>
      </c>
    </row>
    <row r="158" spans="1:14">
      <c r="A158" s="237">
        <v>2</v>
      </c>
      <c r="B158" s="237" t="s">
        <v>1066</v>
      </c>
      <c r="C158" s="237"/>
      <c r="D158" s="237">
        <v>3</v>
      </c>
      <c r="E158" s="237"/>
      <c r="F158" s="237">
        <v>139.65</v>
      </c>
      <c r="G158" s="237">
        <v>4</v>
      </c>
      <c r="H158" s="237"/>
      <c r="I158" s="237" t="s">
        <v>105</v>
      </c>
      <c r="J158" s="237"/>
      <c r="K158" s="237">
        <v>11000</v>
      </c>
      <c r="L158" s="225">
        <f t="shared" si="17"/>
        <v>78.77</v>
      </c>
      <c r="M158" s="242">
        <f t="shared" si="18"/>
        <v>78.77</v>
      </c>
      <c r="N158" s="242">
        <f t="shared" si="18"/>
        <v>78.77</v>
      </c>
    </row>
    <row r="159" spans="1:14">
      <c r="A159" s="233">
        <v>3</v>
      </c>
      <c r="B159" s="233" t="s">
        <v>1066</v>
      </c>
      <c r="C159" s="233"/>
      <c r="D159" s="233">
        <v>3</v>
      </c>
      <c r="E159" s="233"/>
      <c r="F159" s="233">
        <v>82</v>
      </c>
      <c r="G159" s="233">
        <v>2</v>
      </c>
      <c r="H159" s="233"/>
      <c r="I159" s="233" t="s">
        <v>105</v>
      </c>
      <c r="J159" s="233"/>
      <c r="K159" s="233">
        <v>6200</v>
      </c>
      <c r="L159" s="230">
        <f t="shared" si="17"/>
        <v>75.61</v>
      </c>
      <c r="M159" s="182">
        <f t="shared" si="18"/>
        <v>75.61</v>
      </c>
      <c r="N159" s="185">
        <f t="shared" si="18"/>
        <v>75.61</v>
      </c>
    </row>
    <row r="160" spans="1:14">
      <c r="A160" s="237">
        <v>4</v>
      </c>
      <c r="B160" s="233" t="s">
        <v>1066</v>
      </c>
      <c r="C160" s="233"/>
      <c r="D160" s="233">
        <v>6</v>
      </c>
      <c r="E160" s="233"/>
      <c r="F160" s="233">
        <v>82</v>
      </c>
      <c r="G160" s="233">
        <v>2</v>
      </c>
      <c r="H160" s="233"/>
      <c r="I160" s="233" t="s">
        <v>867</v>
      </c>
      <c r="J160" s="233"/>
      <c r="K160" s="233">
        <v>6000</v>
      </c>
      <c r="L160" s="230">
        <f t="shared" si="17"/>
        <v>73.17</v>
      </c>
      <c r="M160" s="182">
        <f t="shared" si="18"/>
        <v>73.17</v>
      </c>
      <c r="N160" s="186">
        <f t="shared" si="18"/>
        <v>73.17</v>
      </c>
    </row>
    <row r="161" spans="1:14">
      <c r="A161" s="233">
        <v>5</v>
      </c>
      <c r="B161" s="233" t="s">
        <v>1066</v>
      </c>
      <c r="C161" s="233"/>
      <c r="D161" s="233">
        <v>9</v>
      </c>
      <c r="E161" s="233"/>
      <c r="F161" s="233">
        <v>89</v>
      </c>
      <c r="G161" s="233">
        <v>3</v>
      </c>
      <c r="H161" s="233"/>
      <c r="I161" s="233" t="s">
        <v>105</v>
      </c>
      <c r="J161" s="233"/>
      <c r="K161" s="233">
        <v>6500</v>
      </c>
      <c r="L161" s="230">
        <f t="shared" si="17"/>
        <v>73.03</v>
      </c>
      <c r="M161" s="182">
        <f t="shared" si="18"/>
        <v>73.03</v>
      </c>
      <c r="N161" s="182">
        <f t="shared" si="18"/>
        <v>73.03</v>
      </c>
    </row>
    <row r="162" spans="1:14">
      <c r="A162" s="237">
        <v>6</v>
      </c>
      <c r="B162" s="237" t="s">
        <v>1066</v>
      </c>
      <c r="C162" s="237"/>
      <c r="D162" s="237">
        <v>10</v>
      </c>
      <c r="E162" s="237"/>
      <c r="F162" s="237">
        <v>88.59</v>
      </c>
      <c r="G162" s="237">
        <v>3</v>
      </c>
      <c r="H162" s="237"/>
      <c r="I162" s="237" t="s">
        <v>105</v>
      </c>
      <c r="J162" s="237"/>
      <c r="K162" s="237">
        <v>6500</v>
      </c>
      <c r="L162" s="225">
        <f t="shared" si="17"/>
        <v>73.37</v>
      </c>
      <c r="M162" s="395">
        <f>L163</f>
        <v>67.400000000000006</v>
      </c>
      <c r="N162" s="395">
        <f>M162</f>
        <v>67.400000000000006</v>
      </c>
    </row>
    <row r="163" spans="1:14">
      <c r="A163" s="233">
        <v>7</v>
      </c>
      <c r="B163" s="233" t="s">
        <v>1066</v>
      </c>
      <c r="C163" s="233"/>
      <c r="D163" s="233">
        <v>10</v>
      </c>
      <c r="E163" s="233"/>
      <c r="F163" s="233">
        <v>89.02</v>
      </c>
      <c r="G163" s="233">
        <v>3</v>
      </c>
      <c r="H163" s="233"/>
      <c r="I163" s="233" t="s">
        <v>105</v>
      </c>
      <c r="J163" s="233"/>
      <c r="K163" s="233">
        <v>6000</v>
      </c>
      <c r="L163" s="230">
        <f t="shared" si="17"/>
        <v>67.400000000000006</v>
      </c>
      <c r="M163" s="396"/>
      <c r="N163" s="396"/>
    </row>
    <row r="166" spans="1:14" ht="27">
      <c r="A166" s="33" t="s">
        <v>146</v>
      </c>
      <c r="B166" s="33" t="s">
        <v>79</v>
      </c>
      <c r="C166" s="33" t="s">
        <v>846</v>
      </c>
      <c r="D166" s="33" t="s">
        <v>847</v>
      </c>
      <c r="E166" s="33" t="s">
        <v>77</v>
      </c>
      <c r="F166" s="33" t="s">
        <v>78</v>
      </c>
      <c r="G166" s="33" t="s">
        <v>103</v>
      </c>
      <c r="H166" s="33" t="s">
        <v>42</v>
      </c>
      <c r="I166" s="33" t="s">
        <v>150</v>
      </c>
      <c r="J166" s="33" t="s">
        <v>104</v>
      </c>
      <c r="K166" s="33" t="s">
        <v>151</v>
      </c>
      <c r="L166" s="238" t="s">
        <v>149</v>
      </c>
      <c r="M166" s="183" t="s">
        <v>96</v>
      </c>
      <c r="N166" s="33" t="s">
        <v>851</v>
      </c>
    </row>
    <row r="167" spans="1:14">
      <c r="A167" s="233">
        <v>1</v>
      </c>
      <c r="B167" s="233" t="s">
        <v>1067</v>
      </c>
      <c r="C167" s="233"/>
      <c r="D167" s="233">
        <v>12</v>
      </c>
      <c r="E167" s="233"/>
      <c r="F167" s="233">
        <v>87.5</v>
      </c>
      <c r="G167" s="233">
        <v>2</v>
      </c>
      <c r="H167" s="233"/>
      <c r="I167" s="233" t="s">
        <v>105</v>
      </c>
      <c r="J167" s="233"/>
      <c r="K167" s="233">
        <v>6000</v>
      </c>
      <c r="L167" s="230">
        <f t="shared" ref="L167" si="19">ROUND(K167/F167,2)</f>
        <v>68.569999999999993</v>
      </c>
      <c r="M167" s="395">
        <f>(L167+L169)/2</f>
        <v>69.169999999999987</v>
      </c>
      <c r="N167" s="395">
        <f>M167</f>
        <v>69.169999999999987</v>
      </c>
    </row>
    <row r="168" spans="1:14" s="179" customFormat="1">
      <c r="A168" s="237">
        <v>2</v>
      </c>
      <c r="B168" s="237" t="s">
        <v>1067</v>
      </c>
      <c r="C168" s="237"/>
      <c r="D168" s="237">
        <v>12</v>
      </c>
      <c r="E168" s="237"/>
      <c r="F168" s="237">
        <v>43.09</v>
      </c>
      <c r="G168" s="237">
        <v>1</v>
      </c>
      <c r="H168" s="237"/>
      <c r="I168" s="237" t="s">
        <v>952</v>
      </c>
      <c r="J168" s="237"/>
      <c r="K168" s="237">
        <v>3500</v>
      </c>
      <c r="L168" s="225">
        <f t="shared" ref="L168:L178" si="20">ROUND(K168/F168,2)</f>
        <v>81.23</v>
      </c>
      <c r="M168" s="400"/>
      <c r="N168" s="400"/>
    </row>
    <row r="169" spans="1:14">
      <c r="A169" s="233">
        <v>3</v>
      </c>
      <c r="B169" s="233" t="s">
        <v>1067</v>
      </c>
      <c r="C169" s="233"/>
      <c r="D169" s="233">
        <v>12</v>
      </c>
      <c r="E169" s="233"/>
      <c r="F169" s="233">
        <v>86</v>
      </c>
      <c r="G169" s="233">
        <v>2</v>
      </c>
      <c r="H169" s="233"/>
      <c r="I169" s="233" t="s">
        <v>105</v>
      </c>
      <c r="J169" s="233"/>
      <c r="K169" s="233">
        <v>6000</v>
      </c>
      <c r="L169" s="230">
        <f t="shared" si="20"/>
        <v>69.77</v>
      </c>
      <c r="M169" s="399"/>
      <c r="N169" s="399"/>
    </row>
    <row r="170" spans="1:14">
      <c r="A170" s="233">
        <v>4</v>
      </c>
      <c r="B170" s="233" t="s">
        <v>1067</v>
      </c>
      <c r="C170" s="233"/>
      <c r="D170" s="233">
        <v>1</v>
      </c>
      <c r="E170" s="233"/>
      <c r="F170" s="233">
        <v>96.4</v>
      </c>
      <c r="G170" s="233">
        <v>2</v>
      </c>
      <c r="H170" s="233"/>
      <c r="I170" s="233" t="s">
        <v>105</v>
      </c>
      <c r="J170" s="233"/>
      <c r="K170" s="233">
        <v>6600</v>
      </c>
      <c r="L170" s="230">
        <f t="shared" si="20"/>
        <v>68.459999999999994</v>
      </c>
      <c r="M170" s="395">
        <f>AVERAGE(L170:L171)</f>
        <v>72.849999999999994</v>
      </c>
      <c r="N170" s="395">
        <f>AVERAGE(M170:M173)</f>
        <v>74.39</v>
      </c>
    </row>
    <row r="171" spans="1:14">
      <c r="A171" s="233">
        <v>5</v>
      </c>
      <c r="B171" s="233" t="s">
        <v>1067</v>
      </c>
      <c r="C171" s="233"/>
      <c r="D171" s="233">
        <v>1</v>
      </c>
      <c r="E171" s="233"/>
      <c r="F171" s="233">
        <v>93.22</v>
      </c>
      <c r="G171" s="233">
        <v>5</v>
      </c>
      <c r="H171" s="233"/>
      <c r="I171" s="233" t="s">
        <v>105</v>
      </c>
      <c r="J171" s="233"/>
      <c r="K171" s="233">
        <v>7200</v>
      </c>
      <c r="L171" s="230">
        <f t="shared" si="20"/>
        <v>77.239999999999995</v>
      </c>
      <c r="M171" s="399"/>
      <c r="N171" s="400"/>
    </row>
    <row r="172" spans="1:14">
      <c r="A172" s="233">
        <v>6</v>
      </c>
      <c r="B172" s="233" t="s">
        <v>1067</v>
      </c>
      <c r="C172" s="233"/>
      <c r="D172" s="233">
        <v>3</v>
      </c>
      <c r="E172" s="233"/>
      <c r="F172" s="233">
        <v>86.97</v>
      </c>
      <c r="G172" s="233">
        <v>2</v>
      </c>
      <c r="H172" s="233"/>
      <c r="I172" s="233" t="s">
        <v>105</v>
      </c>
      <c r="J172" s="233"/>
      <c r="K172" s="233">
        <v>6600</v>
      </c>
      <c r="L172" s="230">
        <f t="shared" si="20"/>
        <v>75.89</v>
      </c>
      <c r="M172" s="395">
        <f>AVERAGE(L172:L173)</f>
        <v>75.930000000000007</v>
      </c>
      <c r="N172" s="400"/>
    </row>
    <row r="173" spans="1:14">
      <c r="A173" s="233">
        <v>7</v>
      </c>
      <c r="B173" s="233" t="s">
        <v>1067</v>
      </c>
      <c r="C173" s="233"/>
      <c r="D173" s="233">
        <v>3</v>
      </c>
      <c r="E173" s="233"/>
      <c r="F173" s="233">
        <v>129</v>
      </c>
      <c r="G173" s="233">
        <v>3</v>
      </c>
      <c r="H173" s="233"/>
      <c r="I173" s="233" t="s">
        <v>105</v>
      </c>
      <c r="J173" s="233"/>
      <c r="K173" s="233">
        <v>9800</v>
      </c>
      <c r="L173" s="230">
        <f t="shared" si="20"/>
        <v>75.97</v>
      </c>
      <c r="M173" s="399"/>
      <c r="N173" s="399"/>
    </row>
    <row r="174" spans="1:14">
      <c r="A174" s="233">
        <v>8</v>
      </c>
      <c r="B174" s="233" t="s">
        <v>1067</v>
      </c>
      <c r="C174" s="233"/>
      <c r="D174" s="233">
        <v>5</v>
      </c>
      <c r="E174" s="233"/>
      <c r="F174" s="233">
        <v>87</v>
      </c>
      <c r="G174" s="233">
        <v>2</v>
      </c>
      <c r="H174" s="233"/>
      <c r="I174" s="233" t="s">
        <v>105</v>
      </c>
      <c r="J174" s="233"/>
      <c r="K174" s="233">
        <v>7500</v>
      </c>
      <c r="L174" s="230">
        <f t="shared" si="20"/>
        <v>86.21</v>
      </c>
      <c r="M174" s="395">
        <f>AVERAGE(L174:L175)</f>
        <v>82.5</v>
      </c>
      <c r="N174" s="395">
        <f>AVERAGE(M174:M179)</f>
        <v>78.131666666666661</v>
      </c>
    </row>
    <row r="175" spans="1:14">
      <c r="A175" s="233">
        <v>9</v>
      </c>
      <c r="B175" s="233" t="s">
        <v>1067</v>
      </c>
      <c r="C175" s="233"/>
      <c r="D175" s="233">
        <v>5</v>
      </c>
      <c r="E175" s="233"/>
      <c r="F175" s="233">
        <v>86.31</v>
      </c>
      <c r="G175" s="233">
        <v>2</v>
      </c>
      <c r="H175" s="233"/>
      <c r="I175" s="233" t="s">
        <v>105</v>
      </c>
      <c r="J175" s="233"/>
      <c r="K175" s="233">
        <v>6800</v>
      </c>
      <c r="L175" s="230">
        <f t="shared" si="20"/>
        <v>78.790000000000006</v>
      </c>
      <c r="M175" s="399"/>
      <c r="N175" s="400"/>
    </row>
    <row r="176" spans="1:14" s="179" customFormat="1">
      <c r="A176" s="237">
        <v>10</v>
      </c>
      <c r="B176" s="237" t="s">
        <v>1067</v>
      </c>
      <c r="C176" s="237"/>
      <c r="D176" s="237"/>
      <c r="E176" s="237"/>
      <c r="F176" s="237">
        <v>55.74</v>
      </c>
      <c r="G176" s="237">
        <v>1</v>
      </c>
      <c r="H176" s="237"/>
      <c r="I176" s="237" t="s">
        <v>954</v>
      </c>
      <c r="J176" s="237"/>
      <c r="K176" s="237">
        <v>3700</v>
      </c>
      <c r="L176" s="225">
        <f t="shared" si="20"/>
        <v>66.38</v>
      </c>
      <c r="M176" s="242"/>
      <c r="N176" s="400"/>
    </row>
    <row r="177" spans="1:14">
      <c r="A177" s="233">
        <v>11</v>
      </c>
      <c r="B177" s="233" t="s">
        <v>1067</v>
      </c>
      <c r="C177" s="233"/>
      <c r="D177" s="233">
        <v>6</v>
      </c>
      <c r="E177" s="233"/>
      <c r="F177" s="233">
        <v>86.4</v>
      </c>
      <c r="G177" s="233">
        <v>2</v>
      </c>
      <c r="H177" s="233"/>
      <c r="I177" s="233" t="s">
        <v>105</v>
      </c>
      <c r="J177" s="233"/>
      <c r="K177" s="233">
        <v>7000</v>
      </c>
      <c r="L177" s="230">
        <f t="shared" si="20"/>
        <v>81.02</v>
      </c>
      <c r="M177" s="395">
        <f>AVERAGE(L177:L179)</f>
        <v>73.763333333333335</v>
      </c>
      <c r="N177" s="400"/>
    </row>
    <row r="178" spans="1:14">
      <c r="A178" s="233">
        <v>12</v>
      </c>
      <c r="B178" s="233" t="s">
        <v>1067</v>
      </c>
      <c r="C178" s="233"/>
      <c r="D178" s="233">
        <v>6</v>
      </c>
      <c r="E178" s="233"/>
      <c r="F178" s="233">
        <v>86</v>
      </c>
      <c r="G178" s="233">
        <v>2</v>
      </c>
      <c r="H178" s="233"/>
      <c r="I178" s="233" t="s">
        <v>867</v>
      </c>
      <c r="J178" s="233"/>
      <c r="K178" s="233">
        <v>5900</v>
      </c>
      <c r="L178" s="230">
        <f t="shared" si="20"/>
        <v>68.599999999999994</v>
      </c>
      <c r="M178" s="400"/>
      <c r="N178" s="400"/>
    </row>
    <row r="179" spans="1:14">
      <c r="A179" s="233">
        <v>13</v>
      </c>
      <c r="B179" s="233" t="s">
        <v>1067</v>
      </c>
      <c r="C179" s="233"/>
      <c r="D179" s="233">
        <v>6</v>
      </c>
      <c r="E179" s="233"/>
      <c r="F179" s="233">
        <v>94.88</v>
      </c>
      <c r="G179" s="233">
        <v>2</v>
      </c>
      <c r="H179" s="233"/>
      <c r="I179" s="233" t="s">
        <v>105</v>
      </c>
      <c r="J179" s="233"/>
      <c r="K179" s="233">
        <v>6800</v>
      </c>
      <c r="L179" s="230">
        <f t="shared" ref="L179:L187" si="21">ROUND(K179/F179,2)</f>
        <v>71.67</v>
      </c>
      <c r="M179" s="399"/>
      <c r="N179" s="399"/>
    </row>
    <row r="180" spans="1:14">
      <c r="A180" s="233">
        <v>14</v>
      </c>
      <c r="B180" s="233" t="s">
        <v>1067</v>
      </c>
      <c r="C180" s="233"/>
      <c r="D180" s="233">
        <v>7</v>
      </c>
      <c r="E180" s="233"/>
      <c r="F180" s="233">
        <v>55.76</v>
      </c>
      <c r="G180" s="233">
        <v>1</v>
      </c>
      <c r="H180" s="233"/>
      <c r="I180" s="233" t="s">
        <v>1044</v>
      </c>
      <c r="J180" s="233"/>
      <c r="K180" s="233">
        <v>4200</v>
      </c>
      <c r="L180" s="230">
        <f t="shared" si="21"/>
        <v>75.319999999999993</v>
      </c>
      <c r="M180" s="395">
        <f>AVERAGE(L180:L181)</f>
        <v>76.97999999999999</v>
      </c>
      <c r="N180" s="395">
        <f>AVERAGE(M180:M183)</f>
        <v>72.373333333333335</v>
      </c>
    </row>
    <row r="181" spans="1:14">
      <c r="A181" s="233">
        <v>15</v>
      </c>
      <c r="B181" s="233" t="s">
        <v>1067</v>
      </c>
      <c r="C181" s="233"/>
      <c r="D181" s="233">
        <v>7</v>
      </c>
      <c r="E181" s="233"/>
      <c r="F181" s="233">
        <v>92.83</v>
      </c>
      <c r="G181" s="233">
        <v>2</v>
      </c>
      <c r="H181" s="233"/>
      <c r="I181" s="233" t="s">
        <v>105</v>
      </c>
      <c r="J181" s="233"/>
      <c r="K181" s="233">
        <v>7300</v>
      </c>
      <c r="L181" s="230">
        <f t="shared" si="21"/>
        <v>78.64</v>
      </c>
      <c r="M181" s="399"/>
      <c r="N181" s="400"/>
    </row>
    <row r="182" spans="1:14">
      <c r="A182" s="233">
        <v>16</v>
      </c>
      <c r="B182" s="233" t="s">
        <v>1067</v>
      </c>
      <c r="C182" s="233"/>
      <c r="D182" s="233">
        <v>8</v>
      </c>
      <c r="E182" s="233"/>
      <c r="F182" s="233">
        <v>60.25</v>
      </c>
      <c r="G182" s="233">
        <v>1</v>
      </c>
      <c r="H182" s="233"/>
      <c r="I182" s="233" t="s">
        <v>867</v>
      </c>
      <c r="J182" s="233"/>
      <c r="K182" s="233">
        <v>4400</v>
      </c>
      <c r="L182" s="230">
        <f t="shared" si="21"/>
        <v>73.03</v>
      </c>
      <c r="M182" s="182">
        <f>L182</f>
        <v>73.03</v>
      </c>
      <c r="N182" s="400"/>
    </row>
    <row r="183" spans="1:14">
      <c r="A183" s="233">
        <v>17</v>
      </c>
      <c r="B183" s="233" t="s">
        <v>1067</v>
      </c>
      <c r="C183" s="233"/>
      <c r="D183" s="233">
        <v>9</v>
      </c>
      <c r="E183" s="233"/>
      <c r="F183" s="233">
        <v>149</v>
      </c>
      <c r="G183" s="233">
        <v>4</v>
      </c>
      <c r="H183" s="233"/>
      <c r="I183" s="233" t="s">
        <v>105</v>
      </c>
      <c r="J183" s="233"/>
      <c r="K183" s="233">
        <v>10000</v>
      </c>
      <c r="L183" s="230">
        <f t="shared" si="21"/>
        <v>67.11</v>
      </c>
      <c r="M183" s="182">
        <f>L183</f>
        <v>67.11</v>
      </c>
      <c r="N183" s="399"/>
    </row>
    <row r="184" spans="1:14" s="179" customFormat="1">
      <c r="A184" s="237">
        <v>18</v>
      </c>
      <c r="B184" s="237" t="s">
        <v>1067</v>
      </c>
      <c r="C184" s="237"/>
      <c r="D184" s="237"/>
      <c r="E184" s="237"/>
      <c r="F184" s="237">
        <v>43.09</v>
      </c>
      <c r="G184" s="237">
        <v>1</v>
      </c>
      <c r="H184" s="237"/>
      <c r="I184" s="237" t="s">
        <v>947</v>
      </c>
      <c r="J184" s="237"/>
      <c r="K184" s="237">
        <v>4000</v>
      </c>
      <c r="L184" s="225">
        <f t="shared" si="21"/>
        <v>92.83</v>
      </c>
      <c r="M184" s="242"/>
      <c r="N184" s="242"/>
    </row>
    <row r="185" spans="1:14">
      <c r="A185" s="233">
        <v>19</v>
      </c>
      <c r="B185" s="233" t="s">
        <v>1067</v>
      </c>
      <c r="C185" s="233"/>
      <c r="D185" s="233">
        <v>10</v>
      </c>
      <c r="E185" s="233"/>
      <c r="F185" s="233">
        <v>96</v>
      </c>
      <c r="G185" s="233">
        <v>2</v>
      </c>
      <c r="H185" s="233"/>
      <c r="I185" s="233" t="s">
        <v>105</v>
      </c>
      <c r="J185" s="233"/>
      <c r="K185" s="233">
        <v>6000</v>
      </c>
      <c r="L185" s="230">
        <f t="shared" si="21"/>
        <v>62.5</v>
      </c>
      <c r="M185" s="182">
        <f>(L185+L187)/2</f>
        <v>68.650000000000006</v>
      </c>
      <c r="N185" s="182">
        <f>M185</f>
        <v>68.650000000000006</v>
      </c>
    </row>
    <row r="186" spans="1:14" s="179" customFormat="1">
      <c r="A186" s="237">
        <v>20</v>
      </c>
      <c r="B186" s="237" t="s">
        <v>1067</v>
      </c>
      <c r="C186" s="237"/>
      <c r="D186" s="237"/>
      <c r="E186" s="237"/>
      <c r="F186" s="237">
        <v>43.09</v>
      </c>
      <c r="G186" s="237">
        <v>1</v>
      </c>
      <c r="H186" s="237"/>
      <c r="I186" s="237" t="s">
        <v>952</v>
      </c>
      <c r="J186" s="237"/>
      <c r="K186" s="237">
        <v>3800</v>
      </c>
      <c r="L186" s="225">
        <f t="shared" si="21"/>
        <v>88.19</v>
      </c>
      <c r="M186" s="242"/>
      <c r="N186" s="242"/>
    </row>
    <row r="187" spans="1:14">
      <c r="A187" s="233">
        <v>21</v>
      </c>
      <c r="B187" s="233" t="s">
        <v>1067</v>
      </c>
      <c r="C187" s="233"/>
      <c r="D187" s="233">
        <v>10</v>
      </c>
      <c r="E187" s="233"/>
      <c r="F187" s="233">
        <v>123</v>
      </c>
      <c r="G187" s="233">
        <v>3</v>
      </c>
      <c r="H187" s="233"/>
      <c r="I187" s="233" t="s">
        <v>105</v>
      </c>
      <c r="J187" s="233"/>
      <c r="K187" s="233">
        <v>9200</v>
      </c>
      <c r="L187" s="230">
        <f t="shared" si="21"/>
        <v>74.8</v>
      </c>
      <c r="M187" s="182"/>
      <c r="N187" s="182"/>
    </row>
    <row r="188" spans="1:14">
      <c r="A188" s="237">
        <v>22</v>
      </c>
      <c r="B188" s="237" t="s">
        <v>1067</v>
      </c>
      <c r="C188" s="237"/>
      <c r="D188" s="237"/>
      <c r="E188" s="237"/>
      <c r="F188" s="237">
        <v>44</v>
      </c>
      <c r="G188" s="237">
        <v>1</v>
      </c>
      <c r="H188" s="237"/>
      <c r="I188" s="237" t="s">
        <v>947</v>
      </c>
      <c r="J188" s="237"/>
      <c r="K188" s="237">
        <v>3900</v>
      </c>
      <c r="L188" s="225">
        <f t="shared" ref="L188:L194" si="22">ROUND(K188/F188,2)</f>
        <v>88.64</v>
      </c>
      <c r="M188" s="242"/>
      <c r="N188" s="242"/>
    </row>
    <row r="189" spans="1:14">
      <c r="A189" s="237">
        <v>23</v>
      </c>
      <c r="B189" s="237" t="s">
        <v>1067</v>
      </c>
      <c r="C189" s="237"/>
      <c r="D189" s="237"/>
      <c r="E189" s="237"/>
      <c r="F189" s="237">
        <v>43.09</v>
      </c>
      <c r="G189" s="237">
        <v>1</v>
      </c>
      <c r="H189" s="237"/>
      <c r="I189" s="237" t="s">
        <v>952</v>
      </c>
      <c r="J189" s="237"/>
      <c r="K189" s="237">
        <v>3500</v>
      </c>
      <c r="L189" s="225">
        <f t="shared" si="22"/>
        <v>81.23</v>
      </c>
      <c r="M189" s="242"/>
      <c r="N189" s="242"/>
    </row>
    <row r="190" spans="1:14">
      <c r="A190" s="233">
        <v>24</v>
      </c>
      <c r="B190" s="233" t="s">
        <v>1067</v>
      </c>
      <c r="C190" s="233"/>
      <c r="D190" s="233"/>
      <c r="E190" s="233"/>
      <c r="F190" s="233"/>
      <c r="G190" s="233"/>
      <c r="H190" s="233"/>
      <c r="I190" s="233"/>
      <c r="J190" s="233"/>
      <c r="K190" s="233"/>
      <c r="L190" s="230" t="e">
        <f t="shared" si="22"/>
        <v>#DIV/0!</v>
      </c>
      <c r="M190" s="182"/>
      <c r="N190" s="182"/>
    </row>
    <row r="191" spans="1:14">
      <c r="A191" s="233">
        <v>25</v>
      </c>
      <c r="B191" s="233" t="s">
        <v>1067</v>
      </c>
      <c r="C191" s="233"/>
      <c r="D191" s="233"/>
      <c r="E191" s="233"/>
      <c r="F191" s="233"/>
      <c r="G191" s="233"/>
      <c r="H191" s="233"/>
      <c r="I191" s="233"/>
      <c r="J191" s="233"/>
      <c r="K191" s="233"/>
      <c r="L191" s="230" t="e">
        <f t="shared" si="22"/>
        <v>#DIV/0!</v>
      </c>
      <c r="M191" s="182"/>
      <c r="N191" s="182"/>
    </row>
    <row r="192" spans="1:14">
      <c r="A192" s="233">
        <v>26</v>
      </c>
      <c r="B192" s="233" t="s">
        <v>1067</v>
      </c>
      <c r="C192" s="233"/>
      <c r="D192" s="233"/>
      <c r="E192" s="233"/>
      <c r="F192" s="233"/>
      <c r="G192" s="233"/>
      <c r="H192" s="233"/>
      <c r="I192" s="233"/>
      <c r="J192" s="233"/>
      <c r="K192" s="233"/>
      <c r="L192" s="230" t="e">
        <f t="shared" si="22"/>
        <v>#DIV/0!</v>
      </c>
      <c r="M192" s="182"/>
      <c r="N192" s="182"/>
    </row>
    <row r="193" spans="1:14">
      <c r="A193" s="233">
        <v>27</v>
      </c>
      <c r="B193" s="233" t="s">
        <v>1067</v>
      </c>
      <c r="C193" s="233"/>
      <c r="D193" s="233"/>
      <c r="E193" s="233"/>
      <c r="F193" s="233"/>
      <c r="G193" s="233"/>
      <c r="H193" s="233"/>
      <c r="I193" s="233"/>
      <c r="J193" s="233"/>
      <c r="K193" s="233"/>
      <c r="L193" s="230" t="e">
        <f t="shared" si="22"/>
        <v>#DIV/0!</v>
      </c>
      <c r="M193" s="182"/>
      <c r="N193" s="182"/>
    </row>
    <row r="194" spans="1:14">
      <c r="A194" s="233">
        <v>28</v>
      </c>
      <c r="B194" s="233" t="s">
        <v>1067</v>
      </c>
      <c r="C194" s="233"/>
      <c r="D194" s="233"/>
      <c r="E194" s="233"/>
      <c r="F194" s="233"/>
      <c r="G194" s="233"/>
      <c r="H194" s="233"/>
      <c r="I194" s="233"/>
      <c r="J194" s="233"/>
      <c r="K194" s="233"/>
      <c r="L194" s="230" t="e">
        <f t="shared" si="22"/>
        <v>#DIV/0!</v>
      </c>
      <c r="M194" s="182"/>
      <c r="N194" s="182"/>
    </row>
    <row r="197" spans="1:14" ht="27">
      <c r="A197" s="33" t="s">
        <v>146</v>
      </c>
      <c r="B197" s="33" t="s">
        <v>79</v>
      </c>
      <c r="C197" s="33" t="s">
        <v>846</v>
      </c>
      <c r="D197" s="33" t="s">
        <v>847</v>
      </c>
      <c r="E197" s="33" t="s">
        <v>77</v>
      </c>
      <c r="F197" s="33" t="s">
        <v>78</v>
      </c>
      <c r="G197" s="33" t="s">
        <v>103</v>
      </c>
      <c r="H197" s="33" t="s">
        <v>42</v>
      </c>
      <c r="I197" s="33" t="s">
        <v>150</v>
      </c>
      <c r="J197" s="33" t="s">
        <v>104</v>
      </c>
      <c r="K197" s="33" t="s">
        <v>151</v>
      </c>
      <c r="L197" s="238" t="s">
        <v>149</v>
      </c>
      <c r="M197" s="183" t="s">
        <v>96</v>
      </c>
      <c r="N197" s="33" t="s">
        <v>851</v>
      </c>
    </row>
    <row r="198" spans="1:14">
      <c r="A198" s="235">
        <v>1</v>
      </c>
      <c r="B198" s="235" t="s">
        <v>1069</v>
      </c>
      <c r="C198" s="235"/>
      <c r="D198" s="235">
        <v>12</v>
      </c>
      <c r="E198" s="235"/>
      <c r="F198" s="235">
        <v>91</v>
      </c>
      <c r="G198" s="235">
        <v>3</v>
      </c>
      <c r="H198" s="235"/>
      <c r="I198" s="235" t="s">
        <v>105</v>
      </c>
      <c r="J198" s="235"/>
      <c r="K198" s="235">
        <v>6800</v>
      </c>
      <c r="L198" s="230">
        <f t="shared" ref="L198:L211" si="23">ROUND(K198/F198,2)</f>
        <v>74.73</v>
      </c>
      <c r="M198" s="395">
        <f>AVERAGE(L198:L199)</f>
        <v>74.73</v>
      </c>
      <c r="N198" s="395">
        <f>M198</f>
        <v>74.73</v>
      </c>
    </row>
    <row r="199" spans="1:14">
      <c r="A199" s="235">
        <v>2</v>
      </c>
      <c r="B199" s="235" t="s">
        <v>1069</v>
      </c>
      <c r="C199" s="235"/>
      <c r="D199" s="235">
        <v>12</v>
      </c>
      <c r="E199" s="235"/>
      <c r="F199" s="235">
        <v>91</v>
      </c>
      <c r="G199" s="235">
        <v>3</v>
      </c>
      <c r="H199" s="235"/>
      <c r="I199" s="235" t="s">
        <v>105</v>
      </c>
      <c r="J199" s="235"/>
      <c r="K199" s="235">
        <v>6800</v>
      </c>
      <c r="L199" s="230">
        <f t="shared" si="23"/>
        <v>74.73</v>
      </c>
      <c r="M199" s="399"/>
      <c r="N199" s="399"/>
    </row>
    <row r="200" spans="1:14">
      <c r="A200" s="235">
        <v>3</v>
      </c>
      <c r="B200" s="259" t="s">
        <v>1069</v>
      </c>
      <c r="C200" s="259"/>
      <c r="D200" s="259">
        <v>1</v>
      </c>
      <c r="E200" s="259"/>
      <c r="F200" s="259">
        <v>90.61</v>
      </c>
      <c r="G200" s="259">
        <v>3</v>
      </c>
      <c r="H200" s="259"/>
      <c r="I200" s="259" t="s">
        <v>105</v>
      </c>
      <c r="J200" s="259"/>
      <c r="K200" s="259">
        <v>7700</v>
      </c>
      <c r="L200" s="261">
        <f t="shared" si="23"/>
        <v>84.98</v>
      </c>
      <c r="M200" s="252">
        <f t="shared" ref="M200:M209" si="24">L200</f>
        <v>84.98</v>
      </c>
      <c r="N200" s="395">
        <f>AVERAGE(M200:M202)</f>
        <v>83.413333333333341</v>
      </c>
    </row>
    <row r="201" spans="1:14">
      <c r="A201" s="235">
        <v>4</v>
      </c>
      <c r="B201" s="235" t="s">
        <v>1069</v>
      </c>
      <c r="C201" s="235"/>
      <c r="D201" s="235">
        <v>2</v>
      </c>
      <c r="E201" s="235"/>
      <c r="F201" s="235">
        <v>90</v>
      </c>
      <c r="G201" s="235">
        <v>2</v>
      </c>
      <c r="H201" s="235"/>
      <c r="I201" s="235" t="s">
        <v>105</v>
      </c>
      <c r="J201" s="235"/>
      <c r="K201" s="235">
        <v>7500</v>
      </c>
      <c r="L201" s="230">
        <f t="shared" si="23"/>
        <v>83.33</v>
      </c>
      <c r="M201" s="253">
        <f t="shared" si="24"/>
        <v>83.33</v>
      </c>
      <c r="N201" s="400"/>
    </row>
    <row r="202" spans="1:14">
      <c r="A202" s="235">
        <v>5</v>
      </c>
      <c r="B202" s="235" t="s">
        <v>1069</v>
      </c>
      <c r="C202" s="235"/>
      <c r="D202" s="235">
        <v>3</v>
      </c>
      <c r="E202" s="235"/>
      <c r="F202" s="235">
        <v>83</v>
      </c>
      <c r="G202" s="235">
        <v>3</v>
      </c>
      <c r="H202" s="235"/>
      <c r="I202" s="235" t="s">
        <v>105</v>
      </c>
      <c r="J202" s="235"/>
      <c r="K202" s="235">
        <v>6800</v>
      </c>
      <c r="L202" s="230">
        <f t="shared" si="23"/>
        <v>81.93</v>
      </c>
      <c r="M202" s="253">
        <f t="shared" si="24"/>
        <v>81.93</v>
      </c>
      <c r="N202" s="399"/>
    </row>
    <row r="203" spans="1:14">
      <c r="A203" s="235">
        <v>6</v>
      </c>
      <c r="B203" s="235" t="s">
        <v>1069</v>
      </c>
      <c r="C203" s="235"/>
      <c r="D203" s="235">
        <v>4</v>
      </c>
      <c r="E203" s="235"/>
      <c r="F203" s="235">
        <v>83</v>
      </c>
      <c r="G203" s="235">
        <v>3</v>
      </c>
      <c r="H203" s="235"/>
      <c r="I203" s="235" t="s">
        <v>105</v>
      </c>
      <c r="J203" s="235"/>
      <c r="K203" s="235">
        <v>7000</v>
      </c>
      <c r="L203" s="230">
        <f t="shared" si="23"/>
        <v>84.34</v>
      </c>
      <c r="M203" s="253">
        <f t="shared" si="24"/>
        <v>84.34</v>
      </c>
      <c r="N203" s="395">
        <f>AVERAGE(M203:M205)</f>
        <v>80.666666666666671</v>
      </c>
    </row>
    <row r="204" spans="1:14">
      <c r="A204" s="235">
        <v>7</v>
      </c>
      <c r="B204" s="235" t="s">
        <v>1069</v>
      </c>
      <c r="C204" s="235"/>
      <c r="D204" s="235">
        <v>5</v>
      </c>
      <c r="E204" s="235"/>
      <c r="F204" s="235">
        <v>77.42</v>
      </c>
      <c r="G204" s="235">
        <v>2</v>
      </c>
      <c r="H204" s="235"/>
      <c r="I204" s="235" t="s">
        <v>105</v>
      </c>
      <c r="J204" s="235"/>
      <c r="K204" s="235">
        <v>6300</v>
      </c>
      <c r="L204" s="230">
        <f t="shared" si="23"/>
        <v>81.37</v>
      </c>
      <c r="M204" s="253">
        <f t="shared" si="24"/>
        <v>81.37</v>
      </c>
      <c r="N204" s="400"/>
    </row>
    <row r="205" spans="1:14">
      <c r="A205" s="235">
        <v>8</v>
      </c>
      <c r="B205" s="235" t="s">
        <v>1069</v>
      </c>
      <c r="C205" s="235"/>
      <c r="D205" s="235">
        <v>6</v>
      </c>
      <c r="E205" s="235"/>
      <c r="F205" s="235">
        <v>77.34</v>
      </c>
      <c r="G205" s="235">
        <v>2</v>
      </c>
      <c r="H205" s="235"/>
      <c r="I205" s="235" t="s">
        <v>867</v>
      </c>
      <c r="J205" s="235"/>
      <c r="K205" s="235">
        <v>5900</v>
      </c>
      <c r="L205" s="245">
        <f t="shared" si="23"/>
        <v>76.290000000000006</v>
      </c>
      <c r="M205" s="245">
        <f t="shared" si="24"/>
        <v>76.290000000000006</v>
      </c>
      <c r="N205" s="399"/>
    </row>
    <row r="206" spans="1:14">
      <c r="A206" s="235">
        <v>9</v>
      </c>
      <c r="B206" s="235" t="s">
        <v>1069</v>
      </c>
      <c r="C206" s="233"/>
      <c r="D206" s="233">
        <v>7</v>
      </c>
      <c r="E206" s="233"/>
      <c r="F206" s="235">
        <v>77</v>
      </c>
      <c r="G206" s="235">
        <v>2</v>
      </c>
      <c r="H206" s="233"/>
      <c r="I206" s="235" t="s">
        <v>867</v>
      </c>
      <c r="J206" s="233"/>
      <c r="K206" s="235">
        <v>6000</v>
      </c>
      <c r="L206" s="230">
        <f t="shared" si="23"/>
        <v>77.92</v>
      </c>
      <c r="M206" s="181">
        <f t="shared" si="24"/>
        <v>77.92</v>
      </c>
      <c r="N206" s="395">
        <f>AVERAGE(M206:M208)</f>
        <v>74.89</v>
      </c>
    </row>
    <row r="207" spans="1:14">
      <c r="A207" s="235">
        <v>10</v>
      </c>
      <c r="B207" s="235" t="s">
        <v>1069</v>
      </c>
      <c r="C207" s="233"/>
      <c r="D207" s="233">
        <v>8</v>
      </c>
      <c r="E207" s="233"/>
      <c r="F207" s="235">
        <v>77</v>
      </c>
      <c r="G207" s="235">
        <v>2</v>
      </c>
      <c r="H207" s="233"/>
      <c r="I207" s="235" t="s">
        <v>105</v>
      </c>
      <c r="J207" s="233"/>
      <c r="K207" s="235">
        <v>5400</v>
      </c>
      <c r="L207" s="230">
        <f t="shared" si="23"/>
        <v>70.13</v>
      </c>
      <c r="M207" s="181">
        <f t="shared" si="24"/>
        <v>70.13</v>
      </c>
      <c r="N207" s="400"/>
    </row>
    <row r="208" spans="1:14">
      <c r="A208" s="235">
        <v>11</v>
      </c>
      <c r="B208" s="235" t="s">
        <v>1069</v>
      </c>
      <c r="C208" s="233"/>
      <c r="D208" s="233">
        <v>9</v>
      </c>
      <c r="E208" s="233"/>
      <c r="F208" s="235">
        <v>77</v>
      </c>
      <c r="G208" s="235">
        <v>2</v>
      </c>
      <c r="H208" s="233"/>
      <c r="I208" s="235" t="s">
        <v>867</v>
      </c>
      <c r="J208" s="233"/>
      <c r="K208" s="235">
        <v>5900</v>
      </c>
      <c r="L208" s="230">
        <f t="shared" si="23"/>
        <v>76.62</v>
      </c>
      <c r="M208" s="181">
        <f t="shared" si="24"/>
        <v>76.62</v>
      </c>
      <c r="N208" s="399"/>
    </row>
    <row r="209" spans="1:14">
      <c r="A209" s="235">
        <v>12</v>
      </c>
      <c r="B209" s="235" t="s">
        <v>1069</v>
      </c>
      <c r="C209" s="233"/>
      <c r="D209" s="233">
        <v>10</v>
      </c>
      <c r="E209" s="233"/>
      <c r="F209" s="235">
        <v>77</v>
      </c>
      <c r="G209" s="235">
        <v>2</v>
      </c>
      <c r="H209" s="233"/>
      <c r="I209" s="235" t="s">
        <v>105</v>
      </c>
      <c r="J209" s="233"/>
      <c r="K209" s="235">
        <v>6100</v>
      </c>
      <c r="L209" s="230">
        <f t="shared" si="23"/>
        <v>79.22</v>
      </c>
      <c r="M209" s="181">
        <f t="shared" si="24"/>
        <v>79.22</v>
      </c>
      <c r="N209" s="181">
        <f>M209</f>
        <v>79.22</v>
      </c>
    </row>
    <row r="210" spans="1:14">
      <c r="F210" s="250">
        <v>44.33</v>
      </c>
      <c r="G210" s="250">
        <v>1</v>
      </c>
      <c r="H210" s="179"/>
      <c r="I210" s="250" t="s">
        <v>867</v>
      </c>
      <c r="J210" s="179"/>
      <c r="K210" s="250">
        <v>4800</v>
      </c>
      <c r="L210" s="251">
        <f t="shared" si="23"/>
        <v>108.28</v>
      </c>
    </row>
    <row r="211" spans="1:14">
      <c r="F211" s="250">
        <v>44</v>
      </c>
      <c r="G211" s="250">
        <v>1</v>
      </c>
      <c r="H211" s="179"/>
      <c r="I211" s="250" t="s">
        <v>867</v>
      </c>
      <c r="J211" s="179"/>
      <c r="K211" s="250">
        <v>4800</v>
      </c>
      <c r="L211" s="251">
        <f t="shared" si="23"/>
        <v>109.09</v>
      </c>
    </row>
    <row r="214" spans="1:14" ht="27">
      <c r="A214" s="33" t="s">
        <v>146</v>
      </c>
      <c r="B214" s="33" t="s">
        <v>79</v>
      </c>
      <c r="C214" s="33" t="s">
        <v>846</v>
      </c>
      <c r="D214" s="33" t="s">
        <v>847</v>
      </c>
      <c r="E214" s="33" t="s">
        <v>77</v>
      </c>
      <c r="F214" s="33" t="s">
        <v>78</v>
      </c>
      <c r="G214" s="33" t="s">
        <v>103</v>
      </c>
      <c r="H214" s="33" t="s">
        <v>42</v>
      </c>
      <c r="I214" s="33" t="s">
        <v>150</v>
      </c>
      <c r="J214" s="33" t="s">
        <v>104</v>
      </c>
      <c r="K214" s="33" t="s">
        <v>151</v>
      </c>
      <c r="L214" s="238" t="s">
        <v>149</v>
      </c>
      <c r="M214" s="183" t="s">
        <v>96</v>
      </c>
      <c r="N214" s="33" t="s">
        <v>851</v>
      </c>
    </row>
    <row r="215" spans="1:14">
      <c r="A215" s="235">
        <v>1</v>
      </c>
      <c r="B215" s="235" t="s">
        <v>1068</v>
      </c>
      <c r="C215" s="235"/>
      <c r="D215" s="235">
        <v>12</v>
      </c>
      <c r="E215" s="235"/>
      <c r="F215" s="235">
        <v>93</v>
      </c>
      <c r="G215" s="235">
        <v>3</v>
      </c>
      <c r="H215" s="235"/>
      <c r="I215" s="235" t="s">
        <v>105</v>
      </c>
      <c r="J215" s="235"/>
      <c r="K215" s="235">
        <v>5800</v>
      </c>
      <c r="L215" s="230">
        <f t="shared" ref="L215:L216" si="25">ROUND(K215/F215,2)</f>
        <v>62.37</v>
      </c>
      <c r="M215" s="247" t="e">
        <f>AVERAGE(L215:L216)</f>
        <v>#DIV/0!</v>
      </c>
      <c r="N215" s="247" t="e">
        <f>M215</f>
        <v>#DIV/0!</v>
      </c>
    </row>
    <row r="216" spans="1:14">
      <c r="A216" s="235">
        <v>2</v>
      </c>
      <c r="B216" s="235" t="s">
        <v>1068</v>
      </c>
      <c r="C216" s="235"/>
      <c r="D216" s="235">
        <v>12</v>
      </c>
      <c r="E216" s="235"/>
      <c r="F216" s="235"/>
      <c r="G216" s="235">
        <v>3</v>
      </c>
      <c r="H216" s="235"/>
      <c r="I216" s="235" t="s">
        <v>105</v>
      </c>
      <c r="J216" s="235"/>
      <c r="K216" s="235"/>
      <c r="L216" s="230" t="e">
        <f t="shared" si="25"/>
        <v>#DIV/0!</v>
      </c>
      <c r="M216" s="248"/>
      <c r="N216" s="248"/>
    </row>
    <row r="217" spans="1:14">
      <c r="A217" s="235">
        <v>3</v>
      </c>
      <c r="B217" s="235" t="s">
        <v>1068</v>
      </c>
      <c r="C217" s="235"/>
      <c r="D217" s="235">
        <v>12</v>
      </c>
      <c r="E217" s="235"/>
      <c r="F217" s="235"/>
      <c r="G217" s="235">
        <v>3</v>
      </c>
      <c r="H217" s="235"/>
      <c r="I217" s="235" t="s">
        <v>105</v>
      </c>
      <c r="J217" s="235"/>
      <c r="K217" s="235"/>
      <c r="L217" s="230" t="e">
        <f t="shared" ref="L217:L223" si="26">ROUND(K217/F217,2)</f>
        <v>#DIV/0!</v>
      </c>
      <c r="M217" s="248"/>
      <c r="N217" s="248"/>
    </row>
    <row r="218" spans="1:14">
      <c r="A218" s="235">
        <v>4</v>
      </c>
      <c r="B218" s="235" t="s">
        <v>1068</v>
      </c>
      <c r="C218" s="235"/>
      <c r="D218" s="235">
        <v>12</v>
      </c>
      <c r="E218" s="235"/>
      <c r="F218" s="235"/>
      <c r="G218" s="235">
        <v>3</v>
      </c>
      <c r="H218" s="235"/>
      <c r="I218" s="235" t="s">
        <v>105</v>
      </c>
      <c r="J218" s="235"/>
      <c r="K218" s="235"/>
      <c r="L218" s="230" t="e">
        <f t="shared" si="26"/>
        <v>#DIV/0!</v>
      </c>
      <c r="M218" s="248"/>
      <c r="N218" s="248"/>
    </row>
    <row r="219" spans="1:14">
      <c r="A219" s="235">
        <v>5</v>
      </c>
      <c r="B219" s="235" t="s">
        <v>1068</v>
      </c>
      <c r="C219" s="235"/>
      <c r="D219" s="235">
        <v>12</v>
      </c>
      <c r="E219" s="235"/>
      <c r="F219" s="235"/>
      <c r="G219" s="235">
        <v>3</v>
      </c>
      <c r="H219" s="235"/>
      <c r="I219" s="235" t="s">
        <v>105</v>
      </c>
      <c r="J219" s="235"/>
      <c r="K219" s="235"/>
      <c r="L219" s="230" t="e">
        <f t="shared" si="26"/>
        <v>#DIV/0!</v>
      </c>
      <c r="M219" s="248"/>
      <c r="N219" s="248"/>
    </row>
    <row r="220" spans="1:14">
      <c r="A220" s="235">
        <v>6</v>
      </c>
      <c r="B220" s="235" t="s">
        <v>1068</v>
      </c>
      <c r="C220" s="235"/>
      <c r="D220" s="235">
        <v>12</v>
      </c>
      <c r="E220" s="235"/>
      <c r="F220" s="235"/>
      <c r="G220" s="235">
        <v>3</v>
      </c>
      <c r="H220" s="235"/>
      <c r="I220" s="235" t="s">
        <v>105</v>
      </c>
      <c r="J220" s="235"/>
      <c r="K220" s="235"/>
      <c r="L220" s="230" t="e">
        <f t="shared" si="26"/>
        <v>#DIV/0!</v>
      </c>
      <c r="M220" s="248"/>
      <c r="N220" s="248"/>
    </row>
    <row r="221" spans="1:14">
      <c r="A221" s="235">
        <v>7</v>
      </c>
      <c r="B221" s="235" t="s">
        <v>1068</v>
      </c>
      <c r="C221" s="235"/>
      <c r="D221" s="235">
        <v>12</v>
      </c>
      <c r="E221" s="235"/>
      <c r="F221" s="235"/>
      <c r="G221" s="235">
        <v>3</v>
      </c>
      <c r="H221" s="235"/>
      <c r="I221" s="235" t="s">
        <v>105</v>
      </c>
      <c r="J221" s="235"/>
      <c r="K221" s="235"/>
      <c r="L221" s="230" t="e">
        <f t="shared" si="26"/>
        <v>#DIV/0!</v>
      </c>
      <c r="M221" s="248"/>
      <c r="N221" s="248"/>
    </row>
    <row r="222" spans="1:14">
      <c r="A222" s="235">
        <v>8</v>
      </c>
      <c r="B222" s="235" t="s">
        <v>1068</v>
      </c>
      <c r="C222" s="235"/>
      <c r="D222" s="235">
        <v>12</v>
      </c>
      <c r="E222" s="235"/>
      <c r="F222" s="235"/>
      <c r="G222" s="235">
        <v>3</v>
      </c>
      <c r="H222" s="235"/>
      <c r="I222" s="235" t="s">
        <v>105</v>
      </c>
      <c r="J222" s="235"/>
      <c r="K222" s="235"/>
      <c r="L222" s="230" t="e">
        <f t="shared" si="26"/>
        <v>#DIV/0!</v>
      </c>
      <c r="M222" s="248"/>
      <c r="N222" s="248"/>
    </row>
    <row r="223" spans="1:14">
      <c r="A223" s="235">
        <v>9</v>
      </c>
      <c r="B223" s="235" t="s">
        <v>1068</v>
      </c>
      <c r="C223" s="235"/>
      <c r="D223" s="235">
        <v>12</v>
      </c>
      <c r="E223" s="235"/>
      <c r="F223" s="235"/>
      <c r="G223" s="235">
        <v>3</v>
      </c>
      <c r="H223" s="235"/>
      <c r="I223" s="235" t="s">
        <v>105</v>
      </c>
      <c r="J223" s="235"/>
      <c r="K223" s="235"/>
      <c r="L223" s="230" t="e">
        <f t="shared" si="26"/>
        <v>#DIV/0!</v>
      </c>
      <c r="M223" s="248"/>
      <c r="N223" s="248"/>
    </row>
  </sheetData>
  <autoFilter ref="A67:M86" xr:uid="{00000000-0009-0000-0000-00000A000000}"/>
  <mergeCells count="58">
    <mergeCell ref="M53:M54"/>
    <mergeCell ref="N53:N54"/>
    <mergeCell ref="N203:N205"/>
    <mergeCell ref="N206:N208"/>
    <mergeCell ref="M198:M199"/>
    <mergeCell ref="N198:N199"/>
    <mergeCell ref="N200:N202"/>
    <mergeCell ref="M146:M149"/>
    <mergeCell ref="N136:N138"/>
    <mergeCell ref="N139:N142"/>
    <mergeCell ref="N143:N152"/>
    <mergeCell ref="M115:M116"/>
    <mergeCell ref="N113:N116"/>
    <mergeCell ref="N117:N123"/>
    <mergeCell ref="N124:N125"/>
    <mergeCell ref="N128:N129"/>
    <mergeCell ref="M44:M45"/>
    <mergeCell ref="N38:N42"/>
    <mergeCell ref="M39:M40"/>
    <mergeCell ref="M41:M42"/>
    <mergeCell ref="M46:M47"/>
    <mergeCell ref="N43:N45"/>
    <mergeCell ref="N46:N48"/>
    <mergeCell ref="M68:M69"/>
    <mergeCell ref="N68:N69"/>
    <mergeCell ref="M71:M72"/>
    <mergeCell ref="N70:N72"/>
    <mergeCell ref="M85:M86"/>
    <mergeCell ref="N73:N77"/>
    <mergeCell ref="N78:N82"/>
    <mergeCell ref="N83:N86"/>
    <mergeCell ref="M74:M75"/>
    <mergeCell ref="M76:M77"/>
    <mergeCell ref="M78:M79"/>
    <mergeCell ref="M81:M82"/>
    <mergeCell ref="M83:M84"/>
    <mergeCell ref="N91:N92"/>
    <mergeCell ref="N102:N105"/>
    <mergeCell ref="M91:M92"/>
    <mergeCell ref="M99:M100"/>
    <mergeCell ref="M102:M103"/>
    <mergeCell ref="M104:M105"/>
    <mergeCell ref="N93:N94"/>
    <mergeCell ref="N95:N97"/>
    <mergeCell ref="N98:N101"/>
    <mergeCell ref="M162:M163"/>
    <mergeCell ref="N162:N163"/>
    <mergeCell ref="M150:M152"/>
    <mergeCell ref="M180:M181"/>
    <mergeCell ref="N180:N183"/>
    <mergeCell ref="M167:M169"/>
    <mergeCell ref="N167:N169"/>
    <mergeCell ref="M170:M171"/>
    <mergeCell ref="M172:M173"/>
    <mergeCell ref="M174:M175"/>
    <mergeCell ref="N170:N173"/>
    <mergeCell ref="N174:N179"/>
    <mergeCell ref="M177:M179"/>
  </mergeCells>
  <phoneticPr fontId="1"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382" t="s">
        <v>177</v>
      </c>
      <c r="B1" s="416">
        <v>44378.333831018521</v>
      </c>
      <c r="C1" s="382"/>
      <c r="D1" s="382"/>
      <c r="E1" s="382"/>
      <c r="F1" s="416">
        <v>44348.333831018521</v>
      </c>
      <c r="G1" s="382"/>
      <c r="H1" s="382"/>
      <c r="I1" s="382"/>
      <c r="J1" s="416">
        <v>44317.333831018521</v>
      </c>
      <c r="K1" s="382"/>
      <c r="L1" s="382"/>
      <c r="M1" s="382"/>
      <c r="N1" s="416">
        <v>44287.333831018521</v>
      </c>
      <c r="O1" s="382"/>
      <c r="P1" s="382"/>
      <c r="Q1" s="382"/>
      <c r="R1" s="416">
        <v>44256.333831018521</v>
      </c>
      <c r="S1" s="382"/>
      <c r="T1" s="382"/>
      <c r="U1" s="382"/>
      <c r="V1" s="416">
        <v>44228.333831018521</v>
      </c>
      <c r="W1" s="382"/>
      <c r="X1" s="382"/>
      <c r="Y1" s="382"/>
      <c r="Z1" s="416">
        <v>44197.333831018521</v>
      </c>
      <c r="AA1" s="382"/>
      <c r="AB1" s="382"/>
      <c r="AC1" s="382"/>
      <c r="AD1" s="416">
        <v>44166.333831018521</v>
      </c>
      <c r="AE1" s="382"/>
      <c r="AF1" s="382"/>
      <c r="AG1" s="382"/>
      <c r="AH1" s="416">
        <v>44136.333831018521</v>
      </c>
      <c r="AI1" s="382"/>
      <c r="AJ1" s="382"/>
      <c r="AK1" s="382"/>
      <c r="AL1" s="416">
        <v>44105.333831018521</v>
      </c>
      <c r="AM1" s="382"/>
      <c r="AN1" s="382"/>
      <c r="AO1" s="382"/>
      <c r="AP1" s="416">
        <v>44075.333831018521</v>
      </c>
      <c r="AQ1" s="382"/>
      <c r="AR1" s="382"/>
      <c r="AS1" s="382"/>
      <c r="AT1" s="416">
        <v>44044.333831018521</v>
      </c>
      <c r="AU1" s="382"/>
      <c r="AV1" s="382"/>
      <c r="AW1" s="382"/>
      <c r="AX1" s="416">
        <v>44013.333831018521</v>
      </c>
      <c r="AY1" s="382"/>
      <c r="AZ1" s="382"/>
      <c r="BA1" s="382"/>
      <c r="BB1" s="416">
        <v>43983.333831018521</v>
      </c>
      <c r="BC1" s="382"/>
      <c r="BD1" s="382"/>
      <c r="BE1" s="382"/>
    </row>
    <row r="2" spans="1:58">
      <c r="A2" s="382"/>
      <c r="B2" t="s">
        <v>178</v>
      </c>
      <c r="C2" t="s">
        <v>179</v>
      </c>
      <c r="D2" t="s">
        <v>180</v>
      </c>
      <c r="E2" t="s">
        <v>181</v>
      </c>
      <c r="F2" t="s">
        <v>178</v>
      </c>
      <c r="G2" t="s">
        <v>179</v>
      </c>
      <c r="H2" t="s">
        <v>180</v>
      </c>
      <c r="I2" t="s">
        <v>181</v>
      </c>
      <c r="J2" t="s">
        <v>178</v>
      </c>
      <c r="K2" t="s">
        <v>179</v>
      </c>
      <c r="L2" t="s">
        <v>180</v>
      </c>
      <c r="M2" t="s">
        <v>181</v>
      </c>
      <c r="N2" t="s">
        <v>178</v>
      </c>
      <c r="O2" t="s">
        <v>179</v>
      </c>
      <c r="P2" t="s">
        <v>180</v>
      </c>
      <c r="Q2" t="s">
        <v>181</v>
      </c>
      <c r="R2" t="s">
        <v>178</v>
      </c>
      <c r="S2" t="s">
        <v>179</v>
      </c>
      <c r="T2" t="s">
        <v>180</v>
      </c>
      <c r="U2" t="s">
        <v>181</v>
      </c>
      <c r="V2" t="s">
        <v>178</v>
      </c>
      <c r="W2" t="s">
        <v>179</v>
      </c>
      <c r="X2" t="s">
        <v>180</v>
      </c>
      <c r="Y2" t="s">
        <v>181</v>
      </c>
      <c r="Z2" t="s">
        <v>178</v>
      </c>
      <c r="AA2" t="s">
        <v>179</v>
      </c>
      <c r="AB2" t="s">
        <v>180</v>
      </c>
      <c r="AC2" t="s">
        <v>181</v>
      </c>
      <c r="AD2" t="s">
        <v>178</v>
      </c>
      <c r="AE2" t="s">
        <v>179</v>
      </c>
      <c r="AF2" t="s">
        <v>180</v>
      </c>
      <c r="AG2" t="s">
        <v>181</v>
      </c>
      <c r="AH2" t="s">
        <v>178</v>
      </c>
      <c r="AI2" t="s">
        <v>179</v>
      </c>
      <c r="AJ2" t="s">
        <v>180</v>
      </c>
      <c r="AK2" t="s">
        <v>181</v>
      </c>
      <c r="AL2" t="s">
        <v>178</v>
      </c>
      <c r="AM2" t="s">
        <v>179</v>
      </c>
      <c r="AN2" t="s">
        <v>180</v>
      </c>
      <c r="AO2" t="s">
        <v>181</v>
      </c>
      <c r="AP2" t="s">
        <v>178</v>
      </c>
      <c r="AQ2" t="s">
        <v>179</v>
      </c>
      <c r="AR2" t="s">
        <v>180</v>
      </c>
      <c r="AS2" t="s">
        <v>181</v>
      </c>
      <c r="AT2" t="s">
        <v>178</v>
      </c>
      <c r="AU2" t="s">
        <v>179</v>
      </c>
      <c r="AV2" t="s">
        <v>180</v>
      </c>
      <c r="AW2" t="s">
        <v>181</v>
      </c>
      <c r="AX2" t="s">
        <v>178</v>
      </c>
      <c r="AY2" t="s">
        <v>179</v>
      </c>
      <c r="AZ2" t="s">
        <v>180</v>
      </c>
      <c r="BA2" t="s">
        <v>181</v>
      </c>
      <c r="BB2" t="s">
        <v>178</v>
      </c>
      <c r="BC2" t="s">
        <v>179</v>
      </c>
      <c r="BD2" t="s">
        <v>180</v>
      </c>
      <c r="BE2" t="s">
        <v>181</v>
      </c>
    </row>
    <row r="3" spans="1:58">
      <c r="A3" t="s">
        <v>626</v>
      </c>
      <c r="B3">
        <v>86</v>
      </c>
      <c r="C3">
        <v>31333</v>
      </c>
      <c r="D3">
        <v>47940</v>
      </c>
      <c r="E3" t="s">
        <v>590</v>
      </c>
      <c r="F3" t="s">
        <v>184</v>
      </c>
      <c r="G3" t="s">
        <v>184</v>
      </c>
      <c r="H3" t="s">
        <v>184</v>
      </c>
      <c r="I3" t="s">
        <v>184</v>
      </c>
      <c r="J3">
        <v>70.02</v>
      </c>
      <c r="K3">
        <v>30118</v>
      </c>
      <c r="L3">
        <v>45181</v>
      </c>
      <c r="M3" t="s">
        <v>532</v>
      </c>
      <c r="N3">
        <v>68.91</v>
      </c>
      <c r="O3">
        <v>30199</v>
      </c>
      <c r="P3">
        <v>42816</v>
      </c>
      <c r="Q3" t="s">
        <v>627</v>
      </c>
      <c r="R3">
        <v>61.03</v>
      </c>
      <c r="S3">
        <v>27952</v>
      </c>
      <c r="T3">
        <v>46853</v>
      </c>
      <c r="U3" t="s">
        <v>422</v>
      </c>
      <c r="V3">
        <v>61.28</v>
      </c>
      <c r="W3">
        <v>28453</v>
      </c>
      <c r="X3">
        <v>40816</v>
      </c>
      <c r="Y3" t="s">
        <v>453</v>
      </c>
      <c r="Z3">
        <v>63.7</v>
      </c>
      <c r="AA3">
        <v>29399</v>
      </c>
      <c r="AB3">
        <v>40610</v>
      </c>
      <c r="AC3" t="s">
        <v>628</v>
      </c>
      <c r="AD3">
        <v>64.77</v>
      </c>
      <c r="AE3">
        <v>29624</v>
      </c>
      <c r="AF3">
        <v>40618</v>
      </c>
      <c r="AG3" t="s">
        <v>599</v>
      </c>
      <c r="AH3">
        <v>66.8</v>
      </c>
      <c r="AI3">
        <v>30577</v>
      </c>
      <c r="AJ3">
        <v>40058</v>
      </c>
      <c r="AK3" t="s">
        <v>478</v>
      </c>
      <c r="AL3">
        <v>66.13</v>
      </c>
      <c r="AM3">
        <v>30012</v>
      </c>
      <c r="AN3">
        <v>39503</v>
      </c>
      <c r="AO3" t="s">
        <v>519</v>
      </c>
      <c r="AP3">
        <v>58.14</v>
      </c>
      <c r="AQ3">
        <v>27103</v>
      </c>
      <c r="AR3">
        <v>40064</v>
      </c>
      <c r="AS3" t="s">
        <v>594</v>
      </c>
      <c r="AT3">
        <v>63.18</v>
      </c>
      <c r="AU3">
        <v>29430</v>
      </c>
      <c r="AV3">
        <v>39317</v>
      </c>
      <c r="AW3" t="s">
        <v>629</v>
      </c>
    </row>
    <row r="4" spans="1:58">
      <c r="A4" t="s">
        <v>500</v>
      </c>
      <c r="B4">
        <v>56.72</v>
      </c>
      <c r="C4">
        <v>23333</v>
      </c>
      <c r="D4">
        <v>38897</v>
      </c>
      <c r="E4" t="s">
        <v>211</v>
      </c>
      <c r="F4">
        <v>57.91</v>
      </c>
      <c r="G4">
        <v>23574</v>
      </c>
      <c r="H4">
        <v>39143</v>
      </c>
      <c r="I4" t="s">
        <v>499</v>
      </c>
      <c r="J4">
        <v>58.26</v>
      </c>
      <c r="K4">
        <v>23522</v>
      </c>
      <c r="L4">
        <v>39534</v>
      </c>
      <c r="M4" t="s">
        <v>501</v>
      </c>
      <c r="N4">
        <v>60.11</v>
      </c>
      <c r="O4">
        <v>24589</v>
      </c>
      <c r="P4">
        <v>38529</v>
      </c>
      <c r="Q4" t="s">
        <v>287</v>
      </c>
      <c r="R4">
        <v>52.59</v>
      </c>
      <c r="S4">
        <v>21721</v>
      </c>
      <c r="T4">
        <v>38136</v>
      </c>
      <c r="U4" t="s">
        <v>183</v>
      </c>
      <c r="V4">
        <v>48.92</v>
      </c>
      <c r="W4">
        <v>20486</v>
      </c>
      <c r="X4">
        <v>37431</v>
      </c>
      <c r="Y4" t="s">
        <v>326</v>
      </c>
      <c r="Z4">
        <v>51.18</v>
      </c>
      <c r="AA4">
        <v>20892</v>
      </c>
      <c r="AB4">
        <v>37614</v>
      </c>
      <c r="AC4" t="s">
        <v>314</v>
      </c>
      <c r="AD4">
        <v>53.04</v>
      </c>
      <c r="AE4">
        <v>21283</v>
      </c>
      <c r="AF4">
        <v>37699</v>
      </c>
      <c r="AG4" t="s">
        <v>502</v>
      </c>
      <c r="AH4">
        <v>54.4</v>
      </c>
      <c r="AI4">
        <v>21500</v>
      </c>
      <c r="AJ4">
        <v>37228</v>
      </c>
      <c r="AK4" t="s">
        <v>409</v>
      </c>
      <c r="AL4">
        <v>56.54</v>
      </c>
      <c r="AM4">
        <v>20890</v>
      </c>
      <c r="AN4">
        <v>36959</v>
      </c>
      <c r="AO4" t="s">
        <v>468</v>
      </c>
      <c r="AP4">
        <v>52.44</v>
      </c>
      <c r="AQ4">
        <v>19858</v>
      </c>
      <c r="AR4">
        <v>36267</v>
      </c>
      <c r="AS4" t="s">
        <v>285</v>
      </c>
      <c r="AT4">
        <v>51.4</v>
      </c>
      <c r="AU4">
        <v>19847</v>
      </c>
      <c r="AV4">
        <v>36075</v>
      </c>
      <c r="AW4" t="s">
        <v>283</v>
      </c>
    </row>
    <row r="5" spans="1:58">
      <c r="A5" t="s">
        <v>554</v>
      </c>
      <c r="B5">
        <v>64.34</v>
      </c>
      <c r="C5">
        <v>19483</v>
      </c>
      <c r="D5">
        <v>43177</v>
      </c>
      <c r="E5" t="s">
        <v>555</v>
      </c>
      <c r="F5">
        <v>60.46</v>
      </c>
      <c r="G5">
        <v>20845</v>
      </c>
      <c r="H5">
        <v>43393</v>
      </c>
      <c r="I5" t="s">
        <v>372</v>
      </c>
      <c r="J5">
        <v>62.15</v>
      </c>
      <c r="K5">
        <v>21611</v>
      </c>
      <c r="L5">
        <v>43430</v>
      </c>
      <c r="M5" t="s">
        <v>535</v>
      </c>
      <c r="N5">
        <v>61.03</v>
      </c>
      <c r="O5">
        <v>21148</v>
      </c>
      <c r="P5">
        <v>42025</v>
      </c>
      <c r="Q5" t="s">
        <v>454</v>
      </c>
      <c r="R5">
        <v>58.5</v>
      </c>
      <c r="S5">
        <v>19827</v>
      </c>
      <c r="T5">
        <v>43065</v>
      </c>
      <c r="U5" t="s">
        <v>297</v>
      </c>
      <c r="V5">
        <v>54.29</v>
      </c>
      <c r="W5">
        <v>19618</v>
      </c>
      <c r="X5">
        <v>42242</v>
      </c>
      <c r="Y5" t="s">
        <v>334</v>
      </c>
      <c r="Z5">
        <v>56.25</v>
      </c>
      <c r="AA5">
        <v>19733</v>
      </c>
      <c r="AB5">
        <v>41242</v>
      </c>
      <c r="AC5" t="s">
        <v>381</v>
      </c>
      <c r="AD5">
        <v>56.54</v>
      </c>
      <c r="AE5">
        <v>19692</v>
      </c>
      <c r="AF5">
        <v>40526</v>
      </c>
      <c r="AG5" t="s">
        <v>189</v>
      </c>
      <c r="AH5">
        <v>53.8</v>
      </c>
      <c r="AI5">
        <v>18163</v>
      </c>
      <c r="AJ5">
        <v>40890</v>
      </c>
      <c r="AK5" t="s">
        <v>188</v>
      </c>
      <c r="AL5">
        <v>59.03</v>
      </c>
      <c r="AM5">
        <v>19013</v>
      </c>
      <c r="AN5">
        <v>39149</v>
      </c>
      <c r="AO5" t="s">
        <v>208</v>
      </c>
      <c r="AP5">
        <v>59.32</v>
      </c>
      <c r="AQ5">
        <v>19347</v>
      </c>
      <c r="AR5">
        <v>39244</v>
      </c>
      <c r="AS5" t="s">
        <v>237</v>
      </c>
      <c r="AT5">
        <v>57.46</v>
      </c>
      <c r="AU5">
        <v>19741</v>
      </c>
      <c r="AV5">
        <v>39207</v>
      </c>
      <c r="AW5" t="s">
        <v>312</v>
      </c>
    </row>
    <row r="6" spans="1:58" s="65" customFormat="1">
      <c r="A6" s="65" t="s">
        <v>175</v>
      </c>
      <c r="B6" s="65">
        <v>57.5</v>
      </c>
      <c r="C6" s="65">
        <v>11350</v>
      </c>
      <c r="D6" s="65">
        <v>45020</v>
      </c>
      <c r="E6" s="65" t="s">
        <v>423</v>
      </c>
      <c r="F6" s="65">
        <v>55.41</v>
      </c>
      <c r="G6" s="65">
        <v>10004</v>
      </c>
      <c r="H6" s="65">
        <v>38579</v>
      </c>
      <c r="I6" s="65" t="s">
        <v>487</v>
      </c>
      <c r="J6" s="65">
        <v>59.54</v>
      </c>
      <c r="K6" s="65">
        <v>10705</v>
      </c>
      <c r="L6" s="65">
        <v>39715</v>
      </c>
      <c r="M6" s="65" t="s">
        <v>380</v>
      </c>
      <c r="N6" s="65">
        <v>57.22</v>
      </c>
      <c r="O6" s="65">
        <v>11131</v>
      </c>
      <c r="P6" s="65">
        <v>36388</v>
      </c>
      <c r="Q6" s="65" t="s">
        <v>341</v>
      </c>
      <c r="R6" s="65">
        <v>48.39</v>
      </c>
      <c r="S6" s="65">
        <v>13165</v>
      </c>
      <c r="T6" s="65">
        <v>36159</v>
      </c>
      <c r="U6" s="65" t="s">
        <v>485</v>
      </c>
      <c r="V6" s="65">
        <v>45.18</v>
      </c>
      <c r="W6" s="65">
        <v>12200</v>
      </c>
      <c r="X6" s="65">
        <v>34923</v>
      </c>
      <c r="Y6" s="65" t="s">
        <v>391</v>
      </c>
      <c r="Z6" s="65">
        <v>43.48</v>
      </c>
      <c r="AA6" s="65">
        <v>10935</v>
      </c>
      <c r="AB6" s="65">
        <v>34577</v>
      </c>
      <c r="AC6" s="65" t="s">
        <v>337</v>
      </c>
      <c r="AD6" s="65">
        <v>45.8</v>
      </c>
      <c r="AE6" s="65">
        <v>11182</v>
      </c>
      <c r="AF6" s="65">
        <v>37534</v>
      </c>
      <c r="AG6" s="65" t="s">
        <v>364</v>
      </c>
      <c r="AH6" s="65">
        <v>46.67</v>
      </c>
      <c r="AI6" s="65">
        <v>11732</v>
      </c>
      <c r="AJ6" s="65">
        <v>37604</v>
      </c>
      <c r="AK6" s="65" t="s">
        <v>504</v>
      </c>
      <c r="AL6" s="65">
        <v>44.24</v>
      </c>
      <c r="AM6" s="65">
        <v>11484</v>
      </c>
      <c r="AN6" s="65">
        <v>57934</v>
      </c>
      <c r="AO6" s="65" t="s">
        <v>523</v>
      </c>
      <c r="AP6" s="65">
        <v>45.4</v>
      </c>
      <c r="AQ6" s="65">
        <v>11407</v>
      </c>
      <c r="AR6" s="65">
        <v>54801</v>
      </c>
      <c r="AS6" s="65" t="s">
        <v>524</v>
      </c>
      <c r="AT6" s="65">
        <v>48.14</v>
      </c>
      <c r="AU6" s="65">
        <v>13019</v>
      </c>
      <c r="AV6" s="65">
        <v>46944</v>
      </c>
      <c r="AW6" s="65" t="s">
        <v>525</v>
      </c>
      <c r="AX6">
        <v>50.61</v>
      </c>
      <c r="AY6">
        <v>13108</v>
      </c>
      <c r="AZ6">
        <v>46037</v>
      </c>
      <c r="BA6" t="s">
        <v>662</v>
      </c>
      <c r="BB6">
        <v>49.6</v>
      </c>
      <c r="BC6">
        <v>13694</v>
      </c>
      <c r="BD6">
        <v>46787</v>
      </c>
      <c r="BE6" t="s">
        <v>663</v>
      </c>
      <c r="BF6"/>
    </row>
    <row r="7" spans="1:58" s="65" customFormat="1">
      <c r="A7" s="65" t="s">
        <v>661</v>
      </c>
      <c r="B7" s="65">
        <v>55.9</v>
      </c>
      <c r="C7" s="65">
        <v>7574</v>
      </c>
      <c r="D7" s="65">
        <v>43078</v>
      </c>
      <c r="E7" s="65" t="s">
        <v>276</v>
      </c>
      <c r="F7" s="65">
        <v>56.78</v>
      </c>
      <c r="G7" s="65">
        <v>8162</v>
      </c>
      <c r="H7" s="65">
        <v>42579</v>
      </c>
      <c r="I7" s="65" t="s">
        <v>360</v>
      </c>
      <c r="J7" s="65">
        <v>56.68</v>
      </c>
      <c r="K7" s="65">
        <v>7641</v>
      </c>
      <c r="L7" s="65">
        <v>42271</v>
      </c>
      <c r="M7" s="65" t="s">
        <v>299</v>
      </c>
      <c r="N7" s="65">
        <v>56.27</v>
      </c>
      <c r="O7" s="65">
        <v>7251</v>
      </c>
      <c r="P7" s="65">
        <v>41930</v>
      </c>
      <c r="Q7" s="65" t="s">
        <v>299</v>
      </c>
      <c r="R7" s="65">
        <v>53.46</v>
      </c>
      <c r="S7" s="65">
        <v>7271</v>
      </c>
      <c r="T7" s="65">
        <v>41839</v>
      </c>
      <c r="U7" s="65" t="s">
        <v>423</v>
      </c>
      <c r="V7" s="65">
        <v>52.56</v>
      </c>
      <c r="W7" s="65">
        <v>7777</v>
      </c>
      <c r="X7" s="65">
        <v>41593</v>
      </c>
      <c r="Y7" s="65" t="s">
        <v>368</v>
      </c>
      <c r="Z7" s="65">
        <v>52.16</v>
      </c>
      <c r="AA7" s="65">
        <v>7450</v>
      </c>
      <c r="AB7" s="65">
        <v>41658</v>
      </c>
      <c r="AC7" s="65" t="s">
        <v>472</v>
      </c>
      <c r="AD7" s="65">
        <v>52.4</v>
      </c>
      <c r="AE7" s="65">
        <v>7620</v>
      </c>
      <c r="AF7" s="65">
        <v>41479</v>
      </c>
      <c r="AG7" s="65" t="s">
        <v>368</v>
      </c>
      <c r="AH7" s="65">
        <v>54.93</v>
      </c>
      <c r="AI7" s="65">
        <v>7723</v>
      </c>
      <c r="AJ7" s="65">
        <v>41541</v>
      </c>
      <c r="AK7" s="65" t="s">
        <v>362</v>
      </c>
      <c r="AL7" s="65">
        <v>57.5</v>
      </c>
      <c r="AM7" s="65">
        <v>7955</v>
      </c>
      <c r="AN7" s="65">
        <v>41557</v>
      </c>
      <c r="AO7" s="65" t="s">
        <v>390</v>
      </c>
      <c r="AP7" s="65">
        <v>55.74</v>
      </c>
      <c r="AQ7" s="65">
        <v>7945</v>
      </c>
      <c r="AR7" s="65">
        <v>41814</v>
      </c>
      <c r="AS7" s="65" t="s">
        <v>320</v>
      </c>
      <c r="AT7" s="65">
        <v>53.77</v>
      </c>
      <c r="AU7" s="65">
        <v>7153</v>
      </c>
      <c r="AV7" s="65">
        <v>41475</v>
      </c>
      <c r="AW7" s="65" t="s">
        <v>361</v>
      </c>
      <c r="AX7">
        <v>53.46</v>
      </c>
      <c r="AY7">
        <v>6808</v>
      </c>
      <c r="AZ7">
        <v>40798</v>
      </c>
      <c r="BA7" t="s">
        <v>336</v>
      </c>
      <c r="BB7">
        <v>54.56</v>
      </c>
      <c r="BC7">
        <v>7368</v>
      </c>
      <c r="BD7">
        <v>40672</v>
      </c>
      <c r="BE7" t="s">
        <v>299</v>
      </c>
    </row>
    <row r="8" spans="1:58">
      <c r="A8" t="s">
        <v>310</v>
      </c>
      <c r="B8">
        <v>46.42</v>
      </c>
      <c r="C8">
        <v>4939</v>
      </c>
      <c r="D8">
        <v>33070</v>
      </c>
      <c r="E8" t="s">
        <v>231</v>
      </c>
      <c r="F8">
        <v>42.73</v>
      </c>
      <c r="G8">
        <v>4760</v>
      </c>
      <c r="H8">
        <v>32925</v>
      </c>
      <c r="I8" t="s">
        <v>276</v>
      </c>
      <c r="J8">
        <v>41.42</v>
      </c>
      <c r="K8">
        <v>4171</v>
      </c>
      <c r="L8">
        <v>33128</v>
      </c>
      <c r="M8" t="s">
        <v>242</v>
      </c>
      <c r="N8">
        <v>41.21</v>
      </c>
      <c r="O8">
        <v>3520</v>
      </c>
      <c r="P8">
        <v>33005</v>
      </c>
      <c r="Q8" t="s">
        <v>311</v>
      </c>
      <c r="R8">
        <v>47.85</v>
      </c>
      <c r="S8">
        <v>3236</v>
      </c>
      <c r="T8">
        <v>32676</v>
      </c>
      <c r="U8" t="s">
        <v>312</v>
      </c>
      <c r="V8">
        <v>40.58</v>
      </c>
      <c r="W8">
        <v>3276</v>
      </c>
      <c r="X8">
        <v>34885</v>
      </c>
      <c r="Y8" t="s">
        <v>313</v>
      </c>
      <c r="Z8" t="s">
        <v>184</v>
      </c>
      <c r="AA8" t="s">
        <v>184</v>
      </c>
      <c r="AB8" t="s">
        <v>184</v>
      </c>
      <c r="AC8" t="s">
        <v>184</v>
      </c>
      <c r="AD8">
        <v>39.93</v>
      </c>
      <c r="AE8">
        <v>4189</v>
      </c>
      <c r="AF8">
        <v>31374</v>
      </c>
      <c r="AG8" t="s">
        <v>203</v>
      </c>
      <c r="AH8">
        <v>40.49</v>
      </c>
      <c r="AI8">
        <v>4137</v>
      </c>
      <c r="AJ8">
        <v>29754</v>
      </c>
      <c r="AK8" t="s">
        <v>314</v>
      </c>
      <c r="AL8">
        <v>40.92</v>
      </c>
      <c r="AM8">
        <v>3533</v>
      </c>
      <c r="AN8">
        <v>29381</v>
      </c>
      <c r="AO8" t="s">
        <v>315</v>
      </c>
      <c r="AP8">
        <v>44.21</v>
      </c>
      <c r="AQ8">
        <v>4244</v>
      </c>
      <c r="AR8">
        <v>30375</v>
      </c>
      <c r="AS8" t="s">
        <v>316</v>
      </c>
      <c r="AT8">
        <v>56.91</v>
      </c>
      <c r="AU8">
        <v>4767</v>
      </c>
      <c r="AV8">
        <v>31684</v>
      </c>
      <c r="AW8" t="s">
        <v>317</v>
      </c>
    </row>
    <row r="9" spans="1:58" s="65" customFormat="1">
      <c r="A9" s="65" t="s">
        <v>176</v>
      </c>
      <c r="B9" s="65">
        <v>43.85</v>
      </c>
      <c r="C9" s="65">
        <v>4429</v>
      </c>
      <c r="D9" s="65">
        <v>33393</v>
      </c>
      <c r="E9" s="65" t="s">
        <v>229</v>
      </c>
      <c r="F9" s="65">
        <v>42.73</v>
      </c>
      <c r="G9" s="65">
        <v>4935</v>
      </c>
      <c r="H9" s="65">
        <v>31680</v>
      </c>
      <c r="I9" s="65" t="s">
        <v>230</v>
      </c>
      <c r="J9" s="65">
        <v>44.99</v>
      </c>
      <c r="K9" s="65">
        <v>4510</v>
      </c>
      <c r="L9" s="65">
        <v>32052</v>
      </c>
      <c r="M9" s="65" t="s">
        <v>231</v>
      </c>
      <c r="N9" s="65">
        <v>43.91</v>
      </c>
      <c r="O9" s="65">
        <v>4266</v>
      </c>
      <c r="P9" s="65">
        <v>31119</v>
      </c>
      <c r="Q9" s="65" t="s">
        <v>232</v>
      </c>
      <c r="R9" s="65">
        <v>41.05</v>
      </c>
      <c r="S9" s="65">
        <v>4941</v>
      </c>
      <c r="T9" s="65">
        <v>30019</v>
      </c>
      <c r="U9" s="65" t="s">
        <v>233</v>
      </c>
      <c r="V9" s="65">
        <v>40.729999999999997</v>
      </c>
      <c r="W9" s="65">
        <v>4815</v>
      </c>
      <c r="X9" s="65">
        <v>29449</v>
      </c>
      <c r="Y9" s="65" t="s">
        <v>205</v>
      </c>
      <c r="Z9" s="65">
        <v>40.65</v>
      </c>
      <c r="AA9" s="65">
        <v>5175</v>
      </c>
      <c r="AB9" s="65">
        <v>30578</v>
      </c>
      <c r="AC9" s="65" t="s">
        <v>234</v>
      </c>
      <c r="AD9" s="65">
        <v>41.84</v>
      </c>
      <c r="AE9" s="65">
        <v>5587</v>
      </c>
      <c r="AF9" s="65">
        <v>30252</v>
      </c>
      <c r="AG9" s="65" t="s">
        <v>205</v>
      </c>
      <c r="AH9" s="65">
        <v>41.41</v>
      </c>
      <c r="AI9" s="65">
        <v>4870</v>
      </c>
      <c r="AJ9" s="65">
        <v>29941</v>
      </c>
      <c r="AK9" s="65" t="s">
        <v>205</v>
      </c>
      <c r="AL9" s="65">
        <v>39.299999999999997</v>
      </c>
      <c r="AM9" s="65">
        <v>5182</v>
      </c>
      <c r="AN9" s="65">
        <v>29775</v>
      </c>
      <c r="AO9" s="65" t="s">
        <v>235</v>
      </c>
      <c r="AP9" s="65">
        <v>41.23</v>
      </c>
      <c r="AQ9" s="65">
        <v>4915</v>
      </c>
      <c r="AR9" s="65">
        <v>29761</v>
      </c>
      <c r="AS9" s="65" t="s">
        <v>236</v>
      </c>
      <c r="AT9" s="65">
        <v>41.63</v>
      </c>
      <c r="AU9" s="65">
        <v>5060</v>
      </c>
      <c r="AV9" s="65">
        <v>27546</v>
      </c>
      <c r="AW9" s="65" t="s">
        <v>237</v>
      </c>
      <c r="AX9">
        <v>41.17</v>
      </c>
      <c r="AY9">
        <v>4782</v>
      </c>
      <c r="AZ9">
        <v>27560</v>
      </c>
      <c r="BA9" t="s">
        <v>282</v>
      </c>
      <c r="BB9">
        <v>41.45</v>
      </c>
      <c r="BC9">
        <v>4674</v>
      </c>
      <c r="BD9">
        <v>26815</v>
      </c>
      <c r="BE9" t="s">
        <v>481</v>
      </c>
    </row>
    <row r="10" spans="1:58" s="65" customFormat="1">
      <c r="A10" s="65" t="s">
        <v>174</v>
      </c>
      <c r="B10" s="65">
        <v>45.24</v>
      </c>
      <c r="C10" s="65">
        <v>3871</v>
      </c>
      <c r="D10" s="65">
        <v>30741</v>
      </c>
      <c r="E10" s="65" t="s">
        <v>281</v>
      </c>
      <c r="F10" s="65">
        <v>45.62</v>
      </c>
      <c r="G10" s="65">
        <v>3540</v>
      </c>
      <c r="H10" s="65">
        <v>30546</v>
      </c>
      <c r="I10" s="65" t="s">
        <v>282</v>
      </c>
      <c r="J10" s="65">
        <v>43.5</v>
      </c>
      <c r="K10" s="65">
        <v>3462</v>
      </c>
      <c r="L10" s="65">
        <v>30524</v>
      </c>
      <c r="M10" s="65" t="s">
        <v>283</v>
      </c>
      <c r="N10" s="65">
        <v>43.27</v>
      </c>
      <c r="O10" s="65">
        <v>3295</v>
      </c>
      <c r="P10" s="65">
        <v>30426</v>
      </c>
      <c r="Q10" s="65" t="s">
        <v>284</v>
      </c>
      <c r="R10" s="65">
        <v>41.99</v>
      </c>
      <c r="S10" s="65">
        <v>3321</v>
      </c>
      <c r="T10" s="65">
        <v>29047</v>
      </c>
      <c r="U10" s="65" t="s">
        <v>285</v>
      </c>
      <c r="V10" s="65">
        <v>40.94</v>
      </c>
      <c r="W10" s="65">
        <v>3341</v>
      </c>
      <c r="X10" s="65">
        <v>28354</v>
      </c>
      <c r="Y10" s="65" t="s">
        <v>286</v>
      </c>
      <c r="Z10" s="65">
        <v>42.1</v>
      </c>
      <c r="AA10" s="65">
        <v>3137</v>
      </c>
      <c r="AB10" s="65">
        <v>26961</v>
      </c>
      <c r="AC10" s="65" t="s">
        <v>287</v>
      </c>
      <c r="AD10" s="65">
        <v>41.41</v>
      </c>
      <c r="AE10" s="65">
        <v>3104</v>
      </c>
      <c r="AF10" s="65">
        <v>28226</v>
      </c>
      <c r="AG10" s="65" t="s">
        <v>288</v>
      </c>
      <c r="AH10" s="65">
        <v>40.909999999999997</v>
      </c>
      <c r="AI10" s="65">
        <v>2930</v>
      </c>
      <c r="AJ10" s="65">
        <v>26182</v>
      </c>
      <c r="AK10" s="65" t="s">
        <v>289</v>
      </c>
      <c r="AL10" s="65">
        <v>41.89</v>
      </c>
      <c r="AM10" s="65">
        <v>3120</v>
      </c>
      <c r="AN10" s="65">
        <v>27345</v>
      </c>
      <c r="AO10" s="65" t="s">
        <v>290</v>
      </c>
      <c r="AP10" s="65">
        <v>43.17</v>
      </c>
      <c r="AQ10" s="65">
        <v>3202</v>
      </c>
      <c r="AR10" s="65">
        <v>27684</v>
      </c>
      <c r="AS10" s="65" t="s">
        <v>291</v>
      </c>
      <c r="AT10" s="65">
        <v>42.61</v>
      </c>
      <c r="AU10" s="65">
        <v>3480</v>
      </c>
      <c r="AV10" s="65">
        <v>27295</v>
      </c>
      <c r="AW10" s="65" t="s">
        <v>287</v>
      </c>
      <c r="AX10">
        <v>41.46</v>
      </c>
      <c r="AY10">
        <v>3299</v>
      </c>
      <c r="AZ10">
        <v>25858</v>
      </c>
      <c r="BA10" t="s">
        <v>617</v>
      </c>
      <c r="BB10">
        <v>42.15</v>
      </c>
      <c r="BC10">
        <v>3382</v>
      </c>
      <c r="BD10">
        <v>26875</v>
      </c>
      <c r="BE10" t="s">
        <v>628</v>
      </c>
    </row>
    <row r="11" spans="1:58">
      <c r="A11" t="s">
        <v>194</v>
      </c>
      <c r="B11">
        <v>40.46</v>
      </c>
      <c r="C11">
        <v>3859</v>
      </c>
      <c r="D11">
        <v>35509</v>
      </c>
      <c r="E11" t="s">
        <v>195</v>
      </c>
      <c r="F11">
        <v>41.08</v>
      </c>
      <c r="G11">
        <v>3359</v>
      </c>
      <c r="H11">
        <v>35643</v>
      </c>
      <c r="I11" t="s">
        <v>196</v>
      </c>
      <c r="J11">
        <v>41.75</v>
      </c>
      <c r="K11">
        <v>3354</v>
      </c>
      <c r="L11">
        <v>35946</v>
      </c>
      <c r="M11" t="s">
        <v>197</v>
      </c>
      <c r="N11">
        <v>40.25</v>
      </c>
      <c r="O11">
        <v>3657</v>
      </c>
      <c r="P11">
        <v>36151</v>
      </c>
      <c r="Q11" t="s">
        <v>198</v>
      </c>
      <c r="R11">
        <v>40.520000000000003</v>
      </c>
      <c r="S11">
        <v>3813</v>
      </c>
      <c r="T11">
        <v>33693</v>
      </c>
      <c r="U11" t="s">
        <v>199</v>
      </c>
      <c r="V11">
        <v>40.26</v>
      </c>
      <c r="W11">
        <v>3883</v>
      </c>
      <c r="X11">
        <v>33622</v>
      </c>
      <c r="Y11" t="s">
        <v>200</v>
      </c>
      <c r="Z11">
        <v>41.1</v>
      </c>
      <c r="AA11">
        <v>3579</v>
      </c>
      <c r="AB11">
        <v>33289</v>
      </c>
      <c r="AC11" t="s">
        <v>201</v>
      </c>
      <c r="AD11">
        <v>39.979999999999997</v>
      </c>
      <c r="AE11">
        <v>3464</v>
      </c>
      <c r="AF11">
        <v>33495</v>
      </c>
      <c r="AG11" t="s">
        <v>202</v>
      </c>
      <c r="AH11">
        <v>41.92</v>
      </c>
      <c r="AI11">
        <v>3730</v>
      </c>
      <c r="AJ11">
        <v>32930</v>
      </c>
      <c r="AK11" t="s">
        <v>203</v>
      </c>
      <c r="AL11">
        <v>40.68</v>
      </c>
      <c r="AM11">
        <v>3608</v>
      </c>
      <c r="AN11">
        <v>34330</v>
      </c>
      <c r="AO11" t="s">
        <v>204</v>
      </c>
      <c r="AP11">
        <v>45.87</v>
      </c>
      <c r="AQ11">
        <v>3895</v>
      </c>
      <c r="AR11">
        <v>33203</v>
      </c>
      <c r="AS11" t="s">
        <v>205</v>
      </c>
      <c r="AT11">
        <v>39.68</v>
      </c>
      <c r="AU11">
        <v>3556</v>
      </c>
      <c r="AV11">
        <v>33544</v>
      </c>
      <c r="AW11" t="s">
        <v>206</v>
      </c>
    </row>
    <row r="12" spans="1:58">
      <c r="A12" t="s">
        <v>182</v>
      </c>
      <c r="B12">
        <v>38.54</v>
      </c>
      <c r="C12">
        <v>2590</v>
      </c>
      <c r="D12">
        <v>27943</v>
      </c>
      <c r="E12" t="s">
        <v>183</v>
      </c>
      <c r="F12" t="s">
        <v>184</v>
      </c>
      <c r="G12" t="s">
        <v>184</v>
      </c>
      <c r="H12" t="s">
        <v>184</v>
      </c>
      <c r="I12" t="s">
        <v>184</v>
      </c>
      <c r="J12">
        <v>37.75</v>
      </c>
      <c r="K12">
        <v>2379</v>
      </c>
      <c r="L12">
        <v>27852</v>
      </c>
      <c r="M12" t="s">
        <v>185</v>
      </c>
      <c r="N12">
        <v>39.409999999999997</v>
      </c>
      <c r="O12">
        <v>3521</v>
      </c>
      <c r="P12">
        <v>27606</v>
      </c>
      <c r="Q12" t="s">
        <v>186</v>
      </c>
      <c r="R12">
        <v>36.630000000000003</v>
      </c>
      <c r="S12">
        <v>2200</v>
      </c>
      <c r="T12">
        <v>28809</v>
      </c>
      <c r="U12" t="s">
        <v>187</v>
      </c>
      <c r="V12">
        <v>39.56</v>
      </c>
      <c r="W12">
        <v>2378</v>
      </c>
      <c r="X12">
        <v>30083</v>
      </c>
      <c r="Y12" t="s">
        <v>188</v>
      </c>
      <c r="Z12">
        <v>39.119999999999997</v>
      </c>
      <c r="AA12">
        <v>2480</v>
      </c>
      <c r="AB12">
        <v>28033</v>
      </c>
      <c r="AC12" t="s">
        <v>189</v>
      </c>
      <c r="AD12">
        <v>38.26</v>
      </c>
      <c r="AE12">
        <v>2337</v>
      </c>
      <c r="AF12">
        <v>29076</v>
      </c>
      <c r="AG12" t="s">
        <v>190</v>
      </c>
      <c r="AH12">
        <v>39.9</v>
      </c>
      <c r="AI12">
        <v>2439</v>
      </c>
      <c r="AJ12">
        <v>26900</v>
      </c>
      <c r="AK12" t="s">
        <v>191</v>
      </c>
      <c r="AL12">
        <v>43.11</v>
      </c>
      <c r="AM12">
        <v>2649</v>
      </c>
      <c r="AN12">
        <v>27235</v>
      </c>
      <c r="AO12" t="s">
        <v>192</v>
      </c>
      <c r="AP12">
        <v>37.380000000000003</v>
      </c>
      <c r="AQ12">
        <v>2423</v>
      </c>
      <c r="AR12">
        <v>26702</v>
      </c>
      <c r="AS12" t="s">
        <v>193</v>
      </c>
      <c r="AT12" t="s">
        <v>184</v>
      </c>
      <c r="AU12" t="s">
        <v>184</v>
      </c>
      <c r="AV12" t="s">
        <v>184</v>
      </c>
      <c r="AW12" t="s">
        <v>184</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382" t="s">
        <v>177</v>
      </c>
      <c r="B1" s="416">
        <v>44378.333831018521</v>
      </c>
      <c r="C1" s="382"/>
      <c r="D1" s="382"/>
      <c r="E1" s="382"/>
      <c r="F1" s="416">
        <v>44348.333831018521</v>
      </c>
      <c r="G1" s="382"/>
      <c r="H1" s="382"/>
      <c r="I1" s="382"/>
      <c r="J1" s="416">
        <v>44317.333831018521</v>
      </c>
      <c r="K1" s="382"/>
      <c r="L1" s="382"/>
      <c r="M1" s="382"/>
      <c r="N1" s="416">
        <v>44287.333831018521</v>
      </c>
      <c r="O1" s="382"/>
      <c r="P1" s="382"/>
      <c r="Q1" s="382"/>
      <c r="R1" s="416">
        <v>44256.333831018521</v>
      </c>
      <c r="S1" s="382"/>
      <c r="T1" s="382"/>
      <c r="U1" s="382"/>
      <c r="V1" s="416">
        <v>44228.333831018521</v>
      </c>
      <c r="W1" s="382"/>
      <c r="X1" s="382"/>
      <c r="Y1" s="382"/>
      <c r="Z1" s="416">
        <v>44197.333831018521</v>
      </c>
      <c r="AA1" s="382"/>
      <c r="AB1" s="382"/>
      <c r="AC1" s="382"/>
      <c r="AD1" s="416">
        <v>44166.333831018521</v>
      </c>
      <c r="AE1" s="382"/>
      <c r="AF1" s="382"/>
      <c r="AG1" s="382"/>
      <c r="AH1" s="416">
        <v>44136.333831018521</v>
      </c>
      <c r="AI1" s="382"/>
      <c r="AJ1" s="382"/>
      <c r="AK1" s="382"/>
      <c r="AL1" s="416">
        <v>44105.333831018521</v>
      </c>
      <c r="AM1" s="382"/>
      <c r="AN1" s="382"/>
      <c r="AO1" s="382"/>
      <c r="AP1" s="416">
        <v>44075.333831018521</v>
      </c>
      <c r="AQ1" s="382"/>
      <c r="AR1" s="382"/>
      <c r="AS1" s="382"/>
      <c r="AT1" s="416">
        <v>44044.333831018521</v>
      </c>
      <c r="AU1" s="382"/>
      <c r="AV1" s="382"/>
      <c r="AW1" s="382"/>
    </row>
    <row r="2" spans="1:49">
      <c r="A2" s="382"/>
      <c r="B2" t="s">
        <v>178</v>
      </c>
      <c r="C2" t="s">
        <v>179</v>
      </c>
      <c r="D2" t="s">
        <v>180</v>
      </c>
      <c r="E2" t="s">
        <v>181</v>
      </c>
      <c r="F2" t="s">
        <v>178</v>
      </c>
      <c r="G2" t="s">
        <v>179</v>
      </c>
      <c r="H2" t="s">
        <v>180</v>
      </c>
      <c r="I2" t="s">
        <v>181</v>
      </c>
      <c r="J2" t="s">
        <v>178</v>
      </c>
      <c r="K2" t="s">
        <v>179</v>
      </c>
      <c r="L2" t="s">
        <v>180</v>
      </c>
      <c r="M2" t="s">
        <v>181</v>
      </c>
      <c r="N2" t="s">
        <v>178</v>
      </c>
      <c r="O2" t="s">
        <v>179</v>
      </c>
      <c r="P2" t="s">
        <v>180</v>
      </c>
      <c r="Q2" t="s">
        <v>181</v>
      </c>
      <c r="R2" t="s">
        <v>178</v>
      </c>
      <c r="S2" t="s">
        <v>179</v>
      </c>
      <c r="T2" t="s">
        <v>180</v>
      </c>
      <c r="U2" t="s">
        <v>181</v>
      </c>
      <c r="V2" t="s">
        <v>178</v>
      </c>
      <c r="W2" t="s">
        <v>179</v>
      </c>
      <c r="X2" t="s">
        <v>180</v>
      </c>
      <c r="Y2" t="s">
        <v>181</v>
      </c>
      <c r="Z2" t="s">
        <v>178</v>
      </c>
      <c r="AA2" t="s">
        <v>179</v>
      </c>
      <c r="AB2" t="s">
        <v>180</v>
      </c>
      <c r="AC2" t="s">
        <v>181</v>
      </c>
      <c r="AD2" t="s">
        <v>178</v>
      </c>
      <c r="AE2" t="s">
        <v>179</v>
      </c>
      <c r="AF2" t="s">
        <v>180</v>
      </c>
      <c r="AG2" t="s">
        <v>181</v>
      </c>
      <c r="AH2" t="s">
        <v>178</v>
      </c>
      <c r="AI2" t="s">
        <v>179</v>
      </c>
      <c r="AJ2" t="s">
        <v>180</v>
      </c>
      <c r="AK2" t="s">
        <v>181</v>
      </c>
      <c r="AL2" t="s">
        <v>178</v>
      </c>
      <c r="AM2" t="s">
        <v>179</v>
      </c>
      <c r="AN2" t="s">
        <v>180</v>
      </c>
      <c r="AO2" t="s">
        <v>181</v>
      </c>
      <c r="AP2" t="s">
        <v>178</v>
      </c>
      <c r="AQ2" t="s">
        <v>179</v>
      </c>
      <c r="AR2" t="s">
        <v>180</v>
      </c>
      <c r="AS2" t="s">
        <v>181</v>
      </c>
      <c r="AT2" t="s">
        <v>178</v>
      </c>
      <c r="AU2" t="s">
        <v>179</v>
      </c>
      <c r="AV2" t="s">
        <v>180</v>
      </c>
      <c r="AW2" t="s">
        <v>181</v>
      </c>
    </row>
    <row r="3" spans="1:49">
      <c r="A3" t="s">
        <v>182</v>
      </c>
      <c r="B3">
        <v>38.54</v>
      </c>
      <c r="C3">
        <v>2590</v>
      </c>
      <c r="D3">
        <v>27943</v>
      </c>
      <c r="E3" t="s">
        <v>183</v>
      </c>
      <c r="F3" t="s">
        <v>184</v>
      </c>
      <c r="G3" t="s">
        <v>184</v>
      </c>
      <c r="H3" t="s">
        <v>184</v>
      </c>
      <c r="I3" t="s">
        <v>184</v>
      </c>
      <c r="J3">
        <v>37.75</v>
      </c>
      <c r="K3">
        <v>2379</v>
      </c>
      <c r="L3">
        <v>27852</v>
      </c>
      <c r="M3" t="s">
        <v>185</v>
      </c>
      <c r="N3">
        <v>39.409999999999997</v>
      </c>
      <c r="O3">
        <v>3521</v>
      </c>
      <c r="P3">
        <v>27606</v>
      </c>
      <c r="Q3" t="s">
        <v>186</v>
      </c>
      <c r="R3">
        <v>36.630000000000003</v>
      </c>
      <c r="S3">
        <v>2200</v>
      </c>
      <c r="T3">
        <v>28809</v>
      </c>
      <c r="U3" t="s">
        <v>187</v>
      </c>
      <c r="V3">
        <v>39.56</v>
      </c>
      <c r="W3">
        <v>2378</v>
      </c>
      <c r="X3">
        <v>30083</v>
      </c>
      <c r="Y3" t="s">
        <v>188</v>
      </c>
      <c r="Z3">
        <v>39.119999999999997</v>
      </c>
      <c r="AA3">
        <v>2480</v>
      </c>
      <c r="AB3">
        <v>28033</v>
      </c>
      <c r="AC3" t="s">
        <v>189</v>
      </c>
      <c r="AD3">
        <v>38.26</v>
      </c>
      <c r="AE3">
        <v>2337</v>
      </c>
      <c r="AF3">
        <v>29076</v>
      </c>
      <c r="AG3" t="s">
        <v>190</v>
      </c>
      <c r="AH3">
        <v>39.9</v>
      </c>
      <c r="AI3">
        <v>2439</v>
      </c>
      <c r="AJ3">
        <v>26900</v>
      </c>
      <c r="AK3" t="s">
        <v>191</v>
      </c>
      <c r="AL3">
        <v>43.11</v>
      </c>
      <c r="AM3">
        <v>2649</v>
      </c>
      <c r="AN3">
        <v>27235</v>
      </c>
      <c r="AO3" t="s">
        <v>192</v>
      </c>
      <c r="AP3">
        <v>37.380000000000003</v>
      </c>
      <c r="AQ3">
        <v>2423</v>
      </c>
      <c r="AR3">
        <v>26702</v>
      </c>
      <c r="AS3" t="s">
        <v>193</v>
      </c>
      <c r="AT3" t="s">
        <v>184</v>
      </c>
      <c r="AU3" t="s">
        <v>184</v>
      </c>
      <c r="AV3" t="s">
        <v>184</v>
      </c>
      <c r="AW3" t="s">
        <v>184</v>
      </c>
    </row>
    <row r="4" spans="1:49">
      <c r="A4" t="s">
        <v>194</v>
      </c>
      <c r="B4">
        <v>40.46</v>
      </c>
      <c r="C4">
        <v>3859</v>
      </c>
      <c r="D4">
        <v>35509</v>
      </c>
      <c r="E4" t="s">
        <v>195</v>
      </c>
      <c r="F4">
        <v>41.08</v>
      </c>
      <c r="G4">
        <v>3359</v>
      </c>
      <c r="H4">
        <v>35643</v>
      </c>
      <c r="I4" t="s">
        <v>196</v>
      </c>
      <c r="J4">
        <v>41.75</v>
      </c>
      <c r="K4">
        <v>3354</v>
      </c>
      <c r="L4">
        <v>35946</v>
      </c>
      <c r="M4" t="s">
        <v>197</v>
      </c>
      <c r="N4">
        <v>40.25</v>
      </c>
      <c r="O4">
        <v>3657</v>
      </c>
      <c r="P4">
        <v>36151</v>
      </c>
      <c r="Q4" t="s">
        <v>198</v>
      </c>
      <c r="R4">
        <v>40.520000000000003</v>
      </c>
      <c r="S4">
        <v>3813</v>
      </c>
      <c r="T4">
        <v>33693</v>
      </c>
      <c r="U4" t="s">
        <v>199</v>
      </c>
      <c r="V4">
        <v>40.26</v>
      </c>
      <c r="W4">
        <v>3883</v>
      </c>
      <c r="X4">
        <v>33622</v>
      </c>
      <c r="Y4" t="s">
        <v>200</v>
      </c>
      <c r="Z4">
        <v>41.1</v>
      </c>
      <c r="AA4">
        <v>3579</v>
      </c>
      <c r="AB4">
        <v>33289</v>
      </c>
      <c r="AC4" t="s">
        <v>201</v>
      </c>
      <c r="AD4">
        <v>39.979999999999997</v>
      </c>
      <c r="AE4">
        <v>3464</v>
      </c>
      <c r="AF4">
        <v>33495</v>
      </c>
      <c r="AG4" t="s">
        <v>202</v>
      </c>
      <c r="AH4">
        <v>41.92</v>
      </c>
      <c r="AI4">
        <v>3730</v>
      </c>
      <c r="AJ4">
        <v>32930</v>
      </c>
      <c r="AK4" t="s">
        <v>203</v>
      </c>
      <c r="AL4">
        <v>40.68</v>
      </c>
      <c r="AM4">
        <v>3608</v>
      </c>
      <c r="AN4">
        <v>34330</v>
      </c>
      <c r="AO4" t="s">
        <v>204</v>
      </c>
      <c r="AP4">
        <v>45.87</v>
      </c>
      <c r="AQ4">
        <v>3895</v>
      </c>
      <c r="AR4">
        <v>33203</v>
      </c>
      <c r="AS4" t="s">
        <v>205</v>
      </c>
      <c r="AT4">
        <v>39.68</v>
      </c>
      <c r="AU4">
        <v>3556</v>
      </c>
      <c r="AV4">
        <v>33544</v>
      </c>
      <c r="AW4" t="s">
        <v>206</v>
      </c>
    </row>
    <row r="5" spans="1:49">
      <c r="A5" t="s">
        <v>207</v>
      </c>
      <c r="B5">
        <v>40.9</v>
      </c>
      <c r="C5">
        <v>3914</v>
      </c>
      <c r="D5">
        <v>27128</v>
      </c>
      <c r="E5" t="s">
        <v>208</v>
      </c>
      <c r="F5" t="s">
        <v>184</v>
      </c>
      <c r="G5" t="s">
        <v>184</v>
      </c>
      <c r="H5" t="s">
        <v>184</v>
      </c>
      <c r="I5" t="s">
        <v>184</v>
      </c>
      <c r="J5">
        <v>40.22</v>
      </c>
      <c r="K5">
        <v>3715</v>
      </c>
      <c r="L5">
        <v>26883</v>
      </c>
      <c r="M5" t="s">
        <v>209</v>
      </c>
      <c r="N5">
        <v>43.43</v>
      </c>
      <c r="O5">
        <v>3586</v>
      </c>
      <c r="P5">
        <v>26452</v>
      </c>
      <c r="Q5" t="s">
        <v>210</v>
      </c>
      <c r="R5" t="s">
        <v>184</v>
      </c>
      <c r="S5" t="s">
        <v>184</v>
      </c>
      <c r="T5" t="s">
        <v>184</v>
      </c>
      <c r="U5" t="s">
        <v>184</v>
      </c>
      <c r="V5" t="s">
        <v>184</v>
      </c>
      <c r="W5" t="s">
        <v>184</v>
      </c>
      <c r="X5" t="s">
        <v>184</v>
      </c>
      <c r="Y5" t="s">
        <v>184</v>
      </c>
      <c r="Z5">
        <v>39.86</v>
      </c>
      <c r="AA5">
        <v>3420</v>
      </c>
      <c r="AB5">
        <v>27330</v>
      </c>
      <c r="AC5" t="s">
        <v>211</v>
      </c>
      <c r="AD5">
        <v>36.93</v>
      </c>
      <c r="AE5">
        <v>3660</v>
      </c>
      <c r="AF5">
        <v>26903</v>
      </c>
      <c r="AG5" t="s">
        <v>212</v>
      </c>
      <c r="AH5">
        <v>40.159999999999997</v>
      </c>
      <c r="AI5">
        <v>3601</v>
      </c>
      <c r="AJ5">
        <v>27221</v>
      </c>
      <c r="AK5" t="s">
        <v>213</v>
      </c>
      <c r="AL5" t="s">
        <v>184</v>
      </c>
      <c r="AM5" t="s">
        <v>184</v>
      </c>
      <c r="AN5" t="s">
        <v>184</v>
      </c>
      <c r="AO5" t="s">
        <v>184</v>
      </c>
      <c r="AP5">
        <v>56.43</v>
      </c>
      <c r="AQ5">
        <v>3071</v>
      </c>
      <c r="AR5">
        <v>25593</v>
      </c>
      <c r="AS5" t="s">
        <v>214</v>
      </c>
      <c r="AT5" t="s">
        <v>184</v>
      </c>
      <c r="AU5" t="s">
        <v>184</v>
      </c>
      <c r="AV5" t="s">
        <v>184</v>
      </c>
      <c r="AW5" t="s">
        <v>184</v>
      </c>
    </row>
    <row r="6" spans="1:49">
      <c r="A6" t="s">
        <v>215</v>
      </c>
      <c r="B6">
        <v>41.65</v>
      </c>
      <c r="C6">
        <v>5983</v>
      </c>
      <c r="D6">
        <v>40348</v>
      </c>
      <c r="E6" t="s">
        <v>216</v>
      </c>
      <c r="F6" t="s">
        <v>184</v>
      </c>
      <c r="G6" t="s">
        <v>184</v>
      </c>
      <c r="H6" t="s">
        <v>184</v>
      </c>
      <c r="I6" t="s">
        <v>184</v>
      </c>
      <c r="J6" t="s">
        <v>184</v>
      </c>
      <c r="K6" t="s">
        <v>184</v>
      </c>
      <c r="L6" t="s">
        <v>184</v>
      </c>
      <c r="M6" t="s">
        <v>184</v>
      </c>
      <c r="N6">
        <v>40.47</v>
      </c>
      <c r="O6">
        <v>5041</v>
      </c>
      <c r="P6">
        <v>36841</v>
      </c>
      <c r="Q6" t="s">
        <v>217</v>
      </c>
      <c r="R6" t="s">
        <v>184</v>
      </c>
      <c r="S6" t="s">
        <v>184</v>
      </c>
      <c r="T6" t="s">
        <v>184</v>
      </c>
      <c r="U6" t="s">
        <v>184</v>
      </c>
      <c r="V6" t="s">
        <v>184</v>
      </c>
      <c r="W6" t="s">
        <v>184</v>
      </c>
      <c r="X6" t="s">
        <v>184</v>
      </c>
      <c r="Y6" t="s">
        <v>184</v>
      </c>
      <c r="Z6">
        <v>38.49</v>
      </c>
      <c r="AA6">
        <v>5413</v>
      </c>
      <c r="AB6">
        <v>34488</v>
      </c>
      <c r="AC6" t="s">
        <v>218</v>
      </c>
      <c r="AD6">
        <v>38.47</v>
      </c>
      <c r="AE6">
        <v>5453</v>
      </c>
      <c r="AF6">
        <v>33283</v>
      </c>
      <c r="AG6" t="s">
        <v>219</v>
      </c>
      <c r="AH6">
        <v>40.53</v>
      </c>
      <c r="AI6">
        <v>4436</v>
      </c>
      <c r="AJ6">
        <v>36326</v>
      </c>
      <c r="AK6" t="s">
        <v>218</v>
      </c>
      <c r="AL6">
        <v>40.36</v>
      </c>
      <c r="AM6">
        <v>5167</v>
      </c>
      <c r="AN6">
        <v>38327</v>
      </c>
      <c r="AO6" t="s">
        <v>220</v>
      </c>
      <c r="AP6">
        <v>39.9</v>
      </c>
      <c r="AQ6">
        <v>4886</v>
      </c>
      <c r="AR6">
        <v>37384</v>
      </c>
      <c r="AS6" t="s">
        <v>221</v>
      </c>
      <c r="AT6">
        <v>39.69</v>
      </c>
      <c r="AU6">
        <v>5343</v>
      </c>
      <c r="AV6">
        <v>37476</v>
      </c>
      <c r="AW6" t="s">
        <v>222</v>
      </c>
    </row>
    <row r="7" spans="1:49">
      <c r="A7" t="s">
        <v>223</v>
      </c>
      <c r="B7">
        <v>41.89</v>
      </c>
      <c r="C7">
        <v>4130</v>
      </c>
      <c r="D7">
        <v>36735</v>
      </c>
      <c r="E7" t="s">
        <v>224</v>
      </c>
      <c r="F7">
        <v>43.47</v>
      </c>
      <c r="G7">
        <v>4060</v>
      </c>
      <c r="H7">
        <v>37831</v>
      </c>
      <c r="I7" t="s">
        <v>225</v>
      </c>
      <c r="J7">
        <v>42.46</v>
      </c>
      <c r="K7">
        <v>4550</v>
      </c>
      <c r="L7">
        <v>36408</v>
      </c>
      <c r="M7" t="s">
        <v>226</v>
      </c>
      <c r="N7" t="s">
        <v>184</v>
      </c>
      <c r="O7" t="s">
        <v>184</v>
      </c>
      <c r="P7" t="s">
        <v>184</v>
      </c>
      <c r="Q7" t="s">
        <v>184</v>
      </c>
      <c r="R7" t="s">
        <v>184</v>
      </c>
      <c r="S7" t="s">
        <v>184</v>
      </c>
      <c r="T7" t="s">
        <v>184</v>
      </c>
      <c r="U7" t="s">
        <v>184</v>
      </c>
      <c r="V7" t="s">
        <v>184</v>
      </c>
      <c r="W7" t="s">
        <v>184</v>
      </c>
      <c r="X7" t="s">
        <v>184</v>
      </c>
      <c r="Y7" t="s">
        <v>184</v>
      </c>
      <c r="Z7">
        <v>40.869999999999997</v>
      </c>
      <c r="AA7">
        <v>3583</v>
      </c>
      <c r="AB7">
        <v>34378</v>
      </c>
      <c r="AC7" t="s">
        <v>227</v>
      </c>
      <c r="AD7" t="s">
        <v>184</v>
      </c>
      <c r="AE7" t="s">
        <v>184</v>
      </c>
      <c r="AF7" t="s">
        <v>184</v>
      </c>
      <c r="AG7" t="s">
        <v>184</v>
      </c>
      <c r="AH7" t="s">
        <v>184</v>
      </c>
      <c r="AI7" t="s">
        <v>184</v>
      </c>
      <c r="AJ7" t="s">
        <v>184</v>
      </c>
      <c r="AK7" t="s">
        <v>184</v>
      </c>
      <c r="AL7" t="s">
        <v>184</v>
      </c>
      <c r="AM7" t="s">
        <v>184</v>
      </c>
      <c r="AN7" t="s">
        <v>184</v>
      </c>
      <c r="AO7" t="s">
        <v>184</v>
      </c>
      <c r="AP7" t="s">
        <v>184</v>
      </c>
      <c r="AQ7" t="s">
        <v>184</v>
      </c>
      <c r="AR7" t="s">
        <v>184</v>
      </c>
      <c r="AS7" t="s">
        <v>184</v>
      </c>
      <c r="AT7" t="s">
        <v>184</v>
      </c>
      <c r="AU7" t="s">
        <v>184</v>
      </c>
      <c r="AV7" t="s">
        <v>184</v>
      </c>
      <c r="AW7" t="s">
        <v>184</v>
      </c>
    </row>
    <row r="8" spans="1:49">
      <c r="A8" t="s">
        <v>228</v>
      </c>
      <c r="B8">
        <v>43.85</v>
      </c>
      <c r="C8">
        <v>4429</v>
      </c>
      <c r="D8">
        <v>33393</v>
      </c>
      <c r="E8" t="s">
        <v>229</v>
      </c>
      <c r="F8">
        <v>42.73</v>
      </c>
      <c r="G8">
        <v>4935</v>
      </c>
      <c r="H8">
        <v>31680</v>
      </c>
      <c r="I8" t="s">
        <v>230</v>
      </c>
      <c r="J8">
        <v>44.99</v>
      </c>
      <c r="K8">
        <v>4510</v>
      </c>
      <c r="L8">
        <v>32052</v>
      </c>
      <c r="M8" t="s">
        <v>231</v>
      </c>
      <c r="N8">
        <v>43.91</v>
      </c>
      <c r="O8">
        <v>4266</v>
      </c>
      <c r="P8">
        <v>31119</v>
      </c>
      <c r="Q8" t="s">
        <v>232</v>
      </c>
      <c r="R8">
        <v>41.05</v>
      </c>
      <c r="S8">
        <v>4941</v>
      </c>
      <c r="T8">
        <v>30019</v>
      </c>
      <c r="U8" t="s">
        <v>233</v>
      </c>
      <c r="V8">
        <v>40.729999999999997</v>
      </c>
      <c r="W8">
        <v>4815</v>
      </c>
      <c r="X8">
        <v>29449</v>
      </c>
      <c r="Y8" t="s">
        <v>205</v>
      </c>
      <c r="Z8">
        <v>40.65</v>
      </c>
      <c r="AA8">
        <v>5175</v>
      </c>
      <c r="AB8">
        <v>30578</v>
      </c>
      <c r="AC8" t="s">
        <v>234</v>
      </c>
      <c r="AD8">
        <v>41.84</v>
      </c>
      <c r="AE8">
        <v>5587</v>
      </c>
      <c r="AF8">
        <v>30252</v>
      </c>
      <c r="AG8" t="s">
        <v>205</v>
      </c>
      <c r="AH8">
        <v>41.41</v>
      </c>
      <c r="AI8">
        <v>4870</v>
      </c>
      <c r="AJ8">
        <v>29941</v>
      </c>
      <c r="AK8" t="s">
        <v>205</v>
      </c>
      <c r="AL8">
        <v>39.299999999999997</v>
      </c>
      <c r="AM8">
        <v>5182</v>
      </c>
      <c r="AN8">
        <v>29775</v>
      </c>
      <c r="AO8" t="s">
        <v>235</v>
      </c>
      <c r="AP8">
        <v>41.23</v>
      </c>
      <c r="AQ8">
        <v>4915</v>
      </c>
      <c r="AR8">
        <v>29761</v>
      </c>
      <c r="AS8" t="s">
        <v>236</v>
      </c>
      <c r="AT8">
        <v>41.63</v>
      </c>
      <c r="AU8">
        <v>5060</v>
      </c>
      <c r="AV8">
        <v>27546</v>
      </c>
      <c r="AW8" t="s">
        <v>237</v>
      </c>
    </row>
    <row r="9" spans="1:49">
      <c r="A9" t="s">
        <v>238</v>
      </c>
      <c r="B9">
        <v>43.86</v>
      </c>
      <c r="C9">
        <v>4989</v>
      </c>
      <c r="D9">
        <v>38222</v>
      </c>
      <c r="E9" t="s">
        <v>239</v>
      </c>
      <c r="F9" t="s">
        <v>184</v>
      </c>
      <c r="G9" t="s">
        <v>184</v>
      </c>
      <c r="H9" t="s">
        <v>184</v>
      </c>
      <c r="I9" t="s">
        <v>184</v>
      </c>
      <c r="J9">
        <v>45.89</v>
      </c>
      <c r="K9">
        <v>4451</v>
      </c>
      <c r="L9">
        <v>37832</v>
      </c>
      <c r="M9" t="s">
        <v>240</v>
      </c>
      <c r="N9">
        <v>45.97</v>
      </c>
      <c r="O9">
        <v>4317</v>
      </c>
      <c r="P9">
        <v>36306</v>
      </c>
      <c r="Q9" t="s">
        <v>241</v>
      </c>
      <c r="R9">
        <v>45.04</v>
      </c>
      <c r="S9">
        <v>4246</v>
      </c>
      <c r="T9">
        <v>36013</v>
      </c>
      <c r="U9" t="s">
        <v>242</v>
      </c>
      <c r="V9">
        <v>45.75</v>
      </c>
      <c r="W9">
        <v>4001</v>
      </c>
      <c r="X9">
        <v>35400</v>
      </c>
      <c r="Y9" t="s">
        <v>243</v>
      </c>
      <c r="Z9">
        <v>42.65</v>
      </c>
      <c r="AA9">
        <v>4003</v>
      </c>
      <c r="AB9">
        <v>34994</v>
      </c>
      <c r="AC9" t="s">
        <v>244</v>
      </c>
      <c r="AD9">
        <v>43.68</v>
      </c>
      <c r="AE9">
        <v>4000</v>
      </c>
      <c r="AF9">
        <v>35062</v>
      </c>
      <c r="AG9" t="s">
        <v>245</v>
      </c>
      <c r="AH9">
        <v>43.89</v>
      </c>
      <c r="AI9">
        <v>4611</v>
      </c>
      <c r="AJ9">
        <v>35737</v>
      </c>
      <c r="AK9" t="s">
        <v>246</v>
      </c>
      <c r="AL9">
        <v>45.01</v>
      </c>
      <c r="AM9">
        <v>4303</v>
      </c>
      <c r="AN9">
        <v>35916</v>
      </c>
      <c r="AO9" t="s">
        <v>247</v>
      </c>
      <c r="AP9">
        <v>46.01</v>
      </c>
      <c r="AQ9">
        <v>4187</v>
      </c>
      <c r="AR9">
        <v>35898</v>
      </c>
      <c r="AS9" t="s">
        <v>248</v>
      </c>
      <c r="AT9">
        <v>44.73</v>
      </c>
      <c r="AU9">
        <v>4238</v>
      </c>
      <c r="AV9">
        <v>34786</v>
      </c>
      <c r="AW9" t="s">
        <v>249</v>
      </c>
    </row>
    <row r="10" spans="1:49">
      <c r="A10" t="s">
        <v>250</v>
      </c>
      <c r="B10">
        <v>44.2</v>
      </c>
      <c r="C10">
        <v>4686</v>
      </c>
      <c r="D10">
        <v>36965</v>
      </c>
      <c r="E10" t="s">
        <v>251</v>
      </c>
      <c r="F10" t="s">
        <v>184</v>
      </c>
      <c r="G10" t="s">
        <v>184</v>
      </c>
      <c r="H10" t="s">
        <v>184</v>
      </c>
      <c r="I10" t="s">
        <v>184</v>
      </c>
      <c r="J10" t="s">
        <v>184</v>
      </c>
      <c r="K10" t="s">
        <v>184</v>
      </c>
      <c r="L10" t="s">
        <v>184</v>
      </c>
      <c r="M10" t="s">
        <v>184</v>
      </c>
      <c r="N10" t="s">
        <v>184</v>
      </c>
      <c r="O10" t="s">
        <v>184</v>
      </c>
      <c r="P10" t="s">
        <v>184</v>
      </c>
      <c r="Q10" t="s">
        <v>184</v>
      </c>
      <c r="R10">
        <v>43.3</v>
      </c>
      <c r="S10">
        <v>4843</v>
      </c>
      <c r="T10">
        <v>35314</v>
      </c>
      <c r="U10" t="s">
        <v>252</v>
      </c>
      <c r="V10" t="s">
        <v>184</v>
      </c>
      <c r="W10" t="s">
        <v>184</v>
      </c>
      <c r="X10" t="s">
        <v>184</v>
      </c>
      <c r="Y10" t="s">
        <v>184</v>
      </c>
      <c r="Z10">
        <v>41.94</v>
      </c>
      <c r="AA10">
        <v>3590</v>
      </c>
      <c r="AB10">
        <v>36759</v>
      </c>
      <c r="AC10" t="s">
        <v>224</v>
      </c>
      <c r="AD10" t="s">
        <v>184</v>
      </c>
      <c r="AE10" t="s">
        <v>184</v>
      </c>
      <c r="AF10" t="s">
        <v>184</v>
      </c>
      <c r="AG10" t="s">
        <v>184</v>
      </c>
      <c r="AH10" t="s">
        <v>184</v>
      </c>
      <c r="AI10" t="s">
        <v>184</v>
      </c>
      <c r="AJ10" t="s">
        <v>184</v>
      </c>
      <c r="AK10" t="s">
        <v>184</v>
      </c>
      <c r="AL10" t="s">
        <v>184</v>
      </c>
      <c r="AM10" t="s">
        <v>184</v>
      </c>
      <c r="AN10" t="s">
        <v>184</v>
      </c>
      <c r="AO10" t="s">
        <v>184</v>
      </c>
      <c r="AP10" t="s">
        <v>184</v>
      </c>
      <c r="AQ10" t="s">
        <v>184</v>
      </c>
      <c r="AR10" t="s">
        <v>184</v>
      </c>
      <c r="AS10" t="s">
        <v>184</v>
      </c>
      <c r="AT10" t="s">
        <v>184</v>
      </c>
      <c r="AU10" t="s">
        <v>184</v>
      </c>
      <c r="AV10" t="s">
        <v>184</v>
      </c>
      <c r="AW10" t="s">
        <v>184</v>
      </c>
    </row>
    <row r="11" spans="1:49">
      <c r="A11" t="s">
        <v>253</v>
      </c>
      <c r="B11">
        <v>44.66</v>
      </c>
      <c r="C11">
        <v>3853</v>
      </c>
      <c r="D11">
        <v>37215</v>
      </c>
      <c r="E11" t="s">
        <v>254</v>
      </c>
      <c r="F11">
        <v>46.92</v>
      </c>
      <c r="G11">
        <v>3795</v>
      </c>
      <c r="H11">
        <v>37008</v>
      </c>
      <c r="I11" t="s">
        <v>255</v>
      </c>
      <c r="J11">
        <v>44.4</v>
      </c>
      <c r="K11">
        <v>3604</v>
      </c>
      <c r="L11">
        <v>37003</v>
      </c>
      <c r="M11" t="s">
        <v>254</v>
      </c>
      <c r="N11">
        <v>43.32</v>
      </c>
      <c r="O11">
        <v>3768</v>
      </c>
      <c r="P11">
        <v>37726</v>
      </c>
      <c r="Q11" t="s">
        <v>225</v>
      </c>
      <c r="R11">
        <v>42.14</v>
      </c>
      <c r="S11">
        <v>3946</v>
      </c>
      <c r="T11">
        <v>37234</v>
      </c>
      <c r="U11" t="s">
        <v>256</v>
      </c>
      <c r="V11">
        <v>42.96</v>
      </c>
      <c r="W11">
        <v>3729</v>
      </c>
      <c r="X11">
        <v>36701</v>
      </c>
      <c r="Y11" t="s">
        <v>257</v>
      </c>
      <c r="Z11">
        <v>41.58</v>
      </c>
      <c r="AA11">
        <v>3672</v>
      </c>
      <c r="AB11">
        <v>35034</v>
      </c>
      <c r="AC11" t="s">
        <v>258</v>
      </c>
      <c r="AD11">
        <v>41.76</v>
      </c>
      <c r="AE11">
        <v>3407</v>
      </c>
      <c r="AF11">
        <v>36145</v>
      </c>
      <c r="AG11" t="s">
        <v>219</v>
      </c>
      <c r="AH11">
        <v>43.63</v>
      </c>
      <c r="AI11">
        <v>3616</v>
      </c>
      <c r="AJ11">
        <v>35834</v>
      </c>
      <c r="AK11" t="s">
        <v>259</v>
      </c>
      <c r="AL11">
        <v>43.82</v>
      </c>
      <c r="AM11">
        <v>3509</v>
      </c>
      <c r="AN11">
        <v>36164</v>
      </c>
      <c r="AO11" t="s">
        <v>260</v>
      </c>
      <c r="AP11">
        <v>44.4</v>
      </c>
      <c r="AQ11">
        <v>3625</v>
      </c>
      <c r="AR11">
        <v>36536</v>
      </c>
      <c r="AS11" t="s">
        <v>261</v>
      </c>
      <c r="AT11">
        <v>44.83</v>
      </c>
      <c r="AU11">
        <v>3467</v>
      </c>
      <c r="AV11">
        <v>36691</v>
      </c>
      <c r="AW11" t="s">
        <v>262</v>
      </c>
    </row>
    <row r="12" spans="1:49">
      <c r="A12" t="s">
        <v>263</v>
      </c>
      <c r="B12">
        <v>44.69</v>
      </c>
      <c r="C12">
        <v>4380</v>
      </c>
      <c r="D12">
        <v>36731</v>
      </c>
      <c r="E12" t="s">
        <v>259</v>
      </c>
      <c r="F12">
        <v>53.84</v>
      </c>
      <c r="G12">
        <v>3422</v>
      </c>
      <c r="H12">
        <v>37552</v>
      </c>
      <c r="I12" t="s">
        <v>264</v>
      </c>
      <c r="J12">
        <v>44.89</v>
      </c>
      <c r="K12">
        <v>3836</v>
      </c>
      <c r="L12">
        <v>37759</v>
      </c>
      <c r="M12" t="s">
        <v>227</v>
      </c>
      <c r="N12">
        <v>45.64</v>
      </c>
      <c r="O12">
        <v>3449</v>
      </c>
      <c r="P12">
        <v>37286</v>
      </c>
      <c r="Q12" t="s">
        <v>265</v>
      </c>
      <c r="R12">
        <v>45.13</v>
      </c>
      <c r="S12">
        <v>3829</v>
      </c>
      <c r="T12">
        <v>38343</v>
      </c>
      <c r="U12" t="s">
        <v>266</v>
      </c>
      <c r="V12">
        <v>48.15</v>
      </c>
      <c r="W12">
        <v>3181</v>
      </c>
      <c r="X12">
        <v>36552</v>
      </c>
      <c r="Y12" t="s">
        <v>190</v>
      </c>
      <c r="Z12">
        <v>43.78</v>
      </c>
      <c r="AA12">
        <v>3646</v>
      </c>
      <c r="AB12">
        <v>36931</v>
      </c>
      <c r="AC12" t="s">
        <v>204</v>
      </c>
      <c r="AD12">
        <v>45.76</v>
      </c>
      <c r="AE12">
        <v>3641</v>
      </c>
      <c r="AF12">
        <v>37581</v>
      </c>
      <c r="AG12" t="s">
        <v>259</v>
      </c>
      <c r="AH12">
        <v>47.17</v>
      </c>
      <c r="AI12">
        <v>3408</v>
      </c>
      <c r="AJ12">
        <v>38093</v>
      </c>
      <c r="AK12" t="s">
        <v>267</v>
      </c>
      <c r="AL12">
        <v>45.68</v>
      </c>
      <c r="AM12">
        <v>3504</v>
      </c>
      <c r="AN12">
        <v>37864</v>
      </c>
      <c r="AO12" t="s">
        <v>268</v>
      </c>
      <c r="AP12">
        <v>45.81</v>
      </c>
      <c r="AQ12">
        <v>3603</v>
      </c>
      <c r="AR12">
        <v>38222</v>
      </c>
      <c r="AS12" t="s">
        <v>269</v>
      </c>
      <c r="AT12">
        <v>46.73</v>
      </c>
      <c r="AU12">
        <v>3936</v>
      </c>
      <c r="AV12">
        <v>37672</v>
      </c>
      <c r="AW12" t="s">
        <v>270</v>
      </c>
    </row>
    <row r="13" spans="1:49">
      <c r="A13" t="s">
        <v>271</v>
      </c>
      <c r="B13">
        <v>44.82</v>
      </c>
      <c r="C13">
        <v>5800</v>
      </c>
      <c r="D13">
        <v>40685</v>
      </c>
      <c r="E13" t="s">
        <v>272</v>
      </c>
      <c r="F13">
        <v>41.27</v>
      </c>
      <c r="G13">
        <v>4967</v>
      </c>
      <c r="H13">
        <v>40427</v>
      </c>
      <c r="I13" t="s">
        <v>273</v>
      </c>
      <c r="J13" t="s">
        <v>184</v>
      </c>
      <c r="K13" t="s">
        <v>184</v>
      </c>
      <c r="L13" t="s">
        <v>184</v>
      </c>
      <c r="M13" t="s">
        <v>184</v>
      </c>
      <c r="N13">
        <v>50.12</v>
      </c>
      <c r="O13">
        <v>7600</v>
      </c>
      <c r="P13">
        <v>41642</v>
      </c>
      <c r="Q13" t="s">
        <v>274</v>
      </c>
      <c r="R13">
        <v>44.19</v>
      </c>
      <c r="S13">
        <v>5500</v>
      </c>
      <c r="T13">
        <v>39306</v>
      </c>
      <c r="U13" t="s">
        <v>275</v>
      </c>
      <c r="V13">
        <v>42.01</v>
      </c>
      <c r="W13">
        <v>5614</v>
      </c>
      <c r="X13">
        <v>38109</v>
      </c>
      <c r="Y13" t="s">
        <v>272</v>
      </c>
      <c r="Z13">
        <v>41.77</v>
      </c>
      <c r="AA13">
        <v>5300</v>
      </c>
      <c r="AB13">
        <v>37520</v>
      </c>
      <c r="AC13" t="s">
        <v>198</v>
      </c>
      <c r="AD13">
        <v>48.42</v>
      </c>
      <c r="AE13">
        <v>6133</v>
      </c>
      <c r="AF13">
        <v>37312</v>
      </c>
      <c r="AG13" t="s">
        <v>276</v>
      </c>
      <c r="AH13" t="s">
        <v>184</v>
      </c>
      <c r="AI13" t="s">
        <v>184</v>
      </c>
      <c r="AJ13" t="s">
        <v>184</v>
      </c>
      <c r="AK13" t="s">
        <v>184</v>
      </c>
      <c r="AL13">
        <v>47.84</v>
      </c>
      <c r="AM13">
        <v>6083</v>
      </c>
      <c r="AN13">
        <v>38862</v>
      </c>
      <c r="AO13" t="s">
        <v>277</v>
      </c>
      <c r="AP13">
        <v>50.24</v>
      </c>
      <c r="AQ13">
        <v>6286</v>
      </c>
      <c r="AR13">
        <v>39924</v>
      </c>
      <c r="AS13" t="s">
        <v>278</v>
      </c>
      <c r="AT13">
        <v>42.62</v>
      </c>
      <c r="AU13">
        <v>5400</v>
      </c>
      <c r="AV13">
        <v>38469</v>
      </c>
      <c r="AW13" t="s">
        <v>279</v>
      </c>
    </row>
    <row r="14" spans="1:49">
      <c r="A14" t="s">
        <v>280</v>
      </c>
      <c r="B14">
        <v>45.24</v>
      </c>
      <c r="C14">
        <v>3871</v>
      </c>
      <c r="D14">
        <v>30741</v>
      </c>
      <c r="E14" t="s">
        <v>281</v>
      </c>
      <c r="F14">
        <v>45.62</v>
      </c>
      <c r="G14">
        <v>3540</v>
      </c>
      <c r="H14">
        <v>30546</v>
      </c>
      <c r="I14" t="s">
        <v>282</v>
      </c>
      <c r="J14">
        <v>43.5</v>
      </c>
      <c r="K14">
        <v>3462</v>
      </c>
      <c r="L14">
        <v>30524</v>
      </c>
      <c r="M14" t="s">
        <v>283</v>
      </c>
      <c r="N14">
        <v>43.27</v>
      </c>
      <c r="O14">
        <v>3295</v>
      </c>
      <c r="P14">
        <v>30426</v>
      </c>
      <c r="Q14" t="s">
        <v>284</v>
      </c>
      <c r="R14">
        <v>41.99</v>
      </c>
      <c r="S14">
        <v>3321</v>
      </c>
      <c r="T14">
        <v>29047</v>
      </c>
      <c r="U14" t="s">
        <v>285</v>
      </c>
      <c r="V14">
        <v>40.94</v>
      </c>
      <c r="W14">
        <v>3341</v>
      </c>
      <c r="X14">
        <v>28354</v>
      </c>
      <c r="Y14" t="s">
        <v>286</v>
      </c>
      <c r="Z14">
        <v>42.1</v>
      </c>
      <c r="AA14">
        <v>3137</v>
      </c>
      <c r="AB14">
        <v>26961</v>
      </c>
      <c r="AC14" t="s">
        <v>287</v>
      </c>
      <c r="AD14">
        <v>41.41</v>
      </c>
      <c r="AE14">
        <v>3104</v>
      </c>
      <c r="AF14">
        <v>28226</v>
      </c>
      <c r="AG14" t="s">
        <v>288</v>
      </c>
      <c r="AH14">
        <v>40.909999999999997</v>
      </c>
      <c r="AI14">
        <v>2930</v>
      </c>
      <c r="AJ14">
        <v>26182</v>
      </c>
      <c r="AK14" t="s">
        <v>289</v>
      </c>
      <c r="AL14">
        <v>41.89</v>
      </c>
      <c r="AM14">
        <v>3120</v>
      </c>
      <c r="AN14">
        <v>27345</v>
      </c>
      <c r="AO14" t="s">
        <v>290</v>
      </c>
      <c r="AP14">
        <v>43.17</v>
      </c>
      <c r="AQ14">
        <v>3202</v>
      </c>
      <c r="AR14">
        <v>27684</v>
      </c>
      <c r="AS14" t="s">
        <v>291</v>
      </c>
      <c r="AT14">
        <v>42.61</v>
      </c>
      <c r="AU14">
        <v>3480</v>
      </c>
      <c r="AV14">
        <v>27295</v>
      </c>
      <c r="AW14" t="s">
        <v>287</v>
      </c>
    </row>
    <row r="15" spans="1:49">
      <c r="A15" t="s">
        <v>292</v>
      </c>
      <c r="B15">
        <v>45.76</v>
      </c>
      <c r="C15">
        <v>3544</v>
      </c>
      <c r="D15">
        <v>35981</v>
      </c>
      <c r="E15" t="s">
        <v>187</v>
      </c>
      <c r="F15">
        <v>45.95</v>
      </c>
      <c r="G15">
        <v>3783</v>
      </c>
      <c r="H15">
        <v>35332</v>
      </c>
      <c r="I15" t="s">
        <v>293</v>
      </c>
      <c r="J15">
        <v>44.89</v>
      </c>
      <c r="K15">
        <v>3554</v>
      </c>
      <c r="L15">
        <v>34198</v>
      </c>
      <c r="M15" t="s">
        <v>229</v>
      </c>
      <c r="N15">
        <v>45.11</v>
      </c>
      <c r="O15">
        <v>3536</v>
      </c>
      <c r="P15">
        <v>32439</v>
      </c>
      <c r="Q15" t="s">
        <v>294</v>
      </c>
      <c r="R15">
        <v>44.8</v>
      </c>
      <c r="S15">
        <v>3393</v>
      </c>
      <c r="T15">
        <v>33202</v>
      </c>
      <c r="U15" t="s">
        <v>230</v>
      </c>
      <c r="V15">
        <v>45.08</v>
      </c>
      <c r="W15">
        <v>3375</v>
      </c>
      <c r="X15">
        <v>33632</v>
      </c>
      <c r="Y15" t="s">
        <v>295</v>
      </c>
      <c r="Z15">
        <v>44.71</v>
      </c>
      <c r="AA15">
        <v>3283</v>
      </c>
      <c r="AB15">
        <v>34108</v>
      </c>
      <c r="AC15" t="s">
        <v>296</v>
      </c>
      <c r="AD15">
        <v>44.8</v>
      </c>
      <c r="AE15">
        <v>3309</v>
      </c>
      <c r="AF15">
        <v>33216</v>
      </c>
      <c r="AG15" t="s">
        <v>230</v>
      </c>
      <c r="AH15">
        <v>44.9</v>
      </c>
      <c r="AI15">
        <v>3339</v>
      </c>
      <c r="AJ15">
        <v>33091</v>
      </c>
      <c r="AK15" t="s">
        <v>297</v>
      </c>
      <c r="AL15">
        <v>45.79</v>
      </c>
      <c r="AM15">
        <v>3394</v>
      </c>
      <c r="AN15">
        <v>33322</v>
      </c>
      <c r="AO15" t="s">
        <v>298</v>
      </c>
      <c r="AP15">
        <v>45.17</v>
      </c>
      <c r="AQ15">
        <v>3624</v>
      </c>
      <c r="AR15">
        <v>33661</v>
      </c>
      <c r="AS15" t="s">
        <v>299</v>
      </c>
      <c r="AT15">
        <v>47.41</v>
      </c>
      <c r="AU15">
        <v>3257</v>
      </c>
      <c r="AV15">
        <v>32218</v>
      </c>
      <c r="AW15" t="s">
        <v>281</v>
      </c>
    </row>
    <row r="16" spans="1:49">
      <c r="A16" t="s">
        <v>300</v>
      </c>
      <c r="B16">
        <v>45.81</v>
      </c>
      <c r="C16">
        <v>5218</v>
      </c>
      <c r="D16">
        <v>39503</v>
      </c>
      <c r="E16" t="s">
        <v>301</v>
      </c>
      <c r="F16">
        <v>46.74</v>
      </c>
      <c r="G16">
        <v>5435</v>
      </c>
      <c r="H16">
        <v>39777</v>
      </c>
      <c r="I16" t="s">
        <v>302</v>
      </c>
      <c r="J16">
        <v>42.36</v>
      </c>
      <c r="K16">
        <v>4788</v>
      </c>
      <c r="L16">
        <v>38840</v>
      </c>
      <c r="M16" t="s">
        <v>303</v>
      </c>
      <c r="N16">
        <v>43.21</v>
      </c>
      <c r="O16">
        <v>3908</v>
      </c>
      <c r="P16">
        <v>39322</v>
      </c>
      <c r="Q16" t="s">
        <v>217</v>
      </c>
      <c r="R16">
        <v>42.36</v>
      </c>
      <c r="S16">
        <v>4227</v>
      </c>
      <c r="T16">
        <v>36150</v>
      </c>
      <c r="U16" t="s">
        <v>304</v>
      </c>
      <c r="V16">
        <v>44.61</v>
      </c>
      <c r="W16">
        <v>4620</v>
      </c>
      <c r="X16">
        <v>36187</v>
      </c>
      <c r="Y16" t="s">
        <v>305</v>
      </c>
      <c r="Z16">
        <v>44.21</v>
      </c>
      <c r="AA16">
        <v>4720</v>
      </c>
      <c r="AB16">
        <v>37157</v>
      </c>
      <c r="AC16" t="s">
        <v>306</v>
      </c>
      <c r="AD16">
        <v>44.25</v>
      </c>
      <c r="AE16">
        <v>4938</v>
      </c>
      <c r="AF16">
        <v>37435</v>
      </c>
      <c r="AG16" t="s">
        <v>206</v>
      </c>
      <c r="AH16">
        <v>43.97</v>
      </c>
      <c r="AI16">
        <v>5259</v>
      </c>
      <c r="AJ16">
        <v>37975</v>
      </c>
      <c r="AK16" t="s">
        <v>307</v>
      </c>
      <c r="AL16">
        <v>43.44</v>
      </c>
      <c r="AM16">
        <v>5202</v>
      </c>
      <c r="AN16">
        <v>38136</v>
      </c>
      <c r="AO16" t="s">
        <v>195</v>
      </c>
      <c r="AP16">
        <v>43.57</v>
      </c>
      <c r="AQ16">
        <v>5535</v>
      </c>
      <c r="AR16">
        <v>39472</v>
      </c>
      <c r="AS16" t="s">
        <v>308</v>
      </c>
      <c r="AT16">
        <v>43.72</v>
      </c>
      <c r="AU16">
        <v>4919</v>
      </c>
      <c r="AV16">
        <v>39845</v>
      </c>
      <c r="AW16" t="s">
        <v>309</v>
      </c>
    </row>
    <row r="17" spans="1:49">
      <c r="A17" t="s">
        <v>310</v>
      </c>
      <c r="B17">
        <v>46.42</v>
      </c>
      <c r="C17">
        <v>4939</v>
      </c>
      <c r="D17">
        <v>33070</v>
      </c>
      <c r="E17" t="s">
        <v>231</v>
      </c>
      <c r="F17">
        <v>42.73</v>
      </c>
      <c r="G17">
        <v>4760</v>
      </c>
      <c r="H17">
        <v>32925</v>
      </c>
      <c r="I17" t="s">
        <v>276</v>
      </c>
      <c r="J17">
        <v>41.42</v>
      </c>
      <c r="K17">
        <v>4171</v>
      </c>
      <c r="L17">
        <v>33128</v>
      </c>
      <c r="M17" t="s">
        <v>242</v>
      </c>
      <c r="N17">
        <v>41.21</v>
      </c>
      <c r="O17">
        <v>3520</v>
      </c>
      <c r="P17">
        <v>33005</v>
      </c>
      <c r="Q17" t="s">
        <v>311</v>
      </c>
      <c r="R17">
        <v>47.85</v>
      </c>
      <c r="S17">
        <v>3236</v>
      </c>
      <c r="T17">
        <v>32676</v>
      </c>
      <c r="U17" t="s">
        <v>312</v>
      </c>
      <c r="V17">
        <v>40.58</v>
      </c>
      <c r="W17">
        <v>3276</v>
      </c>
      <c r="X17">
        <v>34885</v>
      </c>
      <c r="Y17" t="s">
        <v>313</v>
      </c>
      <c r="Z17" t="s">
        <v>184</v>
      </c>
      <c r="AA17" t="s">
        <v>184</v>
      </c>
      <c r="AB17" t="s">
        <v>184</v>
      </c>
      <c r="AC17" t="s">
        <v>184</v>
      </c>
      <c r="AD17">
        <v>39.93</v>
      </c>
      <c r="AE17">
        <v>4189</v>
      </c>
      <c r="AF17">
        <v>31374</v>
      </c>
      <c r="AG17" t="s">
        <v>203</v>
      </c>
      <c r="AH17">
        <v>40.49</v>
      </c>
      <c r="AI17">
        <v>4137</v>
      </c>
      <c r="AJ17">
        <v>29754</v>
      </c>
      <c r="AK17" t="s">
        <v>314</v>
      </c>
      <c r="AL17">
        <v>40.92</v>
      </c>
      <c r="AM17">
        <v>3533</v>
      </c>
      <c r="AN17">
        <v>29381</v>
      </c>
      <c r="AO17" t="s">
        <v>315</v>
      </c>
      <c r="AP17">
        <v>44.21</v>
      </c>
      <c r="AQ17">
        <v>4244</v>
      </c>
      <c r="AR17">
        <v>30375</v>
      </c>
      <c r="AS17" t="s">
        <v>316</v>
      </c>
      <c r="AT17">
        <v>56.91</v>
      </c>
      <c r="AU17">
        <v>4767</v>
      </c>
      <c r="AV17">
        <v>31684</v>
      </c>
      <c r="AW17" t="s">
        <v>317</v>
      </c>
    </row>
    <row r="18" spans="1:49">
      <c r="A18" t="s">
        <v>318</v>
      </c>
      <c r="B18">
        <v>46.93</v>
      </c>
      <c r="C18">
        <v>4842</v>
      </c>
      <c r="D18">
        <v>35963</v>
      </c>
      <c r="E18" t="s">
        <v>319</v>
      </c>
      <c r="F18">
        <v>49.72</v>
      </c>
      <c r="G18">
        <v>4723</v>
      </c>
      <c r="H18">
        <v>37296</v>
      </c>
      <c r="I18" t="s">
        <v>320</v>
      </c>
      <c r="J18">
        <v>47.8</v>
      </c>
      <c r="K18">
        <v>4632</v>
      </c>
      <c r="L18">
        <v>36780</v>
      </c>
      <c r="M18" t="s">
        <v>321</v>
      </c>
      <c r="N18">
        <v>45.14</v>
      </c>
      <c r="O18">
        <v>4448</v>
      </c>
      <c r="P18">
        <v>34773</v>
      </c>
      <c r="Q18" t="s">
        <v>276</v>
      </c>
      <c r="R18">
        <v>44.17</v>
      </c>
      <c r="S18">
        <v>4609</v>
      </c>
      <c r="T18">
        <v>33339</v>
      </c>
      <c r="U18" t="s">
        <v>322</v>
      </c>
      <c r="V18">
        <v>44.47</v>
      </c>
      <c r="W18">
        <v>4850</v>
      </c>
      <c r="X18">
        <v>34551</v>
      </c>
      <c r="Y18" t="s">
        <v>323</v>
      </c>
      <c r="Z18">
        <v>44.46</v>
      </c>
      <c r="AA18">
        <v>4683</v>
      </c>
      <c r="AB18">
        <v>33810</v>
      </c>
      <c r="AC18" t="s">
        <v>188</v>
      </c>
      <c r="AD18">
        <v>43.82</v>
      </c>
      <c r="AE18">
        <v>5201</v>
      </c>
      <c r="AF18">
        <v>35062</v>
      </c>
      <c r="AG18" t="s">
        <v>311</v>
      </c>
      <c r="AH18">
        <v>45.93</v>
      </c>
      <c r="AI18">
        <v>5121</v>
      </c>
      <c r="AJ18">
        <v>33893</v>
      </c>
      <c r="AK18" t="s">
        <v>185</v>
      </c>
      <c r="AL18">
        <v>45.68</v>
      </c>
      <c r="AM18">
        <v>5099</v>
      </c>
      <c r="AN18">
        <v>34189</v>
      </c>
      <c r="AO18" t="s">
        <v>324</v>
      </c>
      <c r="AP18">
        <v>44.12</v>
      </c>
      <c r="AQ18">
        <v>5223</v>
      </c>
      <c r="AR18">
        <v>34580</v>
      </c>
      <c r="AS18" t="s">
        <v>325</v>
      </c>
      <c r="AT18">
        <v>43.62</v>
      </c>
      <c r="AU18">
        <v>5359</v>
      </c>
      <c r="AV18">
        <v>33372</v>
      </c>
      <c r="AW18" t="s">
        <v>326</v>
      </c>
    </row>
    <row r="19" spans="1:49">
      <c r="A19" t="s">
        <v>327</v>
      </c>
      <c r="B19">
        <v>47.05</v>
      </c>
      <c r="C19">
        <v>5740</v>
      </c>
      <c r="D19">
        <v>39634</v>
      </c>
      <c r="E19" t="s">
        <v>258</v>
      </c>
      <c r="F19">
        <v>48.09</v>
      </c>
      <c r="G19">
        <v>7371</v>
      </c>
      <c r="H19">
        <v>37861</v>
      </c>
      <c r="I19" t="s">
        <v>328</v>
      </c>
      <c r="J19">
        <v>44.24</v>
      </c>
      <c r="K19">
        <v>4922</v>
      </c>
      <c r="L19">
        <v>37367</v>
      </c>
      <c r="M19" t="s">
        <v>329</v>
      </c>
      <c r="N19">
        <v>44.41</v>
      </c>
      <c r="O19">
        <v>4741</v>
      </c>
      <c r="P19">
        <v>38491</v>
      </c>
      <c r="Q19" t="s">
        <v>330</v>
      </c>
      <c r="R19">
        <v>43.37</v>
      </c>
      <c r="S19">
        <v>4765</v>
      </c>
      <c r="T19">
        <v>38565</v>
      </c>
      <c r="U19" t="s">
        <v>275</v>
      </c>
      <c r="V19">
        <v>43.12</v>
      </c>
      <c r="W19">
        <v>4924</v>
      </c>
      <c r="X19">
        <v>39317</v>
      </c>
      <c r="Y19" t="s">
        <v>309</v>
      </c>
      <c r="Z19" t="s">
        <v>184</v>
      </c>
      <c r="AA19" t="s">
        <v>184</v>
      </c>
      <c r="AB19" t="s">
        <v>184</v>
      </c>
      <c r="AC19" t="s">
        <v>184</v>
      </c>
      <c r="AD19" t="s">
        <v>184</v>
      </c>
      <c r="AE19" t="s">
        <v>184</v>
      </c>
      <c r="AF19" t="s">
        <v>184</v>
      </c>
      <c r="AG19" t="s">
        <v>184</v>
      </c>
      <c r="AH19" t="s">
        <v>184</v>
      </c>
      <c r="AI19" t="s">
        <v>184</v>
      </c>
      <c r="AJ19" t="s">
        <v>184</v>
      </c>
      <c r="AK19" t="s">
        <v>184</v>
      </c>
      <c r="AL19" t="s">
        <v>184</v>
      </c>
      <c r="AM19" t="s">
        <v>184</v>
      </c>
      <c r="AN19" t="s">
        <v>184</v>
      </c>
      <c r="AO19" t="s">
        <v>184</v>
      </c>
      <c r="AP19" t="s">
        <v>184</v>
      </c>
      <c r="AQ19" t="s">
        <v>184</v>
      </c>
      <c r="AR19" t="s">
        <v>184</v>
      </c>
      <c r="AS19" t="s">
        <v>184</v>
      </c>
      <c r="AT19" t="s">
        <v>184</v>
      </c>
      <c r="AU19" t="s">
        <v>184</v>
      </c>
      <c r="AV19" t="s">
        <v>184</v>
      </c>
      <c r="AW19" t="s">
        <v>184</v>
      </c>
    </row>
    <row r="20" spans="1:49">
      <c r="A20" t="s">
        <v>331</v>
      </c>
      <c r="B20">
        <v>47.5</v>
      </c>
      <c r="C20">
        <v>4055</v>
      </c>
      <c r="D20">
        <v>41569</v>
      </c>
      <c r="E20" t="s">
        <v>332</v>
      </c>
      <c r="F20">
        <v>50</v>
      </c>
      <c r="G20">
        <v>4467</v>
      </c>
      <c r="H20">
        <v>45173</v>
      </c>
      <c r="I20" t="s">
        <v>333</v>
      </c>
      <c r="J20">
        <v>47.88</v>
      </c>
      <c r="K20">
        <v>3981</v>
      </c>
      <c r="L20">
        <v>37295</v>
      </c>
      <c r="M20" t="s">
        <v>334</v>
      </c>
      <c r="N20">
        <v>47.5</v>
      </c>
      <c r="O20">
        <v>3827</v>
      </c>
      <c r="P20">
        <v>34793</v>
      </c>
      <c r="Q20" t="s">
        <v>335</v>
      </c>
      <c r="R20">
        <v>47.05</v>
      </c>
      <c r="S20">
        <v>3771</v>
      </c>
      <c r="T20">
        <v>35912</v>
      </c>
      <c r="U20" t="s">
        <v>336</v>
      </c>
      <c r="V20">
        <v>43.45</v>
      </c>
      <c r="W20">
        <v>3859</v>
      </c>
      <c r="X20">
        <v>34569</v>
      </c>
      <c r="Y20" t="s">
        <v>337</v>
      </c>
      <c r="Z20">
        <v>44.02</v>
      </c>
      <c r="AA20">
        <v>3673</v>
      </c>
      <c r="AB20">
        <v>34398</v>
      </c>
      <c r="AC20" t="s">
        <v>338</v>
      </c>
      <c r="AD20">
        <v>42.15</v>
      </c>
      <c r="AE20">
        <v>4123</v>
      </c>
      <c r="AF20">
        <v>36794</v>
      </c>
      <c r="AG20" t="s">
        <v>339</v>
      </c>
      <c r="AH20">
        <v>46.03</v>
      </c>
      <c r="AI20">
        <v>3786</v>
      </c>
      <c r="AJ20">
        <v>37418</v>
      </c>
      <c r="AK20" t="s">
        <v>277</v>
      </c>
      <c r="AL20">
        <v>50.81</v>
      </c>
      <c r="AM20">
        <v>4380</v>
      </c>
      <c r="AN20">
        <v>37451</v>
      </c>
      <c r="AO20" t="s">
        <v>185</v>
      </c>
      <c r="AP20">
        <v>46.37</v>
      </c>
      <c r="AQ20">
        <v>3837</v>
      </c>
      <c r="AR20">
        <v>36552</v>
      </c>
      <c r="AS20" t="s">
        <v>255</v>
      </c>
      <c r="AT20">
        <v>44.32</v>
      </c>
      <c r="AU20">
        <v>3592</v>
      </c>
      <c r="AV20">
        <v>35886</v>
      </c>
      <c r="AW20" t="s">
        <v>201</v>
      </c>
    </row>
    <row r="21" spans="1:49">
      <c r="A21" t="s">
        <v>340</v>
      </c>
      <c r="B21">
        <v>48.18</v>
      </c>
      <c r="C21">
        <v>3964</v>
      </c>
      <c r="D21">
        <v>30613</v>
      </c>
      <c r="E21" t="s">
        <v>341</v>
      </c>
      <c r="F21">
        <v>43.87</v>
      </c>
      <c r="G21">
        <v>4650</v>
      </c>
      <c r="H21">
        <v>33424</v>
      </c>
      <c r="I21" t="s">
        <v>229</v>
      </c>
      <c r="J21">
        <v>43.86</v>
      </c>
      <c r="K21">
        <v>4196</v>
      </c>
      <c r="L21">
        <v>31732</v>
      </c>
      <c r="M21" t="s">
        <v>205</v>
      </c>
      <c r="N21">
        <v>44.93</v>
      </c>
      <c r="O21">
        <v>4175</v>
      </c>
      <c r="P21">
        <v>33268</v>
      </c>
      <c r="Q21" t="s">
        <v>342</v>
      </c>
      <c r="R21">
        <v>43.21</v>
      </c>
      <c r="S21">
        <v>3779</v>
      </c>
      <c r="T21">
        <v>35005</v>
      </c>
      <c r="U21" t="s">
        <v>343</v>
      </c>
      <c r="V21">
        <v>44.43</v>
      </c>
      <c r="W21">
        <v>3680</v>
      </c>
      <c r="X21">
        <v>31349</v>
      </c>
      <c r="Y21" t="s">
        <v>344</v>
      </c>
      <c r="Z21">
        <v>44.1</v>
      </c>
      <c r="AA21">
        <v>3233</v>
      </c>
      <c r="AB21">
        <v>30485</v>
      </c>
      <c r="AC21" t="s">
        <v>285</v>
      </c>
      <c r="AD21">
        <v>45.52</v>
      </c>
      <c r="AE21">
        <v>3512</v>
      </c>
      <c r="AF21">
        <v>33274</v>
      </c>
      <c r="AG21" t="s">
        <v>345</v>
      </c>
      <c r="AH21">
        <v>43.76</v>
      </c>
      <c r="AI21">
        <v>4021</v>
      </c>
      <c r="AJ21">
        <v>30378</v>
      </c>
      <c r="AK21" t="s">
        <v>346</v>
      </c>
      <c r="AL21">
        <v>46.11</v>
      </c>
      <c r="AM21">
        <v>3925</v>
      </c>
      <c r="AN21">
        <v>32268</v>
      </c>
      <c r="AO21" t="s">
        <v>347</v>
      </c>
      <c r="AP21">
        <v>46.58</v>
      </c>
      <c r="AQ21">
        <v>4048</v>
      </c>
      <c r="AR21">
        <v>32490</v>
      </c>
      <c r="AS21" t="s">
        <v>264</v>
      </c>
      <c r="AT21">
        <v>47.07</v>
      </c>
      <c r="AU21">
        <v>3592</v>
      </c>
      <c r="AV21">
        <v>32035</v>
      </c>
      <c r="AW21" t="s">
        <v>348</v>
      </c>
    </row>
    <row r="22" spans="1:49">
      <c r="A22" t="s">
        <v>349</v>
      </c>
      <c r="B22">
        <v>48.22</v>
      </c>
      <c r="C22">
        <v>3568</v>
      </c>
      <c r="D22">
        <v>40093</v>
      </c>
      <c r="E22" t="s">
        <v>199</v>
      </c>
      <c r="F22">
        <v>64.39</v>
      </c>
      <c r="G22">
        <v>3300</v>
      </c>
      <c r="H22">
        <v>38924</v>
      </c>
      <c r="I22" t="s">
        <v>350</v>
      </c>
      <c r="J22" t="s">
        <v>184</v>
      </c>
      <c r="K22" t="s">
        <v>184</v>
      </c>
      <c r="L22" t="s">
        <v>184</v>
      </c>
      <c r="M22" t="s">
        <v>184</v>
      </c>
      <c r="N22">
        <v>60.13</v>
      </c>
      <c r="O22">
        <v>3017</v>
      </c>
      <c r="P22">
        <v>37860</v>
      </c>
      <c r="Q22" t="s">
        <v>351</v>
      </c>
      <c r="R22">
        <v>56.11</v>
      </c>
      <c r="S22">
        <v>3367</v>
      </c>
      <c r="T22">
        <v>38727</v>
      </c>
      <c r="U22" t="s">
        <v>352</v>
      </c>
      <c r="V22">
        <v>53.98</v>
      </c>
      <c r="W22">
        <v>2800</v>
      </c>
      <c r="X22">
        <v>37850</v>
      </c>
      <c r="Y22" t="s">
        <v>283</v>
      </c>
      <c r="Z22">
        <v>47.34</v>
      </c>
      <c r="AA22">
        <v>2980</v>
      </c>
      <c r="AB22">
        <v>39041</v>
      </c>
      <c r="AC22" t="s">
        <v>240</v>
      </c>
      <c r="AD22">
        <v>52.23</v>
      </c>
      <c r="AE22">
        <v>2982</v>
      </c>
      <c r="AF22">
        <v>39421</v>
      </c>
      <c r="AG22" t="s">
        <v>322</v>
      </c>
      <c r="AH22" t="s">
        <v>184</v>
      </c>
      <c r="AI22" t="s">
        <v>184</v>
      </c>
      <c r="AJ22" t="s">
        <v>184</v>
      </c>
      <c r="AK22" t="s">
        <v>184</v>
      </c>
      <c r="AL22">
        <v>63.85</v>
      </c>
      <c r="AM22">
        <v>2767</v>
      </c>
      <c r="AN22">
        <v>39256</v>
      </c>
      <c r="AO22" t="s">
        <v>353</v>
      </c>
      <c r="AP22">
        <v>57.75</v>
      </c>
      <c r="AQ22">
        <v>3023</v>
      </c>
      <c r="AR22">
        <v>37891</v>
      </c>
      <c r="AS22" t="s">
        <v>354</v>
      </c>
      <c r="AT22">
        <v>57.44</v>
      </c>
      <c r="AU22">
        <v>2990</v>
      </c>
      <c r="AV22">
        <v>36994</v>
      </c>
      <c r="AW22" t="s">
        <v>355</v>
      </c>
    </row>
    <row r="23" spans="1:49">
      <c r="A23" t="s">
        <v>356</v>
      </c>
      <c r="B23">
        <v>48.34</v>
      </c>
      <c r="C23">
        <v>5650</v>
      </c>
      <c r="D23">
        <v>42246</v>
      </c>
      <c r="E23" t="s">
        <v>357</v>
      </c>
      <c r="F23">
        <v>48.37</v>
      </c>
      <c r="G23">
        <v>3614</v>
      </c>
      <c r="H23">
        <v>39119</v>
      </c>
      <c r="I23" t="s">
        <v>358</v>
      </c>
      <c r="J23">
        <v>50.4</v>
      </c>
      <c r="K23">
        <v>4232</v>
      </c>
      <c r="L23">
        <v>39266</v>
      </c>
      <c r="M23" t="s">
        <v>359</v>
      </c>
      <c r="N23">
        <v>52.14</v>
      </c>
      <c r="O23">
        <v>3978</v>
      </c>
      <c r="P23">
        <v>39070</v>
      </c>
      <c r="Q23" t="s">
        <v>360</v>
      </c>
      <c r="R23">
        <v>50.43</v>
      </c>
      <c r="S23">
        <v>4002</v>
      </c>
      <c r="T23">
        <v>38890</v>
      </c>
      <c r="U23" t="s">
        <v>361</v>
      </c>
      <c r="V23">
        <v>50.89</v>
      </c>
      <c r="W23">
        <v>3579</v>
      </c>
      <c r="X23">
        <v>38499</v>
      </c>
      <c r="Y23" t="s">
        <v>362</v>
      </c>
      <c r="Z23">
        <v>52.72</v>
      </c>
      <c r="AA23">
        <v>3573</v>
      </c>
      <c r="AB23">
        <v>40394</v>
      </c>
      <c r="AC23" t="s">
        <v>319</v>
      </c>
      <c r="AD23">
        <v>53.13</v>
      </c>
      <c r="AE23">
        <v>4089</v>
      </c>
      <c r="AF23">
        <v>39163</v>
      </c>
      <c r="AG23" t="s">
        <v>185</v>
      </c>
      <c r="AH23">
        <v>48.71</v>
      </c>
      <c r="AI23">
        <v>4321</v>
      </c>
      <c r="AJ23">
        <v>40255</v>
      </c>
      <c r="AK23" t="s">
        <v>363</v>
      </c>
      <c r="AL23">
        <v>48.3</v>
      </c>
      <c r="AM23">
        <v>4092</v>
      </c>
      <c r="AN23">
        <v>39576</v>
      </c>
      <c r="AO23" t="s">
        <v>364</v>
      </c>
      <c r="AP23">
        <v>49.05</v>
      </c>
      <c r="AQ23">
        <v>4230</v>
      </c>
      <c r="AR23">
        <v>38226</v>
      </c>
      <c r="AS23" t="s">
        <v>359</v>
      </c>
      <c r="AT23">
        <v>50.49</v>
      </c>
      <c r="AU23">
        <v>3565</v>
      </c>
      <c r="AV23">
        <v>38601</v>
      </c>
      <c r="AW23" t="s">
        <v>365</v>
      </c>
    </row>
    <row r="24" spans="1:49">
      <c r="A24" t="s">
        <v>366</v>
      </c>
      <c r="B24">
        <v>48.65</v>
      </c>
      <c r="C24">
        <v>3300</v>
      </c>
      <c r="D24">
        <v>36832</v>
      </c>
      <c r="E24" t="s">
        <v>235</v>
      </c>
      <c r="F24">
        <v>42.24</v>
      </c>
      <c r="G24">
        <v>3725</v>
      </c>
      <c r="H24">
        <v>37971</v>
      </c>
      <c r="I24" t="s">
        <v>198</v>
      </c>
      <c r="J24">
        <v>45.25</v>
      </c>
      <c r="K24">
        <v>3413</v>
      </c>
      <c r="L24">
        <v>37333</v>
      </c>
      <c r="M24" t="s">
        <v>260</v>
      </c>
      <c r="N24">
        <v>45.27</v>
      </c>
      <c r="O24">
        <v>3217</v>
      </c>
      <c r="P24">
        <v>34377</v>
      </c>
      <c r="Q24" t="s">
        <v>190</v>
      </c>
      <c r="R24">
        <v>46.65</v>
      </c>
      <c r="S24">
        <v>3148</v>
      </c>
      <c r="T24">
        <v>35378</v>
      </c>
      <c r="U24" t="s">
        <v>367</v>
      </c>
      <c r="V24">
        <v>45.28</v>
      </c>
      <c r="W24">
        <v>3059</v>
      </c>
      <c r="X24">
        <v>33809</v>
      </c>
      <c r="Y24" t="s">
        <v>295</v>
      </c>
      <c r="Z24">
        <v>44.85</v>
      </c>
      <c r="AA24">
        <v>3123</v>
      </c>
      <c r="AB24">
        <v>33664</v>
      </c>
      <c r="AC24" t="s">
        <v>320</v>
      </c>
      <c r="AD24">
        <v>47.64</v>
      </c>
      <c r="AE24">
        <v>3050</v>
      </c>
      <c r="AF24">
        <v>34371</v>
      </c>
      <c r="AG24" t="s">
        <v>236</v>
      </c>
      <c r="AH24">
        <v>44.76</v>
      </c>
      <c r="AI24">
        <v>3038</v>
      </c>
      <c r="AJ24">
        <v>35443</v>
      </c>
      <c r="AK24" t="s">
        <v>368</v>
      </c>
      <c r="AL24">
        <v>46.5</v>
      </c>
      <c r="AM24">
        <v>3273</v>
      </c>
      <c r="AN24">
        <v>37323</v>
      </c>
      <c r="AO24" t="s">
        <v>245</v>
      </c>
      <c r="AP24">
        <v>47.31</v>
      </c>
      <c r="AQ24">
        <v>3211</v>
      </c>
      <c r="AR24">
        <v>35074</v>
      </c>
      <c r="AS24" t="s">
        <v>230</v>
      </c>
      <c r="AT24">
        <v>46.63</v>
      </c>
      <c r="AU24">
        <v>3174</v>
      </c>
      <c r="AV24">
        <v>34730</v>
      </c>
      <c r="AW24" t="s">
        <v>369</v>
      </c>
    </row>
    <row r="25" spans="1:49">
      <c r="A25" t="s">
        <v>370</v>
      </c>
      <c r="B25">
        <v>48.99</v>
      </c>
      <c r="C25">
        <v>3637</v>
      </c>
      <c r="D25">
        <v>35107</v>
      </c>
      <c r="E25" t="s">
        <v>189</v>
      </c>
      <c r="F25">
        <v>46.91</v>
      </c>
      <c r="G25">
        <v>3421</v>
      </c>
      <c r="H25">
        <v>34133</v>
      </c>
      <c r="I25" t="s">
        <v>298</v>
      </c>
      <c r="J25">
        <v>47.78</v>
      </c>
      <c r="K25">
        <v>3504</v>
      </c>
      <c r="L25">
        <v>34639</v>
      </c>
      <c r="M25" t="s">
        <v>371</v>
      </c>
      <c r="N25">
        <v>45.96</v>
      </c>
      <c r="O25">
        <v>3612</v>
      </c>
      <c r="P25">
        <v>32978</v>
      </c>
      <c r="Q25" t="s">
        <v>372</v>
      </c>
      <c r="R25">
        <v>44.34</v>
      </c>
      <c r="S25">
        <v>3471</v>
      </c>
      <c r="T25">
        <v>34581</v>
      </c>
      <c r="U25" t="s">
        <v>359</v>
      </c>
      <c r="V25">
        <v>46.91</v>
      </c>
      <c r="W25">
        <v>3215</v>
      </c>
      <c r="X25">
        <v>33988</v>
      </c>
      <c r="Y25" t="s">
        <v>371</v>
      </c>
      <c r="Z25">
        <v>47.77</v>
      </c>
      <c r="AA25">
        <v>3257</v>
      </c>
      <c r="AB25">
        <v>34397</v>
      </c>
      <c r="AC25" t="s">
        <v>373</v>
      </c>
      <c r="AD25">
        <v>47.74</v>
      </c>
      <c r="AE25">
        <v>3520</v>
      </c>
      <c r="AF25">
        <v>35850</v>
      </c>
      <c r="AG25" t="s">
        <v>320</v>
      </c>
      <c r="AH25">
        <v>47.32</v>
      </c>
      <c r="AI25">
        <v>3821</v>
      </c>
      <c r="AJ25">
        <v>36391</v>
      </c>
      <c r="AK25" t="s">
        <v>321</v>
      </c>
      <c r="AL25">
        <v>51.98</v>
      </c>
      <c r="AM25">
        <v>3287</v>
      </c>
      <c r="AN25">
        <v>35154</v>
      </c>
      <c r="AO25" t="s">
        <v>374</v>
      </c>
      <c r="AP25">
        <v>47.66</v>
      </c>
      <c r="AQ25">
        <v>3571</v>
      </c>
      <c r="AR25">
        <v>35316</v>
      </c>
      <c r="AS25" t="s">
        <v>342</v>
      </c>
      <c r="AT25">
        <v>47.75</v>
      </c>
      <c r="AU25">
        <v>3331</v>
      </c>
      <c r="AV25">
        <v>35223</v>
      </c>
      <c r="AW25" t="s">
        <v>185</v>
      </c>
    </row>
    <row r="26" spans="1:49">
      <c r="A26" t="s">
        <v>375</v>
      </c>
      <c r="B26">
        <v>49.43</v>
      </c>
      <c r="C26">
        <v>3753</v>
      </c>
      <c r="D26">
        <v>39261</v>
      </c>
      <c r="E26" t="s">
        <v>278</v>
      </c>
      <c r="F26">
        <v>52.2</v>
      </c>
      <c r="G26">
        <v>3391</v>
      </c>
      <c r="H26">
        <v>38758</v>
      </c>
      <c r="I26" t="s">
        <v>376</v>
      </c>
      <c r="J26">
        <v>46.17</v>
      </c>
      <c r="K26">
        <v>3287</v>
      </c>
      <c r="L26">
        <v>39379</v>
      </c>
      <c r="M26" t="s">
        <v>377</v>
      </c>
      <c r="N26">
        <v>45.98</v>
      </c>
      <c r="O26">
        <v>3299</v>
      </c>
      <c r="P26">
        <v>38184</v>
      </c>
      <c r="Q26" t="s">
        <v>274</v>
      </c>
      <c r="R26">
        <v>47.21</v>
      </c>
      <c r="S26">
        <v>3198</v>
      </c>
      <c r="T26">
        <v>38851</v>
      </c>
      <c r="U26" t="s">
        <v>261</v>
      </c>
      <c r="V26">
        <v>50.06</v>
      </c>
      <c r="W26">
        <v>3485</v>
      </c>
      <c r="X26">
        <v>37613</v>
      </c>
      <c r="Y26" t="s">
        <v>378</v>
      </c>
      <c r="Z26">
        <v>47.72</v>
      </c>
      <c r="AA26">
        <v>3211</v>
      </c>
      <c r="AB26">
        <v>38654</v>
      </c>
      <c r="AC26" t="s">
        <v>343</v>
      </c>
      <c r="AD26">
        <v>47.07</v>
      </c>
      <c r="AE26">
        <v>3851</v>
      </c>
      <c r="AF26">
        <v>38675</v>
      </c>
      <c r="AG26" t="s">
        <v>259</v>
      </c>
      <c r="AH26">
        <v>46.69</v>
      </c>
      <c r="AI26">
        <v>3343</v>
      </c>
      <c r="AJ26">
        <v>39028</v>
      </c>
      <c r="AK26" t="s">
        <v>200</v>
      </c>
      <c r="AL26">
        <v>45.02</v>
      </c>
      <c r="AM26">
        <v>3250</v>
      </c>
      <c r="AN26">
        <v>37981</v>
      </c>
      <c r="AO26" t="s">
        <v>204</v>
      </c>
      <c r="AP26">
        <v>50.47</v>
      </c>
      <c r="AQ26">
        <v>3325</v>
      </c>
      <c r="AR26">
        <v>37589</v>
      </c>
      <c r="AS26" t="s">
        <v>369</v>
      </c>
      <c r="AT26">
        <v>50.23</v>
      </c>
      <c r="AU26">
        <v>3128</v>
      </c>
      <c r="AV26">
        <v>38193</v>
      </c>
      <c r="AW26" t="s">
        <v>188</v>
      </c>
    </row>
    <row r="27" spans="1:49">
      <c r="A27" t="s">
        <v>379</v>
      </c>
      <c r="B27">
        <v>49.46</v>
      </c>
      <c r="C27">
        <v>3050</v>
      </c>
      <c r="D27">
        <v>37454</v>
      </c>
      <c r="E27" t="s">
        <v>235</v>
      </c>
      <c r="F27">
        <v>49.33</v>
      </c>
      <c r="G27">
        <v>3171</v>
      </c>
      <c r="H27">
        <v>37528</v>
      </c>
      <c r="I27" t="s">
        <v>188</v>
      </c>
      <c r="J27">
        <v>47.56</v>
      </c>
      <c r="K27">
        <v>2954</v>
      </c>
      <c r="L27">
        <v>36403</v>
      </c>
      <c r="M27" t="s">
        <v>326</v>
      </c>
      <c r="N27">
        <v>48.63</v>
      </c>
      <c r="O27">
        <v>2774</v>
      </c>
      <c r="P27">
        <v>34866</v>
      </c>
      <c r="Q27" t="s">
        <v>189</v>
      </c>
      <c r="R27">
        <v>50.98</v>
      </c>
      <c r="S27">
        <v>2862</v>
      </c>
      <c r="T27">
        <v>34053</v>
      </c>
      <c r="U27" t="s">
        <v>380</v>
      </c>
      <c r="V27">
        <v>46.62</v>
      </c>
      <c r="W27">
        <v>2952</v>
      </c>
      <c r="X27">
        <v>34198</v>
      </c>
      <c r="Y27" t="s">
        <v>381</v>
      </c>
      <c r="Z27">
        <v>46.87</v>
      </c>
      <c r="AA27">
        <v>2951</v>
      </c>
      <c r="AB27">
        <v>33409</v>
      </c>
      <c r="AC27" t="s">
        <v>231</v>
      </c>
      <c r="AD27">
        <v>47.66</v>
      </c>
      <c r="AE27">
        <v>2876</v>
      </c>
      <c r="AF27">
        <v>35661</v>
      </c>
      <c r="AG27" t="s">
        <v>324</v>
      </c>
      <c r="AH27">
        <v>50.13</v>
      </c>
      <c r="AI27">
        <v>2799</v>
      </c>
      <c r="AJ27">
        <v>35431</v>
      </c>
      <c r="AK27" t="s">
        <v>382</v>
      </c>
      <c r="AL27">
        <v>47.82</v>
      </c>
      <c r="AM27">
        <v>2992</v>
      </c>
      <c r="AN27">
        <v>36223</v>
      </c>
      <c r="AO27" t="s">
        <v>235</v>
      </c>
      <c r="AP27">
        <v>48.33</v>
      </c>
      <c r="AQ27">
        <v>2898</v>
      </c>
      <c r="AR27">
        <v>35101</v>
      </c>
      <c r="AS27" t="s">
        <v>383</v>
      </c>
      <c r="AT27">
        <v>45.44</v>
      </c>
      <c r="AU27">
        <v>2901</v>
      </c>
      <c r="AV27">
        <v>34107</v>
      </c>
      <c r="AW27" t="s">
        <v>320</v>
      </c>
    </row>
    <row r="28" spans="1:49">
      <c r="A28" t="s">
        <v>384</v>
      </c>
      <c r="B28">
        <v>49.75</v>
      </c>
      <c r="C28">
        <v>3949</v>
      </c>
      <c r="D28">
        <v>38512</v>
      </c>
      <c r="E28" t="s">
        <v>385</v>
      </c>
      <c r="F28">
        <v>50.8</v>
      </c>
      <c r="G28">
        <v>3847</v>
      </c>
      <c r="H28">
        <v>38396</v>
      </c>
      <c r="I28" t="s">
        <v>386</v>
      </c>
      <c r="J28">
        <v>46.23</v>
      </c>
      <c r="K28">
        <v>3626</v>
      </c>
      <c r="L28">
        <v>38522</v>
      </c>
      <c r="M28" t="s">
        <v>254</v>
      </c>
      <c r="N28">
        <v>44.96</v>
      </c>
      <c r="O28">
        <v>3556</v>
      </c>
      <c r="P28">
        <v>38334</v>
      </c>
      <c r="Q28" t="s">
        <v>377</v>
      </c>
      <c r="R28">
        <v>44.63</v>
      </c>
      <c r="S28">
        <v>3533</v>
      </c>
      <c r="T28">
        <v>35771</v>
      </c>
      <c r="U28" t="s">
        <v>387</v>
      </c>
      <c r="V28">
        <v>43.22</v>
      </c>
      <c r="W28">
        <v>3433</v>
      </c>
      <c r="X28">
        <v>35058</v>
      </c>
      <c r="Y28" t="s">
        <v>305</v>
      </c>
      <c r="Z28">
        <v>43.23</v>
      </c>
      <c r="AA28">
        <v>3378</v>
      </c>
      <c r="AB28">
        <v>34948</v>
      </c>
      <c r="AC28" t="s">
        <v>358</v>
      </c>
      <c r="AD28">
        <v>43.59</v>
      </c>
      <c r="AE28">
        <v>3465</v>
      </c>
      <c r="AF28">
        <v>34896</v>
      </c>
      <c r="AG28" t="s">
        <v>311</v>
      </c>
      <c r="AH28">
        <v>43.72</v>
      </c>
      <c r="AI28">
        <v>3360</v>
      </c>
      <c r="AJ28">
        <v>35604</v>
      </c>
      <c r="AK28" t="s">
        <v>246</v>
      </c>
      <c r="AL28">
        <v>44.04</v>
      </c>
      <c r="AM28">
        <v>3360</v>
      </c>
      <c r="AN28">
        <v>35268</v>
      </c>
      <c r="AO28" t="s">
        <v>311</v>
      </c>
      <c r="AP28">
        <v>45.91</v>
      </c>
      <c r="AQ28">
        <v>3562</v>
      </c>
      <c r="AR28">
        <v>35269</v>
      </c>
      <c r="AS28" t="s">
        <v>293</v>
      </c>
      <c r="AT28">
        <v>45.11</v>
      </c>
      <c r="AU28">
        <v>3561</v>
      </c>
      <c r="AV28">
        <v>35391</v>
      </c>
      <c r="AW28" t="s">
        <v>388</v>
      </c>
    </row>
    <row r="29" spans="1:49">
      <c r="A29" t="s">
        <v>389</v>
      </c>
      <c r="B29">
        <v>49.77</v>
      </c>
      <c r="C29">
        <v>4021</v>
      </c>
      <c r="D29">
        <v>38094</v>
      </c>
      <c r="E29" t="s">
        <v>326</v>
      </c>
      <c r="F29">
        <v>53.26</v>
      </c>
      <c r="G29">
        <v>4215</v>
      </c>
      <c r="H29">
        <v>38458</v>
      </c>
      <c r="I29" t="s">
        <v>390</v>
      </c>
      <c r="J29">
        <v>47.15</v>
      </c>
      <c r="K29">
        <v>3946</v>
      </c>
      <c r="L29">
        <v>37170</v>
      </c>
      <c r="M29" t="s">
        <v>255</v>
      </c>
      <c r="N29">
        <v>47.57</v>
      </c>
      <c r="O29">
        <v>3776</v>
      </c>
      <c r="P29">
        <v>36764</v>
      </c>
      <c r="Q29" t="s">
        <v>391</v>
      </c>
      <c r="R29">
        <v>46.66</v>
      </c>
      <c r="S29">
        <v>3577</v>
      </c>
      <c r="T29">
        <v>35638</v>
      </c>
      <c r="U29" t="s">
        <v>336</v>
      </c>
      <c r="V29">
        <v>45.92</v>
      </c>
      <c r="W29">
        <v>3575</v>
      </c>
      <c r="X29">
        <v>35530</v>
      </c>
      <c r="Y29" t="s">
        <v>243</v>
      </c>
      <c r="Z29">
        <v>45.91</v>
      </c>
      <c r="AA29">
        <v>3444</v>
      </c>
      <c r="AB29">
        <v>36128</v>
      </c>
      <c r="AC29" t="s">
        <v>187</v>
      </c>
      <c r="AD29">
        <v>46.42</v>
      </c>
      <c r="AE29">
        <v>3221</v>
      </c>
      <c r="AF29">
        <v>37718</v>
      </c>
      <c r="AG29" t="s">
        <v>277</v>
      </c>
      <c r="AH29">
        <v>46.41</v>
      </c>
      <c r="AI29">
        <v>3461</v>
      </c>
      <c r="AJ29">
        <v>38210</v>
      </c>
      <c r="AK29" t="s">
        <v>392</v>
      </c>
      <c r="AL29">
        <v>45.39</v>
      </c>
      <c r="AM29">
        <v>3694</v>
      </c>
      <c r="AN29">
        <v>36322</v>
      </c>
      <c r="AO29" t="s">
        <v>311</v>
      </c>
      <c r="AP29">
        <v>45.41</v>
      </c>
      <c r="AQ29">
        <v>3724</v>
      </c>
      <c r="AR29">
        <v>37189</v>
      </c>
      <c r="AS29" t="s">
        <v>262</v>
      </c>
      <c r="AT29">
        <v>49.06</v>
      </c>
      <c r="AU29">
        <v>3436</v>
      </c>
      <c r="AV29">
        <v>37255</v>
      </c>
      <c r="AW29" t="s">
        <v>190</v>
      </c>
    </row>
    <row r="30" spans="1:49">
      <c r="A30" t="s">
        <v>393</v>
      </c>
      <c r="B30">
        <v>49.82</v>
      </c>
      <c r="C30">
        <v>4030</v>
      </c>
      <c r="D30">
        <v>46546</v>
      </c>
      <c r="E30" t="s">
        <v>394</v>
      </c>
      <c r="F30">
        <v>47.18</v>
      </c>
      <c r="G30">
        <v>3984</v>
      </c>
      <c r="H30">
        <v>46428</v>
      </c>
      <c r="I30" t="s">
        <v>395</v>
      </c>
      <c r="J30">
        <v>46.31</v>
      </c>
      <c r="K30">
        <v>4067</v>
      </c>
      <c r="L30">
        <v>46428</v>
      </c>
      <c r="M30" t="s">
        <v>396</v>
      </c>
      <c r="N30">
        <v>45.59</v>
      </c>
      <c r="O30">
        <v>4091</v>
      </c>
      <c r="P30">
        <v>46126</v>
      </c>
      <c r="Q30" t="s">
        <v>397</v>
      </c>
      <c r="R30">
        <v>45.48</v>
      </c>
      <c r="S30">
        <v>4126</v>
      </c>
      <c r="T30">
        <v>44562</v>
      </c>
      <c r="U30" t="s">
        <v>273</v>
      </c>
      <c r="V30">
        <v>44.89</v>
      </c>
      <c r="W30">
        <v>4084</v>
      </c>
      <c r="X30">
        <v>44303</v>
      </c>
      <c r="Y30" t="s">
        <v>398</v>
      </c>
      <c r="Z30">
        <v>43.95</v>
      </c>
      <c r="AA30">
        <v>4281</v>
      </c>
      <c r="AB30">
        <v>44426</v>
      </c>
      <c r="AC30" t="s">
        <v>399</v>
      </c>
      <c r="AD30">
        <v>45.11</v>
      </c>
      <c r="AE30">
        <v>4025</v>
      </c>
      <c r="AF30">
        <v>44440</v>
      </c>
      <c r="AG30" t="s">
        <v>400</v>
      </c>
      <c r="AH30">
        <v>45.12</v>
      </c>
      <c r="AI30">
        <v>3949</v>
      </c>
      <c r="AJ30">
        <v>42239</v>
      </c>
      <c r="AK30" t="s">
        <v>221</v>
      </c>
      <c r="AL30">
        <v>44.4</v>
      </c>
      <c r="AM30">
        <v>4063</v>
      </c>
      <c r="AN30">
        <v>42658</v>
      </c>
      <c r="AO30" t="s">
        <v>401</v>
      </c>
      <c r="AP30">
        <v>43.66</v>
      </c>
      <c r="AQ30">
        <v>4162</v>
      </c>
      <c r="AR30">
        <v>42535</v>
      </c>
      <c r="AS30" t="s">
        <v>402</v>
      </c>
      <c r="AT30">
        <v>44.92</v>
      </c>
      <c r="AU30">
        <v>3887</v>
      </c>
      <c r="AV30">
        <v>43430</v>
      </c>
      <c r="AW30" t="s">
        <v>403</v>
      </c>
    </row>
    <row r="31" spans="1:49">
      <c r="A31" t="s">
        <v>404</v>
      </c>
      <c r="B31">
        <v>50.51</v>
      </c>
      <c r="C31">
        <v>4597</v>
      </c>
      <c r="D31">
        <v>39354</v>
      </c>
      <c r="E31" t="s">
        <v>359</v>
      </c>
      <c r="F31">
        <v>62.29</v>
      </c>
      <c r="G31">
        <v>4655</v>
      </c>
      <c r="H31">
        <v>38481</v>
      </c>
      <c r="I31" t="s">
        <v>405</v>
      </c>
      <c r="J31">
        <v>59.17</v>
      </c>
      <c r="K31">
        <v>4841</v>
      </c>
      <c r="L31">
        <v>36194</v>
      </c>
      <c r="M31" t="s">
        <v>406</v>
      </c>
      <c r="N31">
        <v>56.12</v>
      </c>
      <c r="O31">
        <v>4853</v>
      </c>
      <c r="P31">
        <v>35837</v>
      </c>
      <c r="Q31" t="s">
        <v>407</v>
      </c>
      <c r="R31">
        <v>51.64</v>
      </c>
      <c r="S31">
        <v>4745</v>
      </c>
      <c r="T31">
        <v>35682</v>
      </c>
      <c r="U31" t="s">
        <v>352</v>
      </c>
      <c r="V31">
        <v>53.3</v>
      </c>
      <c r="W31">
        <v>4733</v>
      </c>
      <c r="X31">
        <v>35329</v>
      </c>
      <c r="Y31" t="s">
        <v>408</v>
      </c>
      <c r="Z31">
        <v>52.73</v>
      </c>
      <c r="AA31">
        <v>4527</v>
      </c>
      <c r="AB31">
        <v>36245</v>
      </c>
      <c r="AC31" t="s">
        <v>316</v>
      </c>
      <c r="AD31">
        <v>52.92</v>
      </c>
      <c r="AE31">
        <v>4561</v>
      </c>
      <c r="AF31">
        <v>36245</v>
      </c>
      <c r="AG31" t="s">
        <v>409</v>
      </c>
      <c r="AH31">
        <v>55.86</v>
      </c>
      <c r="AI31">
        <v>4540</v>
      </c>
      <c r="AJ31">
        <v>36762</v>
      </c>
      <c r="AK31" t="s">
        <v>410</v>
      </c>
      <c r="AL31">
        <v>50.33</v>
      </c>
      <c r="AM31">
        <v>4644</v>
      </c>
      <c r="AN31">
        <v>38295</v>
      </c>
      <c r="AO31" t="s">
        <v>188</v>
      </c>
      <c r="AP31">
        <v>49.06</v>
      </c>
      <c r="AQ31">
        <v>4673</v>
      </c>
      <c r="AR31">
        <v>39135</v>
      </c>
      <c r="AS31" t="s">
        <v>247</v>
      </c>
      <c r="AT31">
        <v>46.74</v>
      </c>
      <c r="AU31">
        <v>4823</v>
      </c>
      <c r="AV31">
        <v>41475</v>
      </c>
      <c r="AW31" t="s">
        <v>411</v>
      </c>
    </row>
    <row r="32" spans="1:49">
      <c r="A32" t="s">
        <v>412</v>
      </c>
      <c r="B32">
        <v>50.83</v>
      </c>
      <c r="C32">
        <v>4467</v>
      </c>
      <c r="D32">
        <v>38599</v>
      </c>
      <c r="E32" t="s">
        <v>190</v>
      </c>
      <c r="F32">
        <v>50.41</v>
      </c>
      <c r="G32">
        <v>4078</v>
      </c>
      <c r="H32">
        <v>38834</v>
      </c>
      <c r="I32" t="s">
        <v>276</v>
      </c>
      <c r="J32">
        <v>48.93</v>
      </c>
      <c r="K32">
        <v>3658</v>
      </c>
      <c r="L32">
        <v>39159</v>
      </c>
      <c r="M32" t="s">
        <v>311</v>
      </c>
      <c r="N32">
        <v>49.4</v>
      </c>
      <c r="O32">
        <v>3528</v>
      </c>
      <c r="P32">
        <v>37639</v>
      </c>
      <c r="Q32" t="s">
        <v>229</v>
      </c>
      <c r="R32">
        <v>49.61</v>
      </c>
      <c r="S32">
        <v>3412</v>
      </c>
      <c r="T32">
        <v>38672</v>
      </c>
      <c r="U32" t="s">
        <v>359</v>
      </c>
      <c r="V32">
        <v>46.9</v>
      </c>
      <c r="W32">
        <v>3542</v>
      </c>
      <c r="X32">
        <v>38471</v>
      </c>
      <c r="Y32" t="s">
        <v>244</v>
      </c>
      <c r="Z32">
        <v>47.36</v>
      </c>
      <c r="AA32">
        <v>3306</v>
      </c>
      <c r="AB32">
        <v>37359</v>
      </c>
      <c r="AC32" t="s">
        <v>255</v>
      </c>
      <c r="AD32">
        <v>46.13</v>
      </c>
      <c r="AE32">
        <v>3419</v>
      </c>
      <c r="AF32">
        <v>37349</v>
      </c>
      <c r="AG32" t="s">
        <v>201</v>
      </c>
      <c r="AH32">
        <v>47.56</v>
      </c>
      <c r="AI32">
        <v>3619</v>
      </c>
      <c r="AJ32">
        <v>36396</v>
      </c>
      <c r="AK32" t="s">
        <v>326</v>
      </c>
      <c r="AL32">
        <v>49.31</v>
      </c>
      <c r="AM32">
        <v>3560</v>
      </c>
      <c r="AN32">
        <v>35818</v>
      </c>
      <c r="AO32" t="s">
        <v>383</v>
      </c>
      <c r="AP32">
        <v>48.37</v>
      </c>
      <c r="AQ32">
        <v>3903</v>
      </c>
      <c r="AR32">
        <v>36263</v>
      </c>
      <c r="AS32" t="s">
        <v>360</v>
      </c>
      <c r="AT32">
        <v>50.35</v>
      </c>
      <c r="AU32">
        <v>3514</v>
      </c>
      <c r="AV32">
        <v>34746</v>
      </c>
      <c r="AW32" t="s">
        <v>352</v>
      </c>
    </row>
    <row r="33" spans="1:49">
      <c r="A33" t="s">
        <v>413</v>
      </c>
      <c r="B33">
        <v>51.03</v>
      </c>
      <c r="C33">
        <v>4273</v>
      </c>
      <c r="D33">
        <v>44840</v>
      </c>
      <c r="E33" t="s">
        <v>414</v>
      </c>
      <c r="F33">
        <v>49.84</v>
      </c>
      <c r="G33">
        <v>3876</v>
      </c>
      <c r="H33">
        <v>46053</v>
      </c>
      <c r="I33" t="s">
        <v>415</v>
      </c>
      <c r="J33">
        <v>48.93</v>
      </c>
      <c r="K33">
        <v>3576</v>
      </c>
      <c r="L33">
        <v>46053</v>
      </c>
      <c r="M33" t="s">
        <v>416</v>
      </c>
      <c r="N33">
        <v>48.53</v>
      </c>
      <c r="O33">
        <v>3671</v>
      </c>
      <c r="P33">
        <v>42053</v>
      </c>
      <c r="Q33" t="s">
        <v>330</v>
      </c>
      <c r="R33">
        <v>49.26</v>
      </c>
      <c r="S33">
        <v>3713</v>
      </c>
      <c r="T33">
        <v>42053</v>
      </c>
      <c r="U33" t="s">
        <v>304</v>
      </c>
      <c r="V33">
        <v>46.54</v>
      </c>
      <c r="W33">
        <v>3353</v>
      </c>
      <c r="X33">
        <v>36678</v>
      </c>
      <c r="Y33" t="s">
        <v>255</v>
      </c>
      <c r="Z33">
        <v>48.7</v>
      </c>
      <c r="AA33">
        <v>3770</v>
      </c>
      <c r="AB33">
        <v>41753</v>
      </c>
      <c r="AC33" t="s">
        <v>226</v>
      </c>
      <c r="AD33">
        <v>49.48</v>
      </c>
      <c r="AE33">
        <v>3809</v>
      </c>
      <c r="AF33">
        <v>39141</v>
      </c>
      <c r="AG33" t="s">
        <v>368</v>
      </c>
      <c r="AH33">
        <v>49.61</v>
      </c>
      <c r="AI33">
        <v>3907</v>
      </c>
      <c r="AJ33">
        <v>40858</v>
      </c>
      <c r="AK33" t="s">
        <v>392</v>
      </c>
      <c r="AL33">
        <v>51.49</v>
      </c>
      <c r="AM33">
        <v>3942</v>
      </c>
      <c r="AN33">
        <v>41821</v>
      </c>
      <c r="AO33" t="s">
        <v>277</v>
      </c>
      <c r="AP33">
        <v>51.61</v>
      </c>
      <c r="AQ33">
        <v>3881</v>
      </c>
      <c r="AR33">
        <v>41350</v>
      </c>
      <c r="AS33" t="s">
        <v>387</v>
      </c>
      <c r="AT33">
        <v>49.87</v>
      </c>
      <c r="AU33">
        <v>3589</v>
      </c>
      <c r="AV33">
        <v>41413</v>
      </c>
      <c r="AW33" t="s">
        <v>274</v>
      </c>
    </row>
    <row r="34" spans="1:49">
      <c r="A34" t="s">
        <v>417</v>
      </c>
      <c r="B34">
        <v>51.68</v>
      </c>
      <c r="C34">
        <v>3785</v>
      </c>
      <c r="D34">
        <v>42025</v>
      </c>
      <c r="E34" t="s">
        <v>418</v>
      </c>
      <c r="F34" t="s">
        <v>184</v>
      </c>
      <c r="G34" t="s">
        <v>184</v>
      </c>
      <c r="H34" t="s">
        <v>184</v>
      </c>
      <c r="I34" t="s">
        <v>184</v>
      </c>
      <c r="J34" t="s">
        <v>184</v>
      </c>
      <c r="K34" t="s">
        <v>184</v>
      </c>
      <c r="L34" t="s">
        <v>184</v>
      </c>
      <c r="M34" t="s">
        <v>184</v>
      </c>
      <c r="N34" t="s">
        <v>184</v>
      </c>
      <c r="O34" t="s">
        <v>184</v>
      </c>
      <c r="P34" t="s">
        <v>184</v>
      </c>
      <c r="Q34" t="s">
        <v>184</v>
      </c>
      <c r="R34" t="s">
        <v>184</v>
      </c>
      <c r="S34" t="s">
        <v>184</v>
      </c>
      <c r="T34" t="s">
        <v>184</v>
      </c>
      <c r="U34" t="s">
        <v>184</v>
      </c>
      <c r="V34" t="s">
        <v>184</v>
      </c>
      <c r="W34" t="s">
        <v>184</v>
      </c>
      <c r="X34" t="s">
        <v>184</v>
      </c>
      <c r="Y34" t="s">
        <v>184</v>
      </c>
      <c r="Z34">
        <v>49.47</v>
      </c>
      <c r="AA34">
        <v>3654</v>
      </c>
      <c r="AB34">
        <v>37836</v>
      </c>
      <c r="AC34" t="s">
        <v>365</v>
      </c>
      <c r="AD34" t="s">
        <v>184</v>
      </c>
      <c r="AE34" t="s">
        <v>184</v>
      </c>
      <c r="AF34" t="s">
        <v>184</v>
      </c>
      <c r="AG34" t="s">
        <v>184</v>
      </c>
      <c r="AH34" t="s">
        <v>184</v>
      </c>
      <c r="AI34" t="s">
        <v>184</v>
      </c>
      <c r="AJ34" t="s">
        <v>184</v>
      </c>
      <c r="AK34" t="s">
        <v>184</v>
      </c>
      <c r="AL34" t="s">
        <v>184</v>
      </c>
      <c r="AM34" t="s">
        <v>184</v>
      </c>
      <c r="AN34" t="s">
        <v>184</v>
      </c>
      <c r="AO34" t="s">
        <v>184</v>
      </c>
      <c r="AP34">
        <v>55.7</v>
      </c>
      <c r="AQ34">
        <v>3629</v>
      </c>
      <c r="AR34">
        <v>38848</v>
      </c>
      <c r="AS34" t="s">
        <v>264</v>
      </c>
      <c r="AT34">
        <v>50.54</v>
      </c>
      <c r="AU34">
        <v>3460</v>
      </c>
      <c r="AV34">
        <v>38399</v>
      </c>
      <c r="AW34" t="s">
        <v>190</v>
      </c>
    </row>
    <row r="35" spans="1:49">
      <c r="A35" t="s">
        <v>419</v>
      </c>
      <c r="B35">
        <v>51.96</v>
      </c>
      <c r="C35">
        <v>5235</v>
      </c>
      <c r="D35">
        <v>40384</v>
      </c>
      <c r="E35" t="s">
        <v>249</v>
      </c>
      <c r="F35">
        <v>55.3</v>
      </c>
      <c r="G35">
        <v>5319</v>
      </c>
      <c r="H35">
        <v>40188</v>
      </c>
      <c r="I35" t="s">
        <v>383</v>
      </c>
      <c r="J35">
        <v>51.7</v>
      </c>
      <c r="K35">
        <v>5196</v>
      </c>
      <c r="L35">
        <v>40289</v>
      </c>
      <c r="M35" t="s">
        <v>359</v>
      </c>
      <c r="N35">
        <v>49.31</v>
      </c>
      <c r="O35">
        <v>4994</v>
      </c>
      <c r="P35">
        <v>39156</v>
      </c>
      <c r="Q35" t="s">
        <v>278</v>
      </c>
      <c r="R35">
        <v>49.65</v>
      </c>
      <c r="S35">
        <v>5465</v>
      </c>
      <c r="T35">
        <v>39297</v>
      </c>
      <c r="U35" t="s">
        <v>368</v>
      </c>
      <c r="V35">
        <v>47.55</v>
      </c>
      <c r="W35">
        <v>4843</v>
      </c>
      <c r="X35">
        <v>38578</v>
      </c>
      <c r="Y35" t="s">
        <v>305</v>
      </c>
      <c r="Z35">
        <v>45.13</v>
      </c>
      <c r="AA35">
        <v>4603</v>
      </c>
      <c r="AB35">
        <v>38885</v>
      </c>
      <c r="AC35" t="s">
        <v>420</v>
      </c>
      <c r="AD35">
        <v>46.65</v>
      </c>
      <c r="AE35">
        <v>4501</v>
      </c>
      <c r="AF35">
        <v>38503</v>
      </c>
      <c r="AG35" t="s">
        <v>260</v>
      </c>
      <c r="AH35">
        <v>45.77</v>
      </c>
      <c r="AI35">
        <v>4496</v>
      </c>
      <c r="AJ35">
        <v>39411</v>
      </c>
      <c r="AK35" t="s">
        <v>420</v>
      </c>
      <c r="AL35">
        <v>47.86</v>
      </c>
      <c r="AM35">
        <v>4754</v>
      </c>
      <c r="AN35">
        <v>39206</v>
      </c>
      <c r="AO35" t="s">
        <v>364</v>
      </c>
      <c r="AP35">
        <v>46.81</v>
      </c>
      <c r="AQ35">
        <v>4586</v>
      </c>
      <c r="AR35">
        <v>38854</v>
      </c>
      <c r="AS35" t="s">
        <v>274</v>
      </c>
      <c r="AT35">
        <v>46.84</v>
      </c>
      <c r="AU35">
        <v>4717</v>
      </c>
      <c r="AV35">
        <v>38892</v>
      </c>
      <c r="AW35" t="s">
        <v>274</v>
      </c>
    </row>
    <row r="36" spans="1:49">
      <c r="A36" t="s">
        <v>421</v>
      </c>
      <c r="B36">
        <v>52.2</v>
      </c>
      <c r="C36">
        <v>3236</v>
      </c>
      <c r="D36">
        <v>39196</v>
      </c>
      <c r="E36" t="s">
        <v>320</v>
      </c>
      <c r="F36">
        <v>54.45</v>
      </c>
      <c r="G36">
        <v>3347</v>
      </c>
      <c r="H36">
        <v>39561</v>
      </c>
      <c r="I36" t="s">
        <v>383</v>
      </c>
      <c r="J36">
        <v>51.76</v>
      </c>
      <c r="K36">
        <v>3078</v>
      </c>
      <c r="L36">
        <v>39748</v>
      </c>
      <c r="M36" t="s">
        <v>422</v>
      </c>
      <c r="N36">
        <v>51.36</v>
      </c>
      <c r="O36">
        <v>2947</v>
      </c>
      <c r="P36">
        <v>38284</v>
      </c>
      <c r="Q36" t="s">
        <v>299</v>
      </c>
      <c r="R36">
        <v>48.27</v>
      </c>
      <c r="S36">
        <v>2887</v>
      </c>
      <c r="T36">
        <v>37684</v>
      </c>
      <c r="U36" t="s">
        <v>248</v>
      </c>
      <c r="V36">
        <v>46.41</v>
      </c>
      <c r="W36">
        <v>2930</v>
      </c>
      <c r="X36">
        <v>36308</v>
      </c>
      <c r="Y36" t="s">
        <v>423</v>
      </c>
      <c r="Z36">
        <v>44.04</v>
      </c>
      <c r="AA36">
        <v>3147</v>
      </c>
      <c r="AB36">
        <v>37374</v>
      </c>
      <c r="AC36" t="s">
        <v>424</v>
      </c>
      <c r="AD36">
        <v>47.33</v>
      </c>
      <c r="AE36">
        <v>3160</v>
      </c>
      <c r="AF36">
        <v>37673</v>
      </c>
      <c r="AG36" t="s">
        <v>337</v>
      </c>
      <c r="AH36">
        <v>46.85</v>
      </c>
      <c r="AI36">
        <v>2995</v>
      </c>
      <c r="AJ36">
        <v>37321</v>
      </c>
      <c r="AK36" t="s">
        <v>425</v>
      </c>
      <c r="AL36">
        <v>46.65</v>
      </c>
      <c r="AM36">
        <v>3173</v>
      </c>
      <c r="AN36">
        <v>37960</v>
      </c>
      <c r="AO36" t="s">
        <v>418</v>
      </c>
      <c r="AP36">
        <v>45.72</v>
      </c>
      <c r="AQ36">
        <v>3283</v>
      </c>
      <c r="AR36">
        <v>37519</v>
      </c>
      <c r="AS36" t="s">
        <v>244</v>
      </c>
      <c r="AT36">
        <v>48.86</v>
      </c>
      <c r="AU36">
        <v>3238</v>
      </c>
      <c r="AV36">
        <v>36941</v>
      </c>
      <c r="AW36" t="s">
        <v>362</v>
      </c>
    </row>
    <row r="37" spans="1:49">
      <c r="A37" t="s">
        <v>426</v>
      </c>
      <c r="B37">
        <v>52.34</v>
      </c>
      <c r="C37">
        <v>5813</v>
      </c>
      <c r="D37">
        <v>42467</v>
      </c>
      <c r="E37" t="s">
        <v>305</v>
      </c>
      <c r="F37">
        <v>45.48</v>
      </c>
      <c r="G37">
        <v>5125</v>
      </c>
      <c r="H37">
        <v>42947</v>
      </c>
      <c r="I37" t="s">
        <v>222</v>
      </c>
      <c r="J37">
        <v>44.98</v>
      </c>
      <c r="K37">
        <v>4874</v>
      </c>
      <c r="L37">
        <v>42913</v>
      </c>
      <c r="M37" t="s">
        <v>427</v>
      </c>
      <c r="N37">
        <v>45.08</v>
      </c>
      <c r="O37">
        <v>4913</v>
      </c>
      <c r="P37">
        <v>42691</v>
      </c>
      <c r="Q37" t="s">
        <v>428</v>
      </c>
      <c r="R37">
        <v>45.87</v>
      </c>
      <c r="S37">
        <v>4983</v>
      </c>
      <c r="T37">
        <v>41279</v>
      </c>
      <c r="U37" t="s">
        <v>429</v>
      </c>
      <c r="V37">
        <v>46.46</v>
      </c>
      <c r="W37">
        <v>5059</v>
      </c>
      <c r="X37">
        <v>36864</v>
      </c>
      <c r="Y37" t="s">
        <v>430</v>
      </c>
      <c r="Z37">
        <v>45.78</v>
      </c>
      <c r="AA37">
        <v>4978</v>
      </c>
      <c r="AB37">
        <v>38659</v>
      </c>
      <c r="AC37" t="s">
        <v>329</v>
      </c>
      <c r="AD37">
        <v>46.2</v>
      </c>
      <c r="AE37">
        <v>4894</v>
      </c>
      <c r="AF37">
        <v>37569</v>
      </c>
      <c r="AG37" t="s">
        <v>418</v>
      </c>
      <c r="AH37">
        <v>46.23</v>
      </c>
      <c r="AI37">
        <v>5182</v>
      </c>
      <c r="AJ37">
        <v>41085</v>
      </c>
      <c r="AK37" t="s">
        <v>431</v>
      </c>
      <c r="AL37">
        <v>44.76</v>
      </c>
      <c r="AM37">
        <v>5003</v>
      </c>
      <c r="AN37">
        <v>40777</v>
      </c>
      <c r="AO37" t="s">
        <v>309</v>
      </c>
      <c r="AP37">
        <v>46.13</v>
      </c>
      <c r="AQ37">
        <v>5353</v>
      </c>
      <c r="AR37">
        <v>39780</v>
      </c>
      <c r="AS37" t="s">
        <v>301</v>
      </c>
      <c r="AT37">
        <v>46.15</v>
      </c>
      <c r="AU37">
        <v>5302</v>
      </c>
      <c r="AV37">
        <v>39729</v>
      </c>
      <c r="AW37" t="s">
        <v>197</v>
      </c>
    </row>
    <row r="38" spans="1:49">
      <c r="A38" t="s">
        <v>432</v>
      </c>
      <c r="B38">
        <v>52.43</v>
      </c>
      <c r="C38">
        <v>3054</v>
      </c>
      <c r="D38">
        <v>37795</v>
      </c>
      <c r="E38" t="s">
        <v>373</v>
      </c>
      <c r="F38">
        <v>54.19</v>
      </c>
      <c r="G38">
        <v>2958</v>
      </c>
      <c r="H38">
        <v>36888</v>
      </c>
      <c r="I38" t="s">
        <v>348</v>
      </c>
      <c r="J38">
        <v>51.38</v>
      </c>
      <c r="K38">
        <v>2978</v>
      </c>
      <c r="L38">
        <v>35309</v>
      </c>
      <c r="M38" t="s">
        <v>316</v>
      </c>
      <c r="N38">
        <v>48.64</v>
      </c>
      <c r="O38">
        <v>3046</v>
      </c>
      <c r="P38">
        <v>34833</v>
      </c>
      <c r="Q38" t="s">
        <v>189</v>
      </c>
      <c r="R38">
        <v>48.33</v>
      </c>
      <c r="S38">
        <v>2917</v>
      </c>
      <c r="T38">
        <v>34311</v>
      </c>
      <c r="U38" t="s">
        <v>433</v>
      </c>
      <c r="V38">
        <v>46.85</v>
      </c>
      <c r="W38">
        <v>2743</v>
      </c>
      <c r="X38">
        <v>32926</v>
      </c>
      <c r="Y38" t="s">
        <v>434</v>
      </c>
      <c r="Z38">
        <v>48.13</v>
      </c>
      <c r="AA38">
        <v>2845</v>
      </c>
      <c r="AB38">
        <v>33417</v>
      </c>
      <c r="AC38" t="s">
        <v>346</v>
      </c>
      <c r="AD38">
        <v>47.53</v>
      </c>
      <c r="AE38">
        <v>2870</v>
      </c>
      <c r="AF38">
        <v>34264</v>
      </c>
      <c r="AG38" t="s">
        <v>373</v>
      </c>
      <c r="AH38">
        <v>48.94</v>
      </c>
      <c r="AI38">
        <v>2907</v>
      </c>
      <c r="AJ38">
        <v>35479</v>
      </c>
      <c r="AK38" t="s">
        <v>371</v>
      </c>
      <c r="AL38">
        <v>49.75</v>
      </c>
      <c r="AM38">
        <v>2883</v>
      </c>
      <c r="AN38">
        <v>35398</v>
      </c>
      <c r="AO38" t="s">
        <v>435</v>
      </c>
      <c r="AP38">
        <v>48.98</v>
      </c>
      <c r="AQ38">
        <v>2933</v>
      </c>
      <c r="AR38">
        <v>35054</v>
      </c>
      <c r="AS38" t="s">
        <v>436</v>
      </c>
      <c r="AT38">
        <v>47.51</v>
      </c>
      <c r="AU38">
        <v>2952</v>
      </c>
      <c r="AV38">
        <v>34854</v>
      </c>
      <c r="AW38" t="s">
        <v>381</v>
      </c>
    </row>
    <row r="39" spans="1:49">
      <c r="A39" t="s">
        <v>437</v>
      </c>
      <c r="B39">
        <v>52.44</v>
      </c>
      <c r="C39">
        <v>6445</v>
      </c>
      <c r="D39">
        <v>38363</v>
      </c>
      <c r="E39" t="s">
        <v>233</v>
      </c>
      <c r="F39">
        <v>52.68</v>
      </c>
      <c r="G39">
        <v>5973</v>
      </c>
      <c r="H39">
        <v>38109</v>
      </c>
      <c r="I39" t="s">
        <v>205</v>
      </c>
      <c r="J39">
        <v>53.58</v>
      </c>
      <c r="K39">
        <v>5808</v>
      </c>
      <c r="L39">
        <v>37711</v>
      </c>
      <c r="M39" t="s">
        <v>284</v>
      </c>
      <c r="N39">
        <v>48.66</v>
      </c>
      <c r="O39">
        <v>5091</v>
      </c>
      <c r="P39">
        <v>37173</v>
      </c>
      <c r="Q39" t="s">
        <v>336</v>
      </c>
      <c r="R39">
        <v>48.31</v>
      </c>
      <c r="S39">
        <v>5181</v>
      </c>
      <c r="T39">
        <v>35781</v>
      </c>
      <c r="U39" t="s">
        <v>342</v>
      </c>
      <c r="V39">
        <v>47.67</v>
      </c>
      <c r="W39">
        <v>5024</v>
      </c>
      <c r="X39">
        <v>34353</v>
      </c>
      <c r="Y39" t="s">
        <v>373</v>
      </c>
      <c r="Z39">
        <v>47</v>
      </c>
      <c r="AA39">
        <v>4970</v>
      </c>
      <c r="AB39">
        <v>34651</v>
      </c>
      <c r="AC39" t="s">
        <v>185</v>
      </c>
      <c r="AD39">
        <v>46.78</v>
      </c>
      <c r="AE39">
        <v>5129</v>
      </c>
      <c r="AF39">
        <v>35610</v>
      </c>
      <c r="AG39" t="s">
        <v>229</v>
      </c>
      <c r="AH39">
        <v>47.57</v>
      </c>
      <c r="AI39">
        <v>5266</v>
      </c>
      <c r="AJ39">
        <v>35420</v>
      </c>
      <c r="AK39" t="s">
        <v>369</v>
      </c>
      <c r="AL39">
        <v>47.98</v>
      </c>
      <c r="AM39">
        <v>5342</v>
      </c>
      <c r="AN39">
        <v>35126</v>
      </c>
      <c r="AO39" t="s">
        <v>335</v>
      </c>
      <c r="AP39">
        <v>50.14</v>
      </c>
      <c r="AQ39">
        <v>5457</v>
      </c>
      <c r="AR39">
        <v>34468</v>
      </c>
      <c r="AS39" t="s">
        <v>316</v>
      </c>
      <c r="AT39">
        <v>50.8</v>
      </c>
      <c r="AU39">
        <v>5620</v>
      </c>
      <c r="AV39">
        <v>33794</v>
      </c>
      <c r="AW39" t="s">
        <v>438</v>
      </c>
    </row>
    <row r="40" spans="1:49">
      <c r="A40" t="s">
        <v>439</v>
      </c>
      <c r="B40">
        <v>52.73</v>
      </c>
      <c r="C40">
        <v>4394</v>
      </c>
      <c r="D40">
        <v>47070</v>
      </c>
      <c r="E40" t="s">
        <v>440</v>
      </c>
      <c r="F40">
        <v>55.27</v>
      </c>
      <c r="G40">
        <v>4311</v>
      </c>
      <c r="H40">
        <v>46276</v>
      </c>
      <c r="I40" t="s">
        <v>202</v>
      </c>
      <c r="J40" t="s">
        <v>184</v>
      </c>
      <c r="K40" t="s">
        <v>184</v>
      </c>
      <c r="L40" t="s">
        <v>184</v>
      </c>
      <c r="M40" t="s">
        <v>184</v>
      </c>
      <c r="N40" t="s">
        <v>184</v>
      </c>
      <c r="O40" t="s">
        <v>184</v>
      </c>
      <c r="P40" t="s">
        <v>184</v>
      </c>
      <c r="Q40" t="s">
        <v>184</v>
      </c>
      <c r="R40" t="s">
        <v>184</v>
      </c>
      <c r="S40" t="s">
        <v>184</v>
      </c>
      <c r="T40" t="s">
        <v>184</v>
      </c>
      <c r="U40" t="s">
        <v>184</v>
      </c>
      <c r="V40" t="s">
        <v>184</v>
      </c>
      <c r="W40" t="s">
        <v>184</v>
      </c>
      <c r="X40" t="s">
        <v>184</v>
      </c>
      <c r="Y40" t="s">
        <v>184</v>
      </c>
      <c r="Z40">
        <v>46.8</v>
      </c>
      <c r="AA40">
        <v>4286</v>
      </c>
      <c r="AB40">
        <v>42465</v>
      </c>
      <c r="AC40" t="s">
        <v>272</v>
      </c>
      <c r="AD40" t="s">
        <v>184</v>
      </c>
      <c r="AE40" t="s">
        <v>184</v>
      </c>
      <c r="AF40" t="s">
        <v>184</v>
      </c>
      <c r="AG40" t="s">
        <v>184</v>
      </c>
      <c r="AH40">
        <v>53.86</v>
      </c>
      <c r="AI40">
        <v>4275</v>
      </c>
      <c r="AJ40">
        <v>42287</v>
      </c>
      <c r="AK40" t="s">
        <v>203</v>
      </c>
      <c r="AL40">
        <v>53.88</v>
      </c>
      <c r="AM40">
        <v>4418</v>
      </c>
      <c r="AN40">
        <v>43495</v>
      </c>
      <c r="AO40" t="s">
        <v>267</v>
      </c>
      <c r="AP40">
        <v>51.8</v>
      </c>
      <c r="AQ40">
        <v>4067</v>
      </c>
      <c r="AR40">
        <v>43313</v>
      </c>
      <c r="AS40" t="s">
        <v>251</v>
      </c>
      <c r="AT40" t="s">
        <v>184</v>
      </c>
      <c r="AU40" t="s">
        <v>184</v>
      </c>
      <c r="AV40" t="s">
        <v>184</v>
      </c>
      <c r="AW40" t="s">
        <v>184</v>
      </c>
    </row>
    <row r="41" spans="1:49">
      <c r="A41" t="s">
        <v>441</v>
      </c>
      <c r="B41">
        <v>53.27</v>
      </c>
      <c r="C41">
        <v>3078</v>
      </c>
      <c r="D41">
        <v>40711</v>
      </c>
      <c r="E41" t="s">
        <v>365</v>
      </c>
      <c r="F41" t="s">
        <v>184</v>
      </c>
      <c r="G41" t="s">
        <v>184</v>
      </c>
      <c r="H41" t="s">
        <v>184</v>
      </c>
      <c r="I41" t="s">
        <v>184</v>
      </c>
      <c r="J41" t="s">
        <v>184</v>
      </c>
      <c r="K41" t="s">
        <v>184</v>
      </c>
      <c r="L41" t="s">
        <v>184</v>
      </c>
      <c r="M41" t="s">
        <v>184</v>
      </c>
      <c r="N41" t="s">
        <v>184</v>
      </c>
      <c r="O41" t="s">
        <v>184</v>
      </c>
      <c r="P41" t="s">
        <v>184</v>
      </c>
      <c r="Q41" t="s">
        <v>184</v>
      </c>
      <c r="R41">
        <v>45.77</v>
      </c>
      <c r="S41">
        <v>2975</v>
      </c>
      <c r="T41">
        <v>37731</v>
      </c>
      <c r="U41" t="s">
        <v>240</v>
      </c>
      <c r="V41">
        <v>51.44</v>
      </c>
      <c r="W41">
        <v>3210</v>
      </c>
      <c r="X41">
        <v>37680</v>
      </c>
      <c r="Y41" t="s">
        <v>335</v>
      </c>
      <c r="Z41">
        <v>50.25</v>
      </c>
      <c r="AA41">
        <v>3308</v>
      </c>
      <c r="AB41">
        <v>37851</v>
      </c>
      <c r="AC41" t="s">
        <v>442</v>
      </c>
      <c r="AD41">
        <v>49.51</v>
      </c>
      <c r="AE41">
        <v>3264</v>
      </c>
      <c r="AF41">
        <v>39096</v>
      </c>
      <c r="AG41" t="s">
        <v>241</v>
      </c>
      <c r="AH41">
        <v>43.75</v>
      </c>
      <c r="AI41">
        <v>3267</v>
      </c>
      <c r="AJ41">
        <v>40677</v>
      </c>
      <c r="AK41" t="s">
        <v>443</v>
      </c>
      <c r="AL41" t="s">
        <v>184</v>
      </c>
      <c r="AM41" t="s">
        <v>184</v>
      </c>
      <c r="AN41" t="s">
        <v>184</v>
      </c>
      <c r="AO41" t="s">
        <v>184</v>
      </c>
      <c r="AP41">
        <v>51.15</v>
      </c>
      <c r="AQ41">
        <v>3200</v>
      </c>
      <c r="AR41">
        <v>40077</v>
      </c>
      <c r="AS41" t="s">
        <v>325</v>
      </c>
      <c r="AT41">
        <v>47.16</v>
      </c>
      <c r="AU41">
        <v>3069</v>
      </c>
      <c r="AV41">
        <v>39953</v>
      </c>
      <c r="AW41" t="s">
        <v>444</v>
      </c>
    </row>
    <row r="42" spans="1:49">
      <c r="A42" t="s">
        <v>445</v>
      </c>
      <c r="B42">
        <v>53.39</v>
      </c>
      <c r="C42">
        <v>3938</v>
      </c>
      <c r="D42">
        <v>23744</v>
      </c>
      <c r="E42" t="s">
        <v>446</v>
      </c>
      <c r="F42">
        <v>53.06</v>
      </c>
      <c r="G42">
        <v>4005</v>
      </c>
      <c r="H42">
        <v>23704</v>
      </c>
      <c r="I42" t="s">
        <v>447</v>
      </c>
      <c r="J42">
        <v>52.64</v>
      </c>
      <c r="K42">
        <v>3991</v>
      </c>
      <c r="L42">
        <v>23663</v>
      </c>
      <c r="M42" t="s">
        <v>448</v>
      </c>
      <c r="N42">
        <v>51.27</v>
      </c>
      <c r="O42">
        <v>3853</v>
      </c>
      <c r="P42">
        <v>23489</v>
      </c>
      <c r="Q42" t="s">
        <v>449</v>
      </c>
      <c r="R42">
        <v>51.78</v>
      </c>
      <c r="S42">
        <v>3836</v>
      </c>
      <c r="T42">
        <v>23256</v>
      </c>
      <c r="U42" t="s">
        <v>448</v>
      </c>
      <c r="V42">
        <v>51.29</v>
      </c>
      <c r="W42">
        <v>3860</v>
      </c>
      <c r="X42">
        <v>23256</v>
      </c>
      <c r="Y42" t="s">
        <v>214</v>
      </c>
      <c r="Z42">
        <v>49.97</v>
      </c>
      <c r="AA42">
        <v>3748</v>
      </c>
      <c r="AB42">
        <v>23256</v>
      </c>
      <c r="AC42" t="s">
        <v>450</v>
      </c>
      <c r="AD42">
        <v>49.48</v>
      </c>
      <c r="AE42">
        <v>3868</v>
      </c>
      <c r="AF42">
        <v>25134</v>
      </c>
      <c r="AG42" t="s">
        <v>451</v>
      </c>
      <c r="AH42">
        <v>49.98</v>
      </c>
      <c r="AI42">
        <v>3801</v>
      </c>
      <c r="AJ42">
        <v>24885</v>
      </c>
      <c r="AK42" t="s">
        <v>452</v>
      </c>
      <c r="AL42">
        <v>49.57</v>
      </c>
      <c r="AM42">
        <v>3805</v>
      </c>
      <c r="AN42">
        <v>33050</v>
      </c>
      <c r="AO42" t="s">
        <v>453</v>
      </c>
      <c r="AP42">
        <v>49.42</v>
      </c>
      <c r="AQ42">
        <v>3863</v>
      </c>
      <c r="AR42">
        <v>34039</v>
      </c>
      <c r="AS42" t="s">
        <v>454</v>
      </c>
      <c r="AT42">
        <v>50.09</v>
      </c>
      <c r="AU42">
        <v>3808</v>
      </c>
      <c r="AV42">
        <v>32683</v>
      </c>
      <c r="AW42" t="s">
        <v>290</v>
      </c>
    </row>
    <row r="43" spans="1:49">
      <c r="A43" t="s">
        <v>455</v>
      </c>
      <c r="B43">
        <v>53.5</v>
      </c>
      <c r="C43">
        <v>4013</v>
      </c>
      <c r="D43">
        <v>39561</v>
      </c>
      <c r="E43" t="s">
        <v>456</v>
      </c>
      <c r="F43">
        <v>48.53</v>
      </c>
      <c r="G43">
        <v>3847</v>
      </c>
      <c r="H43">
        <v>40391</v>
      </c>
      <c r="I43" t="s">
        <v>457</v>
      </c>
      <c r="J43">
        <v>46.26</v>
      </c>
      <c r="K43">
        <v>3640</v>
      </c>
      <c r="L43">
        <v>39443</v>
      </c>
      <c r="M43" t="s">
        <v>377</v>
      </c>
      <c r="N43">
        <v>44.39</v>
      </c>
      <c r="O43">
        <v>3480</v>
      </c>
      <c r="P43">
        <v>38889</v>
      </c>
      <c r="Q43" t="s">
        <v>224</v>
      </c>
      <c r="R43">
        <v>45</v>
      </c>
      <c r="S43">
        <v>3487</v>
      </c>
      <c r="T43">
        <v>36343</v>
      </c>
      <c r="U43" t="s">
        <v>267</v>
      </c>
      <c r="V43">
        <v>43.01</v>
      </c>
      <c r="W43">
        <v>3404</v>
      </c>
      <c r="X43">
        <v>35281</v>
      </c>
      <c r="Y43" t="s">
        <v>244</v>
      </c>
      <c r="Z43">
        <v>43.73</v>
      </c>
      <c r="AA43">
        <v>3418</v>
      </c>
      <c r="AB43">
        <v>35935</v>
      </c>
      <c r="AC43" t="s">
        <v>259</v>
      </c>
      <c r="AD43">
        <v>43.94</v>
      </c>
      <c r="AE43">
        <v>3328</v>
      </c>
      <c r="AF43">
        <v>36308</v>
      </c>
      <c r="AG43" t="s">
        <v>363</v>
      </c>
      <c r="AH43">
        <v>45.25</v>
      </c>
      <c r="AI43">
        <v>3372</v>
      </c>
      <c r="AJ43">
        <v>35874</v>
      </c>
      <c r="AK43" t="s">
        <v>458</v>
      </c>
      <c r="AL43">
        <v>46.38</v>
      </c>
      <c r="AM43">
        <v>3490</v>
      </c>
      <c r="AN43">
        <v>36147</v>
      </c>
      <c r="AO43" t="s">
        <v>359</v>
      </c>
      <c r="AP43">
        <v>47.09</v>
      </c>
      <c r="AQ43">
        <v>3735</v>
      </c>
      <c r="AR43">
        <v>35875</v>
      </c>
      <c r="AS43" t="s">
        <v>229</v>
      </c>
      <c r="AT43">
        <v>44.93</v>
      </c>
      <c r="AU43">
        <v>3442</v>
      </c>
      <c r="AV43">
        <v>36504</v>
      </c>
      <c r="AW43" t="s">
        <v>277</v>
      </c>
    </row>
    <row r="44" spans="1:49">
      <c r="A44" t="s">
        <v>459</v>
      </c>
      <c r="B44">
        <v>53.96</v>
      </c>
      <c r="C44">
        <v>3340</v>
      </c>
      <c r="D44">
        <v>39458</v>
      </c>
      <c r="E44" t="s">
        <v>233</v>
      </c>
      <c r="F44">
        <v>54.58</v>
      </c>
      <c r="G44">
        <v>3575</v>
      </c>
      <c r="H44">
        <v>39708</v>
      </c>
      <c r="I44" t="s">
        <v>298</v>
      </c>
      <c r="J44">
        <v>54.47</v>
      </c>
      <c r="K44">
        <v>3216</v>
      </c>
      <c r="L44">
        <v>40080</v>
      </c>
      <c r="M44" t="s">
        <v>460</v>
      </c>
      <c r="N44">
        <v>52.68</v>
      </c>
      <c r="O44">
        <v>3228</v>
      </c>
      <c r="P44">
        <v>39926</v>
      </c>
      <c r="Q44" t="s">
        <v>235</v>
      </c>
      <c r="R44">
        <v>51.23</v>
      </c>
      <c r="S44">
        <v>3222</v>
      </c>
      <c r="T44">
        <v>39799</v>
      </c>
      <c r="U44" t="s">
        <v>323</v>
      </c>
      <c r="V44">
        <v>50.5</v>
      </c>
      <c r="W44">
        <v>3154</v>
      </c>
      <c r="X44">
        <v>37372</v>
      </c>
      <c r="Y44" t="s">
        <v>342</v>
      </c>
      <c r="Z44">
        <v>48.88</v>
      </c>
      <c r="AA44">
        <v>3006</v>
      </c>
      <c r="AB44">
        <v>37151</v>
      </c>
      <c r="AC44" t="s">
        <v>188</v>
      </c>
      <c r="AD44">
        <v>47.95</v>
      </c>
      <c r="AE44">
        <v>3093</v>
      </c>
      <c r="AF44">
        <v>39600</v>
      </c>
      <c r="AG44" t="s">
        <v>260</v>
      </c>
      <c r="AH44">
        <v>50.05</v>
      </c>
      <c r="AI44">
        <v>3117</v>
      </c>
      <c r="AJ44">
        <v>38917</v>
      </c>
      <c r="AK44" t="s">
        <v>249</v>
      </c>
      <c r="AL44">
        <v>51.05</v>
      </c>
      <c r="AM44">
        <v>3486</v>
      </c>
      <c r="AN44">
        <v>38205</v>
      </c>
      <c r="AO44" t="s">
        <v>324</v>
      </c>
      <c r="AP44">
        <v>49.25</v>
      </c>
      <c r="AQ44">
        <v>3286</v>
      </c>
      <c r="AR44">
        <v>38377</v>
      </c>
      <c r="AS44" t="s">
        <v>359</v>
      </c>
      <c r="AT44">
        <v>50.06</v>
      </c>
      <c r="AU44">
        <v>3398</v>
      </c>
      <c r="AV44">
        <v>37887</v>
      </c>
      <c r="AW44" t="s">
        <v>362</v>
      </c>
    </row>
    <row r="45" spans="1:49">
      <c r="A45" t="s">
        <v>461</v>
      </c>
      <c r="B45">
        <v>54.01</v>
      </c>
      <c r="C45">
        <v>6665</v>
      </c>
      <c r="D45">
        <v>39837</v>
      </c>
      <c r="E45" t="s">
        <v>185</v>
      </c>
      <c r="F45">
        <v>58.55</v>
      </c>
      <c r="G45">
        <v>6650</v>
      </c>
      <c r="H45">
        <v>39639</v>
      </c>
      <c r="I45" t="s">
        <v>213</v>
      </c>
      <c r="J45">
        <v>64.86</v>
      </c>
      <c r="K45">
        <v>6931</v>
      </c>
      <c r="L45">
        <v>39284</v>
      </c>
      <c r="M45" t="s">
        <v>462</v>
      </c>
      <c r="N45">
        <v>56.73</v>
      </c>
      <c r="O45">
        <v>5881</v>
      </c>
      <c r="P45">
        <v>37622</v>
      </c>
      <c r="Q45" t="s">
        <v>208</v>
      </c>
      <c r="R45">
        <v>58.01</v>
      </c>
      <c r="S45">
        <v>5835</v>
      </c>
      <c r="T45">
        <v>37232</v>
      </c>
      <c r="U45" t="s">
        <v>291</v>
      </c>
      <c r="V45">
        <v>56.4</v>
      </c>
      <c r="W45">
        <v>5705</v>
      </c>
      <c r="X45">
        <v>36204</v>
      </c>
      <c r="Y45" t="s">
        <v>291</v>
      </c>
      <c r="Z45">
        <v>55.2</v>
      </c>
      <c r="AA45">
        <v>5410</v>
      </c>
      <c r="AB45">
        <v>36918</v>
      </c>
      <c r="AC45" t="s">
        <v>209</v>
      </c>
      <c r="AD45">
        <v>55.97</v>
      </c>
      <c r="AE45">
        <v>5826</v>
      </c>
      <c r="AF45">
        <v>37903</v>
      </c>
      <c r="AG45" t="s">
        <v>213</v>
      </c>
      <c r="AH45">
        <v>57.02</v>
      </c>
      <c r="AI45">
        <v>5855</v>
      </c>
      <c r="AJ45">
        <v>37073</v>
      </c>
      <c r="AK45" t="s">
        <v>463</v>
      </c>
      <c r="AL45">
        <v>56.14</v>
      </c>
      <c r="AM45">
        <v>6104</v>
      </c>
      <c r="AN45">
        <v>37097</v>
      </c>
      <c r="AO45" t="s">
        <v>464</v>
      </c>
      <c r="AP45">
        <v>56.86</v>
      </c>
      <c r="AQ45">
        <v>6084</v>
      </c>
      <c r="AR45">
        <v>37037</v>
      </c>
      <c r="AS45" t="s">
        <v>465</v>
      </c>
      <c r="AT45">
        <v>56.23</v>
      </c>
      <c r="AU45">
        <v>6114</v>
      </c>
      <c r="AV45">
        <v>36519</v>
      </c>
      <c r="AW45" t="s">
        <v>466</v>
      </c>
    </row>
    <row r="46" spans="1:49">
      <c r="A46" t="s">
        <v>467</v>
      </c>
      <c r="B46">
        <v>54.79</v>
      </c>
      <c r="C46">
        <v>4427</v>
      </c>
      <c r="D46">
        <v>39885</v>
      </c>
      <c r="E46" t="s">
        <v>298</v>
      </c>
      <c r="F46">
        <v>57.11</v>
      </c>
      <c r="G46">
        <v>4491</v>
      </c>
      <c r="H46">
        <v>40483</v>
      </c>
      <c r="I46" t="s">
        <v>232</v>
      </c>
      <c r="J46">
        <v>53.11</v>
      </c>
      <c r="K46">
        <v>4197</v>
      </c>
      <c r="L46">
        <v>40483</v>
      </c>
      <c r="M46" t="s">
        <v>296</v>
      </c>
      <c r="N46">
        <v>54.79</v>
      </c>
      <c r="O46">
        <v>4169</v>
      </c>
      <c r="P46">
        <v>35810</v>
      </c>
      <c r="Q46" t="s">
        <v>468</v>
      </c>
      <c r="R46">
        <v>53.9</v>
      </c>
      <c r="S46">
        <v>4283</v>
      </c>
      <c r="T46">
        <v>38109</v>
      </c>
      <c r="U46" t="s">
        <v>469</v>
      </c>
      <c r="V46">
        <v>52.34</v>
      </c>
      <c r="W46">
        <v>4180</v>
      </c>
      <c r="X46">
        <v>38093</v>
      </c>
      <c r="Y46" t="s">
        <v>298</v>
      </c>
      <c r="Z46">
        <v>49.37</v>
      </c>
      <c r="AA46">
        <v>3909</v>
      </c>
      <c r="AB46">
        <v>37441</v>
      </c>
      <c r="AC46" t="s">
        <v>367</v>
      </c>
      <c r="AD46">
        <v>50.53</v>
      </c>
      <c r="AE46">
        <v>4058</v>
      </c>
      <c r="AF46">
        <v>34383</v>
      </c>
      <c r="AG46" t="s">
        <v>348</v>
      </c>
      <c r="AH46">
        <v>51.34</v>
      </c>
      <c r="AI46">
        <v>4033</v>
      </c>
      <c r="AJ46">
        <v>37603</v>
      </c>
      <c r="AK46" t="s">
        <v>335</v>
      </c>
      <c r="AL46">
        <v>53.39</v>
      </c>
      <c r="AM46">
        <v>4139</v>
      </c>
      <c r="AN46">
        <v>37609</v>
      </c>
      <c r="AO46" t="s">
        <v>470</v>
      </c>
      <c r="AP46">
        <v>52.79</v>
      </c>
      <c r="AQ46">
        <v>4207</v>
      </c>
      <c r="AR46">
        <v>37566</v>
      </c>
      <c r="AS46" t="s">
        <v>435</v>
      </c>
      <c r="AT46">
        <v>51.79</v>
      </c>
      <c r="AU46">
        <v>4172</v>
      </c>
      <c r="AV46">
        <v>37681</v>
      </c>
      <c r="AW46" t="s">
        <v>298</v>
      </c>
    </row>
    <row r="47" spans="1:49">
      <c r="A47" t="s">
        <v>471</v>
      </c>
      <c r="B47">
        <v>55.9</v>
      </c>
      <c r="C47">
        <v>7574</v>
      </c>
      <c r="D47">
        <v>43078</v>
      </c>
      <c r="E47" t="s">
        <v>276</v>
      </c>
      <c r="F47">
        <v>56.78</v>
      </c>
      <c r="G47">
        <v>8162</v>
      </c>
      <c r="H47">
        <v>42579</v>
      </c>
      <c r="I47" t="s">
        <v>360</v>
      </c>
      <c r="J47">
        <v>56.68</v>
      </c>
      <c r="K47">
        <v>7641</v>
      </c>
      <c r="L47">
        <v>42271</v>
      </c>
      <c r="M47" t="s">
        <v>299</v>
      </c>
      <c r="N47">
        <v>56.27</v>
      </c>
      <c r="O47">
        <v>7251</v>
      </c>
      <c r="P47">
        <v>41930</v>
      </c>
      <c r="Q47" t="s">
        <v>299</v>
      </c>
      <c r="R47">
        <v>53.46</v>
      </c>
      <c r="S47">
        <v>7271</v>
      </c>
      <c r="T47">
        <v>41839</v>
      </c>
      <c r="U47" t="s">
        <v>423</v>
      </c>
      <c r="V47">
        <v>52.56</v>
      </c>
      <c r="W47">
        <v>7777</v>
      </c>
      <c r="X47">
        <v>41593</v>
      </c>
      <c r="Y47" t="s">
        <v>368</v>
      </c>
      <c r="Z47">
        <v>52.16</v>
      </c>
      <c r="AA47">
        <v>7450</v>
      </c>
      <c r="AB47">
        <v>41658</v>
      </c>
      <c r="AC47" t="s">
        <v>472</v>
      </c>
      <c r="AD47">
        <v>52.4</v>
      </c>
      <c r="AE47">
        <v>7620</v>
      </c>
      <c r="AF47">
        <v>41479</v>
      </c>
      <c r="AG47" t="s">
        <v>368</v>
      </c>
      <c r="AH47">
        <v>54.93</v>
      </c>
      <c r="AI47">
        <v>7723</v>
      </c>
      <c r="AJ47">
        <v>41541</v>
      </c>
      <c r="AK47" t="s">
        <v>362</v>
      </c>
      <c r="AL47">
        <v>57.5</v>
      </c>
      <c r="AM47">
        <v>7955</v>
      </c>
      <c r="AN47">
        <v>41557</v>
      </c>
      <c r="AO47" t="s">
        <v>390</v>
      </c>
      <c r="AP47">
        <v>55.74</v>
      </c>
      <c r="AQ47">
        <v>7945</v>
      </c>
      <c r="AR47">
        <v>41814</v>
      </c>
      <c r="AS47" t="s">
        <v>320</v>
      </c>
      <c r="AT47">
        <v>53.77</v>
      </c>
      <c r="AU47">
        <v>7153</v>
      </c>
      <c r="AV47">
        <v>41475</v>
      </c>
      <c r="AW47" t="s">
        <v>361</v>
      </c>
    </row>
    <row r="48" spans="1:49">
      <c r="A48" t="s">
        <v>473</v>
      </c>
      <c r="B48">
        <v>55.95</v>
      </c>
      <c r="C48">
        <v>3911</v>
      </c>
      <c r="D48">
        <v>25830</v>
      </c>
      <c r="E48" t="s">
        <v>474</v>
      </c>
      <c r="F48">
        <v>56.47</v>
      </c>
      <c r="G48">
        <v>4170</v>
      </c>
      <c r="H48">
        <v>25413</v>
      </c>
      <c r="I48" t="s">
        <v>475</v>
      </c>
      <c r="J48">
        <v>54.46</v>
      </c>
      <c r="K48">
        <v>4025</v>
      </c>
      <c r="L48">
        <v>25556</v>
      </c>
      <c r="M48" t="s">
        <v>476</v>
      </c>
      <c r="N48">
        <v>53.33</v>
      </c>
      <c r="O48">
        <v>4004</v>
      </c>
      <c r="P48">
        <v>27962</v>
      </c>
      <c r="Q48" t="s">
        <v>477</v>
      </c>
      <c r="R48">
        <v>53.2</v>
      </c>
      <c r="S48">
        <v>4007</v>
      </c>
      <c r="T48">
        <v>31907</v>
      </c>
      <c r="U48" t="s">
        <v>478</v>
      </c>
      <c r="V48">
        <v>53.48</v>
      </c>
      <c r="W48">
        <v>3976</v>
      </c>
      <c r="X48">
        <v>31103</v>
      </c>
      <c r="Y48" t="s">
        <v>479</v>
      </c>
      <c r="Z48">
        <v>52.31</v>
      </c>
      <c r="AA48">
        <v>3981</v>
      </c>
      <c r="AB48">
        <v>31354</v>
      </c>
      <c r="AC48" t="s">
        <v>478</v>
      </c>
      <c r="AD48">
        <v>51.88</v>
      </c>
      <c r="AE48">
        <v>3885</v>
      </c>
      <c r="AF48">
        <v>31650</v>
      </c>
      <c r="AG48" t="s">
        <v>480</v>
      </c>
      <c r="AH48">
        <v>51.85</v>
      </c>
      <c r="AI48">
        <v>3946</v>
      </c>
      <c r="AJ48">
        <v>33520</v>
      </c>
      <c r="AK48" t="s">
        <v>481</v>
      </c>
      <c r="AL48">
        <v>52.35</v>
      </c>
      <c r="AM48">
        <v>3990</v>
      </c>
      <c r="AN48">
        <v>32909</v>
      </c>
      <c r="AO48" t="s">
        <v>482</v>
      </c>
      <c r="AP48">
        <v>51.92</v>
      </c>
      <c r="AQ48">
        <v>3989</v>
      </c>
      <c r="AR48">
        <v>32909</v>
      </c>
      <c r="AS48" t="s">
        <v>483</v>
      </c>
      <c r="AT48">
        <v>51.8</v>
      </c>
      <c r="AU48">
        <v>3888</v>
      </c>
      <c r="AV48">
        <v>33390</v>
      </c>
      <c r="AW48" t="s">
        <v>355</v>
      </c>
    </row>
    <row r="49" spans="1:49">
      <c r="A49" t="s">
        <v>484</v>
      </c>
      <c r="B49">
        <v>56.14</v>
      </c>
      <c r="C49">
        <v>5590</v>
      </c>
      <c r="D49">
        <v>44626</v>
      </c>
      <c r="E49" t="s">
        <v>278</v>
      </c>
      <c r="F49">
        <v>58.06</v>
      </c>
      <c r="G49">
        <v>5567</v>
      </c>
      <c r="H49">
        <v>43900</v>
      </c>
      <c r="I49" t="s">
        <v>362</v>
      </c>
      <c r="J49">
        <v>55.45</v>
      </c>
      <c r="K49">
        <v>5414</v>
      </c>
      <c r="L49">
        <v>43546</v>
      </c>
      <c r="M49" t="s">
        <v>203</v>
      </c>
      <c r="N49">
        <v>55.84</v>
      </c>
      <c r="O49">
        <v>5294</v>
      </c>
      <c r="P49">
        <v>42582</v>
      </c>
      <c r="Q49" t="s">
        <v>296</v>
      </c>
      <c r="R49">
        <v>55.08</v>
      </c>
      <c r="S49">
        <v>5202</v>
      </c>
      <c r="T49">
        <v>42509</v>
      </c>
      <c r="U49" t="s">
        <v>361</v>
      </c>
      <c r="V49">
        <v>54.21</v>
      </c>
      <c r="W49">
        <v>5223</v>
      </c>
      <c r="X49">
        <v>40842</v>
      </c>
      <c r="Y49" t="s">
        <v>442</v>
      </c>
      <c r="Z49">
        <v>54.1</v>
      </c>
      <c r="AA49">
        <v>5217</v>
      </c>
      <c r="AB49">
        <v>41840</v>
      </c>
      <c r="AC49" t="s">
        <v>243</v>
      </c>
      <c r="AD49">
        <v>53.93</v>
      </c>
      <c r="AE49">
        <v>5185</v>
      </c>
      <c r="AF49">
        <v>42102</v>
      </c>
      <c r="AG49" t="s">
        <v>248</v>
      </c>
      <c r="AH49">
        <v>53.03</v>
      </c>
      <c r="AI49">
        <v>5200</v>
      </c>
      <c r="AJ49">
        <v>41576</v>
      </c>
      <c r="AK49" t="s">
        <v>388</v>
      </c>
      <c r="AL49">
        <v>54.67</v>
      </c>
      <c r="AM49">
        <v>5307</v>
      </c>
      <c r="AN49">
        <v>41833</v>
      </c>
      <c r="AO49" t="s">
        <v>326</v>
      </c>
      <c r="AP49">
        <v>54.4</v>
      </c>
      <c r="AQ49">
        <v>5361</v>
      </c>
      <c r="AR49">
        <v>42331</v>
      </c>
      <c r="AS49" t="s">
        <v>334</v>
      </c>
      <c r="AT49">
        <v>55.41</v>
      </c>
      <c r="AU49">
        <v>5220</v>
      </c>
      <c r="AV49">
        <v>41412</v>
      </c>
      <c r="AW49" t="s">
        <v>485</v>
      </c>
    </row>
    <row r="50" spans="1:49">
      <c r="A50" t="s">
        <v>486</v>
      </c>
      <c r="B50">
        <v>56.29</v>
      </c>
      <c r="C50">
        <v>6130</v>
      </c>
      <c r="D50">
        <v>39212</v>
      </c>
      <c r="E50" t="s">
        <v>487</v>
      </c>
      <c r="F50">
        <v>53.66</v>
      </c>
      <c r="G50">
        <v>5991</v>
      </c>
      <c r="H50">
        <v>39300</v>
      </c>
      <c r="I50" t="s">
        <v>335</v>
      </c>
      <c r="J50">
        <v>54.03</v>
      </c>
      <c r="K50">
        <v>6390</v>
      </c>
      <c r="L50">
        <v>39301</v>
      </c>
      <c r="M50" t="s">
        <v>298</v>
      </c>
      <c r="N50">
        <v>50.07</v>
      </c>
      <c r="O50">
        <v>5212</v>
      </c>
      <c r="P50">
        <v>39248</v>
      </c>
      <c r="Q50" t="s">
        <v>325</v>
      </c>
      <c r="R50">
        <v>49.68</v>
      </c>
      <c r="S50">
        <v>5187</v>
      </c>
      <c r="T50">
        <v>37703</v>
      </c>
      <c r="U50" t="s">
        <v>367</v>
      </c>
      <c r="V50">
        <v>47.83</v>
      </c>
      <c r="W50">
        <v>5164</v>
      </c>
      <c r="X50">
        <v>37920</v>
      </c>
      <c r="Y50" t="s">
        <v>458</v>
      </c>
      <c r="Z50">
        <v>47.88</v>
      </c>
      <c r="AA50">
        <v>4984</v>
      </c>
      <c r="AB50">
        <v>37845</v>
      </c>
      <c r="AC50" t="s">
        <v>488</v>
      </c>
      <c r="AD50">
        <v>48.07</v>
      </c>
      <c r="AE50">
        <v>5111</v>
      </c>
      <c r="AF50">
        <v>37930</v>
      </c>
      <c r="AG50" t="s">
        <v>241</v>
      </c>
      <c r="AH50">
        <v>48.52</v>
      </c>
      <c r="AI50">
        <v>5209</v>
      </c>
      <c r="AJ50">
        <v>37985</v>
      </c>
      <c r="AK50" t="s">
        <v>423</v>
      </c>
      <c r="AL50">
        <v>49.24</v>
      </c>
      <c r="AM50">
        <v>5493</v>
      </c>
      <c r="AN50">
        <v>39527</v>
      </c>
      <c r="AO50" t="s">
        <v>245</v>
      </c>
      <c r="AP50">
        <v>49.99</v>
      </c>
      <c r="AQ50">
        <v>5508</v>
      </c>
      <c r="AR50">
        <v>38299</v>
      </c>
      <c r="AS50" t="s">
        <v>319</v>
      </c>
      <c r="AT50">
        <v>48.14</v>
      </c>
      <c r="AU50">
        <v>5457</v>
      </c>
      <c r="AV50">
        <v>39596</v>
      </c>
      <c r="AW50" t="s">
        <v>261</v>
      </c>
    </row>
    <row r="51" spans="1:49">
      <c r="A51" t="s">
        <v>489</v>
      </c>
      <c r="B51">
        <v>56.34</v>
      </c>
      <c r="C51">
        <v>4846</v>
      </c>
      <c r="D51">
        <v>43979</v>
      </c>
      <c r="E51" t="s">
        <v>248</v>
      </c>
      <c r="F51">
        <v>48.28</v>
      </c>
      <c r="G51">
        <v>4281</v>
      </c>
      <c r="H51">
        <v>44129</v>
      </c>
      <c r="I51" t="s">
        <v>490</v>
      </c>
      <c r="J51">
        <v>49.21</v>
      </c>
      <c r="K51">
        <v>4060</v>
      </c>
      <c r="L51">
        <v>44163</v>
      </c>
      <c r="M51" t="s">
        <v>491</v>
      </c>
      <c r="N51">
        <v>46.87</v>
      </c>
      <c r="O51">
        <v>3840</v>
      </c>
      <c r="P51">
        <v>43779</v>
      </c>
      <c r="Q51" t="s">
        <v>394</v>
      </c>
      <c r="R51">
        <v>49.77</v>
      </c>
      <c r="S51">
        <v>4057</v>
      </c>
      <c r="T51">
        <v>41460</v>
      </c>
      <c r="U51" t="s">
        <v>254</v>
      </c>
      <c r="V51">
        <v>50.19</v>
      </c>
      <c r="W51">
        <v>4151</v>
      </c>
      <c r="X51">
        <v>41941</v>
      </c>
      <c r="Y51" t="s">
        <v>200</v>
      </c>
      <c r="Z51">
        <v>49.08</v>
      </c>
      <c r="AA51">
        <v>4122</v>
      </c>
      <c r="AB51">
        <v>40965</v>
      </c>
      <c r="AC51" t="s">
        <v>269</v>
      </c>
      <c r="AD51">
        <v>50.38</v>
      </c>
      <c r="AE51">
        <v>4077</v>
      </c>
      <c r="AF51">
        <v>39964</v>
      </c>
      <c r="AG51" t="s">
        <v>430</v>
      </c>
      <c r="AH51">
        <v>51.7</v>
      </c>
      <c r="AI51">
        <v>4202</v>
      </c>
      <c r="AJ51">
        <v>40418</v>
      </c>
      <c r="AK51" t="s">
        <v>338</v>
      </c>
      <c r="AL51">
        <v>52.23</v>
      </c>
      <c r="AM51">
        <v>4249</v>
      </c>
      <c r="AN51">
        <v>40991</v>
      </c>
      <c r="AO51" t="s">
        <v>388</v>
      </c>
      <c r="AP51">
        <v>53.86</v>
      </c>
      <c r="AQ51">
        <v>4416</v>
      </c>
      <c r="AR51">
        <v>41940</v>
      </c>
      <c r="AS51" t="s">
        <v>334</v>
      </c>
      <c r="AT51">
        <v>54.08</v>
      </c>
      <c r="AU51">
        <v>4463</v>
      </c>
      <c r="AV51">
        <v>42084</v>
      </c>
      <c r="AW51" t="s">
        <v>334</v>
      </c>
    </row>
    <row r="52" spans="1:49">
      <c r="A52" t="s">
        <v>492</v>
      </c>
      <c r="B52">
        <v>56.39</v>
      </c>
      <c r="C52">
        <v>5238</v>
      </c>
      <c r="D52">
        <v>45610</v>
      </c>
      <c r="E52" t="s">
        <v>358</v>
      </c>
      <c r="F52">
        <v>57.24</v>
      </c>
      <c r="G52">
        <v>4914</v>
      </c>
      <c r="H52">
        <v>45353</v>
      </c>
      <c r="I52" t="s">
        <v>458</v>
      </c>
      <c r="J52">
        <v>53.53</v>
      </c>
      <c r="K52">
        <v>4383</v>
      </c>
      <c r="L52">
        <v>45402</v>
      </c>
      <c r="M52" t="s">
        <v>424</v>
      </c>
      <c r="N52">
        <v>50.83</v>
      </c>
      <c r="O52">
        <v>4332</v>
      </c>
      <c r="P52">
        <v>43852</v>
      </c>
      <c r="Q52" t="s">
        <v>301</v>
      </c>
      <c r="R52">
        <v>51.7</v>
      </c>
      <c r="S52">
        <v>4377</v>
      </c>
      <c r="T52">
        <v>44362</v>
      </c>
      <c r="U52" t="s">
        <v>493</v>
      </c>
      <c r="V52">
        <v>51.54</v>
      </c>
      <c r="W52">
        <v>4400</v>
      </c>
      <c r="X52">
        <v>44015</v>
      </c>
      <c r="Y52" t="s">
        <v>304</v>
      </c>
      <c r="Z52">
        <v>49.47</v>
      </c>
      <c r="AA52">
        <v>4240</v>
      </c>
      <c r="AB52">
        <v>43703</v>
      </c>
      <c r="AC52" t="s">
        <v>256</v>
      </c>
      <c r="AD52">
        <v>48.65</v>
      </c>
      <c r="AE52">
        <v>4196</v>
      </c>
      <c r="AF52">
        <v>44105</v>
      </c>
      <c r="AG52" t="s">
        <v>494</v>
      </c>
      <c r="AH52">
        <v>46.68</v>
      </c>
      <c r="AI52">
        <v>4207</v>
      </c>
      <c r="AJ52">
        <v>44566</v>
      </c>
      <c r="AK52" t="s">
        <v>427</v>
      </c>
      <c r="AL52">
        <v>50.92</v>
      </c>
      <c r="AM52">
        <v>4443</v>
      </c>
      <c r="AN52">
        <v>43136</v>
      </c>
      <c r="AO52" t="s">
        <v>444</v>
      </c>
      <c r="AP52">
        <v>51.62</v>
      </c>
      <c r="AQ52">
        <v>4597</v>
      </c>
      <c r="AR52">
        <v>42432</v>
      </c>
      <c r="AS52" t="s">
        <v>261</v>
      </c>
      <c r="AT52">
        <v>50.09</v>
      </c>
      <c r="AU52">
        <v>4095</v>
      </c>
      <c r="AV52">
        <v>41685</v>
      </c>
      <c r="AW52" t="s">
        <v>457</v>
      </c>
    </row>
    <row r="53" spans="1:49">
      <c r="A53" t="s">
        <v>495</v>
      </c>
      <c r="B53">
        <v>56.65</v>
      </c>
      <c r="C53">
        <v>5929</v>
      </c>
      <c r="D53">
        <v>37070</v>
      </c>
      <c r="E53" t="s">
        <v>496</v>
      </c>
      <c r="F53">
        <v>56.26</v>
      </c>
      <c r="G53">
        <v>5829</v>
      </c>
      <c r="H53">
        <v>36978</v>
      </c>
      <c r="I53" t="s">
        <v>497</v>
      </c>
      <c r="J53">
        <v>54.69</v>
      </c>
      <c r="K53">
        <v>5827</v>
      </c>
      <c r="L53">
        <v>36448</v>
      </c>
      <c r="M53" t="s">
        <v>453</v>
      </c>
      <c r="N53">
        <v>49.85</v>
      </c>
      <c r="O53">
        <v>5257</v>
      </c>
      <c r="P53">
        <v>35554</v>
      </c>
      <c r="Q53" t="s">
        <v>498</v>
      </c>
      <c r="R53">
        <v>49.26</v>
      </c>
      <c r="S53">
        <v>5173</v>
      </c>
      <c r="T53">
        <v>35032</v>
      </c>
      <c r="U53" t="s">
        <v>435</v>
      </c>
      <c r="V53">
        <v>49.02</v>
      </c>
      <c r="W53">
        <v>4957</v>
      </c>
      <c r="X53">
        <v>34968</v>
      </c>
      <c r="Y53" t="s">
        <v>498</v>
      </c>
      <c r="Z53">
        <v>47.82</v>
      </c>
      <c r="AA53">
        <v>4781</v>
      </c>
      <c r="AB53">
        <v>35696</v>
      </c>
      <c r="AC53" t="s">
        <v>295</v>
      </c>
      <c r="AD53">
        <v>49.14</v>
      </c>
      <c r="AE53">
        <v>4970</v>
      </c>
      <c r="AF53">
        <v>35998</v>
      </c>
      <c r="AG53" t="s">
        <v>335</v>
      </c>
      <c r="AH53">
        <v>50.31</v>
      </c>
      <c r="AI53">
        <v>5181</v>
      </c>
      <c r="AJ53">
        <v>35985</v>
      </c>
      <c r="AK53" t="s">
        <v>436</v>
      </c>
      <c r="AL53">
        <v>50.89</v>
      </c>
      <c r="AM53">
        <v>5492</v>
      </c>
      <c r="AN53">
        <v>35646</v>
      </c>
      <c r="AO53" t="s">
        <v>186</v>
      </c>
      <c r="AP53">
        <v>52.07</v>
      </c>
      <c r="AQ53">
        <v>5559</v>
      </c>
      <c r="AR53">
        <v>35164</v>
      </c>
      <c r="AS53" t="s">
        <v>499</v>
      </c>
      <c r="AT53">
        <v>51.09</v>
      </c>
      <c r="AU53">
        <v>5589</v>
      </c>
      <c r="AV53">
        <v>36252</v>
      </c>
      <c r="AW53" t="s">
        <v>433</v>
      </c>
    </row>
    <row r="54" spans="1:49">
      <c r="A54" t="s">
        <v>500</v>
      </c>
      <c r="B54">
        <v>56.72</v>
      </c>
      <c r="C54">
        <v>23333</v>
      </c>
      <c r="D54">
        <v>38897</v>
      </c>
      <c r="E54" t="s">
        <v>211</v>
      </c>
      <c r="F54">
        <v>57.91</v>
      </c>
      <c r="G54">
        <v>23574</v>
      </c>
      <c r="H54">
        <v>39143</v>
      </c>
      <c r="I54" t="s">
        <v>499</v>
      </c>
      <c r="J54">
        <v>58.26</v>
      </c>
      <c r="K54">
        <v>23522</v>
      </c>
      <c r="L54">
        <v>39534</v>
      </c>
      <c r="M54" t="s">
        <v>501</v>
      </c>
      <c r="N54">
        <v>60.11</v>
      </c>
      <c r="O54">
        <v>24589</v>
      </c>
      <c r="P54">
        <v>38529</v>
      </c>
      <c r="Q54" t="s">
        <v>287</v>
      </c>
      <c r="R54">
        <v>52.59</v>
      </c>
      <c r="S54">
        <v>21721</v>
      </c>
      <c r="T54">
        <v>38136</v>
      </c>
      <c r="U54" t="s">
        <v>183</v>
      </c>
      <c r="V54">
        <v>48.92</v>
      </c>
      <c r="W54">
        <v>20486</v>
      </c>
      <c r="X54">
        <v>37431</v>
      </c>
      <c r="Y54" t="s">
        <v>326</v>
      </c>
      <c r="Z54">
        <v>51.18</v>
      </c>
      <c r="AA54">
        <v>20892</v>
      </c>
      <c r="AB54">
        <v>37614</v>
      </c>
      <c r="AC54" t="s">
        <v>314</v>
      </c>
      <c r="AD54">
        <v>53.04</v>
      </c>
      <c r="AE54">
        <v>21283</v>
      </c>
      <c r="AF54">
        <v>37699</v>
      </c>
      <c r="AG54" t="s">
        <v>502</v>
      </c>
      <c r="AH54">
        <v>54.4</v>
      </c>
      <c r="AI54">
        <v>21500</v>
      </c>
      <c r="AJ54">
        <v>37228</v>
      </c>
      <c r="AK54" t="s">
        <v>409</v>
      </c>
      <c r="AL54">
        <v>56.54</v>
      </c>
      <c r="AM54">
        <v>20890</v>
      </c>
      <c r="AN54">
        <v>36959</v>
      </c>
      <c r="AO54" t="s">
        <v>468</v>
      </c>
      <c r="AP54">
        <v>52.44</v>
      </c>
      <c r="AQ54">
        <v>19858</v>
      </c>
      <c r="AR54">
        <v>36267</v>
      </c>
      <c r="AS54" t="s">
        <v>285</v>
      </c>
      <c r="AT54">
        <v>51.4</v>
      </c>
      <c r="AU54">
        <v>19847</v>
      </c>
      <c r="AV54">
        <v>36075</v>
      </c>
      <c r="AW54" t="s">
        <v>283</v>
      </c>
    </row>
    <row r="55" spans="1:49">
      <c r="A55" t="s">
        <v>503</v>
      </c>
      <c r="B55">
        <v>57.01</v>
      </c>
      <c r="C55">
        <v>5083</v>
      </c>
      <c r="D55">
        <v>46052</v>
      </c>
      <c r="E55" t="s">
        <v>267</v>
      </c>
      <c r="F55">
        <v>55.43</v>
      </c>
      <c r="G55">
        <v>4311</v>
      </c>
      <c r="H55">
        <v>45703</v>
      </c>
      <c r="I55" t="s">
        <v>240</v>
      </c>
      <c r="J55">
        <v>56.85</v>
      </c>
      <c r="K55">
        <v>4333</v>
      </c>
      <c r="L55">
        <v>45768</v>
      </c>
      <c r="M55" t="s">
        <v>504</v>
      </c>
      <c r="N55">
        <v>53.13</v>
      </c>
      <c r="O55">
        <v>4007</v>
      </c>
      <c r="P55">
        <v>46014</v>
      </c>
      <c r="Q55" t="s">
        <v>330</v>
      </c>
      <c r="R55">
        <v>54.3</v>
      </c>
      <c r="S55">
        <v>4009</v>
      </c>
      <c r="T55">
        <v>44167</v>
      </c>
      <c r="U55" t="s">
        <v>418</v>
      </c>
      <c r="V55">
        <v>50.29</v>
      </c>
      <c r="W55">
        <v>3709</v>
      </c>
      <c r="X55">
        <v>45898</v>
      </c>
      <c r="Y55" t="s">
        <v>505</v>
      </c>
      <c r="Z55">
        <v>55.71</v>
      </c>
      <c r="AA55">
        <v>3937</v>
      </c>
      <c r="AB55">
        <v>45542</v>
      </c>
      <c r="AC55" t="s">
        <v>506</v>
      </c>
      <c r="AD55">
        <v>52.23</v>
      </c>
      <c r="AE55">
        <v>3865</v>
      </c>
      <c r="AF55">
        <v>45737</v>
      </c>
      <c r="AG55" t="s">
        <v>332</v>
      </c>
      <c r="AH55">
        <v>53.76</v>
      </c>
      <c r="AI55">
        <v>3621</v>
      </c>
      <c r="AJ55">
        <v>46643</v>
      </c>
      <c r="AK55" t="s">
        <v>196</v>
      </c>
      <c r="AL55">
        <v>51.59</v>
      </c>
      <c r="AM55">
        <v>3756</v>
      </c>
      <c r="AN55">
        <v>47600</v>
      </c>
      <c r="AO55" t="s">
        <v>507</v>
      </c>
      <c r="AP55">
        <v>54.59</v>
      </c>
      <c r="AQ55">
        <v>3887</v>
      </c>
      <c r="AR55">
        <v>47169</v>
      </c>
      <c r="AS55" t="s">
        <v>508</v>
      </c>
      <c r="AT55">
        <v>56.2</v>
      </c>
      <c r="AU55">
        <v>4110</v>
      </c>
      <c r="AV55">
        <v>46450</v>
      </c>
      <c r="AW55" t="s">
        <v>363</v>
      </c>
    </row>
    <row r="56" spans="1:49">
      <c r="A56" t="s">
        <v>509</v>
      </c>
      <c r="B56">
        <v>57.03</v>
      </c>
      <c r="C56">
        <v>4800</v>
      </c>
      <c r="D56">
        <v>45127</v>
      </c>
      <c r="E56" t="s">
        <v>368</v>
      </c>
      <c r="F56" t="s">
        <v>184</v>
      </c>
      <c r="G56" t="s">
        <v>184</v>
      </c>
      <c r="H56" t="s">
        <v>184</v>
      </c>
      <c r="I56" t="s">
        <v>184</v>
      </c>
      <c r="J56" t="s">
        <v>184</v>
      </c>
      <c r="K56" t="s">
        <v>184</v>
      </c>
      <c r="L56" t="s">
        <v>184</v>
      </c>
      <c r="M56" t="s">
        <v>184</v>
      </c>
      <c r="N56">
        <v>50.49</v>
      </c>
      <c r="O56">
        <v>4400</v>
      </c>
      <c r="P56">
        <v>42690</v>
      </c>
      <c r="Q56" t="s">
        <v>206</v>
      </c>
      <c r="R56">
        <v>48.92</v>
      </c>
      <c r="S56">
        <v>4213</v>
      </c>
      <c r="T56">
        <v>41868</v>
      </c>
      <c r="U56" t="s">
        <v>510</v>
      </c>
      <c r="V56">
        <v>46.62</v>
      </c>
      <c r="W56">
        <v>3995</v>
      </c>
      <c r="X56">
        <v>41395</v>
      </c>
      <c r="Y56" t="s">
        <v>411</v>
      </c>
      <c r="Z56">
        <v>50.59</v>
      </c>
      <c r="AA56">
        <v>4256</v>
      </c>
      <c r="AB56">
        <v>41470</v>
      </c>
      <c r="AC56" t="s">
        <v>364</v>
      </c>
      <c r="AD56" t="s">
        <v>184</v>
      </c>
      <c r="AE56" t="s">
        <v>184</v>
      </c>
      <c r="AF56" t="s">
        <v>184</v>
      </c>
      <c r="AG56" t="s">
        <v>184</v>
      </c>
      <c r="AH56" t="s">
        <v>184</v>
      </c>
      <c r="AI56" t="s">
        <v>184</v>
      </c>
      <c r="AJ56" t="s">
        <v>184</v>
      </c>
      <c r="AK56" t="s">
        <v>184</v>
      </c>
      <c r="AL56">
        <v>49.64</v>
      </c>
      <c r="AM56">
        <v>4373</v>
      </c>
      <c r="AN56">
        <v>43126</v>
      </c>
      <c r="AO56" t="s">
        <v>511</v>
      </c>
      <c r="AP56">
        <v>52.29</v>
      </c>
      <c r="AQ56">
        <v>4383</v>
      </c>
      <c r="AR56">
        <v>42929</v>
      </c>
      <c r="AS56" t="s">
        <v>244</v>
      </c>
      <c r="AT56" t="s">
        <v>184</v>
      </c>
      <c r="AU56" t="s">
        <v>184</v>
      </c>
      <c r="AV56" t="s">
        <v>184</v>
      </c>
      <c r="AW56" t="s">
        <v>184</v>
      </c>
    </row>
    <row r="57" spans="1:49">
      <c r="A57" t="s">
        <v>512</v>
      </c>
      <c r="B57">
        <v>57.36</v>
      </c>
      <c r="C57">
        <v>7079</v>
      </c>
      <c r="D57">
        <v>32629</v>
      </c>
      <c r="E57" t="s">
        <v>513</v>
      </c>
      <c r="F57">
        <v>60.36</v>
      </c>
      <c r="G57">
        <v>5743</v>
      </c>
      <c r="H57">
        <v>32610</v>
      </c>
      <c r="I57" t="s">
        <v>514</v>
      </c>
      <c r="J57">
        <v>62.51</v>
      </c>
      <c r="K57">
        <v>6320</v>
      </c>
      <c r="L57">
        <v>32526</v>
      </c>
      <c r="M57" t="s">
        <v>515</v>
      </c>
      <c r="N57">
        <v>55.15</v>
      </c>
      <c r="O57">
        <v>5829</v>
      </c>
      <c r="P57">
        <v>32050</v>
      </c>
      <c r="Q57" t="s">
        <v>479</v>
      </c>
      <c r="R57">
        <v>56.21</v>
      </c>
      <c r="S57">
        <v>5867</v>
      </c>
      <c r="T57">
        <v>32273</v>
      </c>
      <c r="U57" t="s">
        <v>516</v>
      </c>
      <c r="V57">
        <v>55.35</v>
      </c>
      <c r="W57">
        <v>5676</v>
      </c>
      <c r="X57">
        <v>32087</v>
      </c>
      <c r="Y57" t="s">
        <v>517</v>
      </c>
      <c r="Z57">
        <v>52.97</v>
      </c>
      <c r="AA57">
        <v>5724</v>
      </c>
      <c r="AB57">
        <v>32669</v>
      </c>
      <c r="AC57" t="s">
        <v>518</v>
      </c>
      <c r="AD57">
        <v>53.14</v>
      </c>
      <c r="AE57">
        <v>5920</v>
      </c>
      <c r="AF57">
        <v>32135</v>
      </c>
      <c r="AG57" t="s">
        <v>350</v>
      </c>
      <c r="AH57">
        <v>54.22</v>
      </c>
      <c r="AI57">
        <v>5806</v>
      </c>
      <c r="AJ57">
        <v>32415</v>
      </c>
      <c r="AK57" t="s">
        <v>519</v>
      </c>
      <c r="AL57">
        <v>55.84</v>
      </c>
      <c r="AM57">
        <v>5763</v>
      </c>
      <c r="AN57">
        <v>31921</v>
      </c>
      <c r="AO57" t="s">
        <v>520</v>
      </c>
      <c r="AP57">
        <v>55.26</v>
      </c>
      <c r="AQ57">
        <v>6280</v>
      </c>
      <c r="AR57">
        <v>31193</v>
      </c>
      <c r="AS57" t="s">
        <v>521</v>
      </c>
      <c r="AT57">
        <v>53.97</v>
      </c>
      <c r="AU57">
        <v>5987</v>
      </c>
      <c r="AV57">
        <v>31287</v>
      </c>
      <c r="AW57" t="s">
        <v>517</v>
      </c>
    </row>
    <row r="58" spans="1:49">
      <c r="A58" t="s">
        <v>522</v>
      </c>
      <c r="B58">
        <v>57.5</v>
      </c>
      <c r="C58">
        <v>11350</v>
      </c>
      <c r="D58">
        <v>45020</v>
      </c>
      <c r="E58" t="s">
        <v>423</v>
      </c>
      <c r="F58">
        <v>55.41</v>
      </c>
      <c r="G58">
        <v>10004</v>
      </c>
      <c r="H58">
        <v>38579</v>
      </c>
      <c r="I58" t="s">
        <v>487</v>
      </c>
      <c r="J58">
        <v>59.54</v>
      </c>
      <c r="K58">
        <v>10705</v>
      </c>
      <c r="L58">
        <v>39715</v>
      </c>
      <c r="M58" t="s">
        <v>380</v>
      </c>
      <c r="N58">
        <v>57.22</v>
      </c>
      <c r="O58">
        <v>11131</v>
      </c>
      <c r="P58">
        <v>36388</v>
      </c>
      <c r="Q58" t="s">
        <v>341</v>
      </c>
      <c r="R58">
        <v>48.39</v>
      </c>
      <c r="S58">
        <v>13165</v>
      </c>
      <c r="T58">
        <v>36159</v>
      </c>
      <c r="U58" t="s">
        <v>485</v>
      </c>
      <c r="V58">
        <v>45.18</v>
      </c>
      <c r="W58">
        <v>12200</v>
      </c>
      <c r="X58">
        <v>34923</v>
      </c>
      <c r="Y58" t="s">
        <v>391</v>
      </c>
      <c r="Z58">
        <v>43.48</v>
      </c>
      <c r="AA58">
        <v>10935</v>
      </c>
      <c r="AB58">
        <v>34577</v>
      </c>
      <c r="AC58" t="s">
        <v>337</v>
      </c>
      <c r="AD58">
        <v>45.8</v>
      </c>
      <c r="AE58">
        <v>11182</v>
      </c>
      <c r="AF58">
        <v>37534</v>
      </c>
      <c r="AG58" t="s">
        <v>364</v>
      </c>
      <c r="AH58">
        <v>46.67</v>
      </c>
      <c r="AI58">
        <v>11732</v>
      </c>
      <c r="AJ58">
        <v>37604</v>
      </c>
      <c r="AK58" t="s">
        <v>504</v>
      </c>
      <c r="AL58">
        <v>44.24</v>
      </c>
      <c r="AM58">
        <v>11484</v>
      </c>
      <c r="AN58">
        <v>57934</v>
      </c>
      <c r="AO58" t="s">
        <v>523</v>
      </c>
      <c r="AP58">
        <v>45.4</v>
      </c>
      <c r="AQ58">
        <v>11407</v>
      </c>
      <c r="AR58">
        <v>54801</v>
      </c>
      <c r="AS58" t="s">
        <v>524</v>
      </c>
      <c r="AT58">
        <v>48.14</v>
      </c>
      <c r="AU58">
        <v>13019</v>
      </c>
      <c r="AV58">
        <v>46944</v>
      </c>
      <c r="AW58" t="s">
        <v>525</v>
      </c>
    </row>
    <row r="59" spans="1:49">
      <c r="A59" t="s">
        <v>526</v>
      </c>
      <c r="B59">
        <v>57.6</v>
      </c>
      <c r="C59">
        <v>6113</v>
      </c>
      <c r="D59">
        <v>36999</v>
      </c>
      <c r="E59" t="s">
        <v>527</v>
      </c>
      <c r="F59" t="s">
        <v>184</v>
      </c>
      <c r="G59" t="s">
        <v>184</v>
      </c>
      <c r="H59" t="s">
        <v>184</v>
      </c>
      <c r="I59" t="s">
        <v>184</v>
      </c>
      <c r="J59">
        <v>52.6</v>
      </c>
      <c r="K59">
        <v>5967</v>
      </c>
      <c r="L59">
        <v>37148</v>
      </c>
      <c r="M59" t="s">
        <v>382</v>
      </c>
      <c r="N59">
        <v>49.53</v>
      </c>
      <c r="O59">
        <v>5132</v>
      </c>
      <c r="P59">
        <v>37976</v>
      </c>
      <c r="Q59" t="s">
        <v>319</v>
      </c>
      <c r="R59">
        <v>47.84</v>
      </c>
      <c r="S59">
        <v>5132</v>
      </c>
      <c r="T59">
        <v>36159</v>
      </c>
      <c r="U59" t="s">
        <v>386</v>
      </c>
      <c r="V59">
        <v>47.77</v>
      </c>
      <c r="W59">
        <v>4935</v>
      </c>
      <c r="X59">
        <v>34794</v>
      </c>
      <c r="Y59" t="s">
        <v>212</v>
      </c>
      <c r="Z59">
        <v>47.75</v>
      </c>
      <c r="AA59">
        <v>5008</v>
      </c>
      <c r="AB59">
        <v>34997</v>
      </c>
      <c r="AC59" t="s">
        <v>335</v>
      </c>
      <c r="AD59">
        <v>47.47</v>
      </c>
      <c r="AE59">
        <v>5122</v>
      </c>
      <c r="AF59">
        <v>35463</v>
      </c>
      <c r="AG59" t="s">
        <v>485</v>
      </c>
      <c r="AH59">
        <v>48.74</v>
      </c>
      <c r="AI59">
        <v>5274</v>
      </c>
      <c r="AJ59">
        <v>34440</v>
      </c>
      <c r="AK59" t="s">
        <v>382</v>
      </c>
      <c r="AL59">
        <v>50.15</v>
      </c>
      <c r="AM59">
        <v>5367</v>
      </c>
      <c r="AN59">
        <v>35225</v>
      </c>
      <c r="AO59" t="s">
        <v>434</v>
      </c>
      <c r="AP59">
        <v>49.93</v>
      </c>
      <c r="AQ59">
        <v>5336</v>
      </c>
      <c r="AR59">
        <v>36255</v>
      </c>
      <c r="AS59" t="s">
        <v>383</v>
      </c>
      <c r="AT59">
        <v>50.95</v>
      </c>
      <c r="AU59">
        <v>5337</v>
      </c>
      <c r="AV59">
        <v>35521</v>
      </c>
      <c r="AW59" t="s">
        <v>264</v>
      </c>
    </row>
    <row r="60" spans="1:49">
      <c r="A60" t="s">
        <v>528</v>
      </c>
      <c r="B60">
        <v>59.1</v>
      </c>
      <c r="C60">
        <v>6860</v>
      </c>
      <c r="D60">
        <v>39870</v>
      </c>
      <c r="E60" t="s">
        <v>191</v>
      </c>
      <c r="F60">
        <v>55.96</v>
      </c>
      <c r="G60">
        <v>6430</v>
      </c>
      <c r="H60">
        <v>39646</v>
      </c>
      <c r="I60" t="s">
        <v>232</v>
      </c>
      <c r="J60">
        <v>55.02</v>
      </c>
      <c r="K60">
        <v>5733</v>
      </c>
      <c r="L60">
        <v>39618</v>
      </c>
      <c r="M60" t="s">
        <v>373</v>
      </c>
      <c r="N60">
        <v>53.07</v>
      </c>
      <c r="O60">
        <v>5482</v>
      </c>
      <c r="P60">
        <v>38434</v>
      </c>
      <c r="Q60" t="s">
        <v>371</v>
      </c>
      <c r="R60">
        <v>53.68</v>
      </c>
      <c r="S60">
        <v>5302</v>
      </c>
      <c r="T60">
        <v>37350</v>
      </c>
      <c r="U60" t="s">
        <v>529</v>
      </c>
      <c r="V60">
        <v>51.33</v>
      </c>
      <c r="W60">
        <v>5346</v>
      </c>
      <c r="X60">
        <v>37651</v>
      </c>
      <c r="Y60" t="s">
        <v>381</v>
      </c>
      <c r="Z60">
        <v>50.73</v>
      </c>
      <c r="AA60">
        <v>5106</v>
      </c>
      <c r="AB60">
        <v>36743</v>
      </c>
      <c r="AC60" t="s">
        <v>371</v>
      </c>
      <c r="AD60">
        <v>51.63</v>
      </c>
      <c r="AE60">
        <v>5475</v>
      </c>
      <c r="AF60">
        <v>36871</v>
      </c>
      <c r="AG60" t="s">
        <v>193</v>
      </c>
      <c r="AH60">
        <v>51.61</v>
      </c>
      <c r="AI60">
        <v>5484</v>
      </c>
      <c r="AJ60">
        <v>38043</v>
      </c>
      <c r="AK60" t="s">
        <v>185</v>
      </c>
      <c r="AL60">
        <v>51.75</v>
      </c>
      <c r="AM60">
        <v>5556</v>
      </c>
      <c r="AN60">
        <v>37195</v>
      </c>
      <c r="AO60" t="s">
        <v>315</v>
      </c>
      <c r="AP60">
        <v>52.63</v>
      </c>
      <c r="AQ60">
        <v>5557</v>
      </c>
      <c r="AR60">
        <v>37722</v>
      </c>
      <c r="AS60" t="s">
        <v>189</v>
      </c>
      <c r="AT60">
        <v>52.08</v>
      </c>
      <c r="AU60">
        <v>5849</v>
      </c>
      <c r="AV60">
        <v>38283</v>
      </c>
      <c r="AW60" t="s">
        <v>460</v>
      </c>
    </row>
    <row r="61" spans="1:49">
      <c r="A61" t="s">
        <v>530</v>
      </c>
      <c r="B61">
        <v>59.45</v>
      </c>
      <c r="C61">
        <v>5192</v>
      </c>
      <c r="D61">
        <v>44397</v>
      </c>
      <c r="E61" t="s">
        <v>295</v>
      </c>
      <c r="F61">
        <v>59.84</v>
      </c>
      <c r="G61">
        <v>5133</v>
      </c>
      <c r="H61">
        <v>45315</v>
      </c>
      <c r="I61" t="s">
        <v>235</v>
      </c>
      <c r="J61">
        <v>54.06</v>
      </c>
      <c r="K61">
        <v>4789</v>
      </c>
      <c r="L61">
        <v>45134</v>
      </c>
      <c r="M61" t="s">
        <v>269</v>
      </c>
      <c r="N61">
        <v>54.87</v>
      </c>
      <c r="O61">
        <v>4800</v>
      </c>
      <c r="P61">
        <v>44720</v>
      </c>
      <c r="Q61" t="s">
        <v>252</v>
      </c>
      <c r="R61">
        <v>53.28</v>
      </c>
      <c r="S61">
        <v>4644</v>
      </c>
      <c r="T61">
        <v>43319</v>
      </c>
      <c r="U61" t="s">
        <v>418</v>
      </c>
      <c r="V61">
        <v>52.34</v>
      </c>
      <c r="W61">
        <v>5025</v>
      </c>
      <c r="X61">
        <v>43025</v>
      </c>
      <c r="Y61" t="s">
        <v>261</v>
      </c>
      <c r="Z61">
        <v>51.36</v>
      </c>
      <c r="AA61">
        <v>4615</v>
      </c>
      <c r="AB61">
        <v>43591</v>
      </c>
      <c r="AC61" t="s">
        <v>424</v>
      </c>
      <c r="AD61">
        <v>53.07</v>
      </c>
      <c r="AE61">
        <v>4984</v>
      </c>
      <c r="AF61">
        <v>43119</v>
      </c>
      <c r="AG61" t="s">
        <v>277</v>
      </c>
      <c r="AH61">
        <v>54.69</v>
      </c>
      <c r="AI61">
        <v>5302</v>
      </c>
      <c r="AJ61">
        <v>43311</v>
      </c>
      <c r="AK61" t="s">
        <v>368</v>
      </c>
      <c r="AL61">
        <v>57.83</v>
      </c>
      <c r="AM61">
        <v>5150</v>
      </c>
      <c r="AN61">
        <v>44033</v>
      </c>
      <c r="AO61" t="s">
        <v>229</v>
      </c>
      <c r="AP61">
        <v>56.39</v>
      </c>
      <c r="AQ61">
        <v>5057</v>
      </c>
      <c r="AR61">
        <v>43519</v>
      </c>
      <c r="AS61" t="s">
        <v>361</v>
      </c>
      <c r="AT61">
        <v>54.81</v>
      </c>
      <c r="AU61">
        <v>4974</v>
      </c>
      <c r="AV61">
        <v>42918</v>
      </c>
      <c r="AW61" t="s">
        <v>325</v>
      </c>
    </row>
    <row r="62" spans="1:49">
      <c r="A62" t="s">
        <v>531</v>
      </c>
      <c r="B62">
        <v>59.68</v>
      </c>
      <c r="C62">
        <v>6833</v>
      </c>
      <c r="D62">
        <v>41997</v>
      </c>
      <c r="E62" t="s">
        <v>284</v>
      </c>
      <c r="F62" t="s">
        <v>184</v>
      </c>
      <c r="G62" t="s">
        <v>184</v>
      </c>
      <c r="H62" t="s">
        <v>184</v>
      </c>
      <c r="I62" t="s">
        <v>184</v>
      </c>
      <c r="J62">
        <v>64.84</v>
      </c>
      <c r="K62">
        <v>6311</v>
      </c>
      <c r="L62">
        <v>41856</v>
      </c>
      <c r="M62" t="s">
        <v>532</v>
      </c>
      <c r="N62" t="s">
        <v>184</v>
      </c>
      <c r="O62" t="s">
        <v>184</v>
      </c>
      <c r="P62" t="s">
        <v>184</v>
      </c>
      <c r="Q62" t="s">
        <v>184</v>
      </c>
      <c r="R62">
        <v>58.97</v>
      </c>
      <c r="S62">
        <v>6125</v>
      </c>
      <c r="T62">
        <v>38483</v>
      </c>
      <c r="U62" t="s">
        <v>290</v>
      </c>
      <c r="V62" t="s">
        <v>184</v>
      </c>
      <c r="W62" t="s">
        <v>184</v>
      </c>
      <c r="X62" t="s">
        <v>184</v>
      </c>
      <c r="Y62" t="s">
        <v>184</v>
      </c>
      <c r="Z62" t="s">
        <v>184</v>
      </c>
      <c r="AA62" t="s">
        <v>184</v>
      </c>
      <c r="AB62" t="s">
        <v>184</v>
      </c>
      <c r="AC62" t="s">
        <v>184</v>
      </c>
      <c r="AD62" t="s">
        <v>184</v>
      </c>
      <c r="AE62" t="s">
        <v>184</v>
      </c>
      <c r="AF62" t="s">
        <v>184</v>
      </c>
      <c r="AG62" t="s">
        <v>184</v>
      </c>
      <c r="AH62" t="s">
        <v>184</v>
      </c>
      <c r="AI62" t="s">
        <v>184</v>
      </c>
      <c r="AJ62" t="s">
        <v>184</v>
      </c>
      <c r="AK62" t="s">
        <v>184</v>
      </c>
      <c r="AL62" t="s">
        <v>184</v>
      </c>
      <c r="AM62" t="s">
        <v>184</v>
      </c>
      <c r="AN62" t="s">
        <v>184</v>
      </c>
      <c r="AO62" t="s">
        <v>184</v>
      </c>
      <c r="AP62">
        <v>51.42</v>
      </c>
      <c r="AQ62">
        <v>6457</v>
      </c>
      <c r="AR62">
        <v>35549</v>
      </c>
      <c r="AS62" t="s">
        <v>285</v>
      </c>
      <c r="AT62" t="s">
        <v>184</v>
      </c>
      <c r="AU62" t="s">
        <v>184</v>
      </c>
      <c r="AV62" t="s">
        <v>184</v>
      </c>
      <c r="AW62" t="s">
        <v>184</v>
      </c>
    </row>
    <row r="63" spans="1:49">
      <c r="A63" t="s">
        <v>533</v>
      </c>
      <c r="B63">
        <v>61.68</v>
      </c>
      <c r="C63">
        <v>6744</v>
      </c>
      <c r="D63">
        <v>46563</v>
      </c>
      <c r="E63" t="s">
        <v>322</v>
      </c>
      <c r="F63">
        <v>71.02</v>
      </c>
      <c r="G63">
        <v>7883</v>
      </c>
      <c r="H63">
        <v>46691</v>
      </c>
      <c r="I63" t="s">
        <v>497</v>
      </c>
      <c r="J63">
        <v>64.34</v>
      </c>
      <c r="K63">
        <v>6900</v>
      </c>
      <c r="L63">
        <v>46794</v>
      </c>
      <c r="M63" t="s">
        <v>298</v>
      </c>
      <c r="N63" t="s">
        <v>184</v>
      </c>
      <c r="O63" t="s">
        <v>184</v>
      </c>
      <c r="P63" t="s">
        <v>184</v>
      </c>
      <c r="Q63" t="s">
        <v>184</v>
      </c>
      <c r="R63">
        <v>58.54</v>
      </c>
      <c r="S63">
        <v>6071</v>
      </c>
      <c r="T63">
        <v>43191</v>
      </c>
      <c r="U63" t="s">
        <v>185</v>
      </c>
      <c r="V63">
        <v>54.01</v>
      </c>
      <c r="W63">
        <v>6150</v>
      </c>
      <c r="X63">
        <v>42191</v>
      </c>
      <c r="Y63" t="s">
        <v>338</v>
      </c>
      <c r="Z63">
        <v>54.44</v>
      </c>
      <c r="AA63">
        <v>6288</v>
      </c>
      <c r="AB63">
        <v>42609</v>
      </c>
      <c r="AC63" t="s">
        <v>423</v>
      </c>
      <c r="AD63" t="s">
        <v>184</v>
      </c>
      <c r="AE63" t="s">
        <v>184</v>
      </c>
      <c r="AF63" t="s">
        <v>184</v>
      </c>
      <c r="AG63" t="s">
        <v>184</v>
      </c>
      <c r="AH63">
        <v>57.49</v>
      </c>
      <c r="AI63">
        <v>6414</v>
      </c>
      <c r="AJ63">
        <v>42065</v>
      </c>
      <c r="AK63" t="s">
        <v>233</v>
      </c>
      <c r="AL63">
        <v>61.34</v>
      </c>
      <c r="AM63">
        <v>6836</v>
      </c>
      <c r="AN63">
        <v>44818</v>
      </c>
      <c r="AO63" t="s">
        <v>345</v>
      </c>
      <c r="AP63">
        <v>65.48</v>
      </c>
      <c r="AQ63">
        <v>7727</v>
      </c>
      <c r="AR63">
        <v>42595</v>
      </c>
      <c r="AS63" t="s">
        <v>463</v>
      </c>
      <c r="AT63" t="s">
        <v>184</v>
      </c>
      <c r="AU63" t="s">
        <v>184</v>
      </c>
      <c r="AV63" t="s">
        <v>184</v>
      </c>
      <c r="AW63" t="s">
        <v>184</v>
      </c>
    </row>
    <row r="64" spans="1:49">
      <c r="A64" t="s">
        <v>534</v>
      </c>
      <c r="B64">
        <v>61.74</v>
      </c>
      <c r="C64">
        <v>7450</v>
      </c>
      <c r="D64">
        <v>39234</v>
      </c>
      <c r="E64" t="s">
        <v>341</v>
      </c>
      <c r="F64">
        <v>59.71</v>
      </c>
      <c r="G64">
        <v>6967</v>
      </c>
      <c r="H64">
        <v>38766</v>
      </c>
      <c r="I64" t="s">
        <v>466</v>
      </c>
      <c r="J64">
        <v>55.84</v>
      </c>
      <c r="K64">
        <v>6829</v>
      </c>
      <c r="L64">
        <v>38766</v>
      </c>
      <c r="M64" t="s">
        <v>346</v>
      </c>
      <c r="N64">
        <v>54.96</v>
      </c>
      <c r="O64">
        <v>6780</v>
      </c>
      <c r="P64">
        <v>38390</v>
      </c>
      <c r="Q64" t="s">
        <v>535</v>
      </c>
      <c r="R64">
        <v>54.32</v>
      </c>
      <c r="S64">
        <v>6544</v>
      </c>
      <c r="T64">
        <v>37119</v>
      </c>
      <c r="U64" t="s">
        <v>536</v>
      </c>
      <c r="V64">
        <v>52.96</v>
      </c>
      <c r="W64">
        <v>6673</v>
      </c>
      <c r="X64">
        <v>37397</v>
      </c>
      <c r="Y64" t="s">
        <v>382</v>
      </c>
      <c r="Z64">
        <v>52.06</v>
      </c>
      <c r="AA64">
        <v>6271</v>
      </c>
      <c r="AB64">
        <v>37216</v>
      </c>
      <c r="AC64" t="s">
        <v>193</v>
      </c>
      <c r="AD64">
        <v>52.19</v>
      </c>
      <c r="AE64">
        <v>6222</v>
      </c>
      <c r="AF64">
        <v>36449</v>
      </c>
      <c r="AG64" t="s">
        <v>535</v>
      </c>
      <c r="AH64">
        <v>57.03</v>
      </c>
      <c r="AI64">
        <v>6464</v>
      </c>
      <c r="AJ64">
        <v>36511</v>
      </c>
      <c r="AK64" t="s">
        <v>287</v>
      </c>
      <c r="AL64">
        <v>53.25</v>
      </c>
      <c r="AM64">
        <v>6207</v>
      </c>
      <c r="AN64">
        <v>38717</v>
      </c>
      <c r="AO64" t="s">
        <v>298</v>
      </c>
      <c r="AP64">
        <v>52.31</v>
      </c>
      <c r="AQ64">
        <v>6252</v>
      </c>
      <c r="AR64">
        <v>38502</v>
      </c>
      <c r="AS64" t="s">
        <v>297</v>
      </c>
      <c r="AT64">
        <v>53.82</v>
      </c>
      <c r="AU64">
        <v>6279</v>
      </c>
      <c r="AV64">
        <v>38092</v>
      </c>
      <c r="AW64" t="s">
        <v>469</v>
      </c>
    </row>
    <row r="65" spans="1:49">
      <c r="A65" t="s">
        <v>537</v>
      </c>
      <c r="B65">
        <v>61.9</v>
      </c>
      <c r="C65">
        <v>6175</v>
      </c>
      <c r="D65">
        <v>50884</v>
      </c>
      <c r="E65" t="s">
        <v>261</v>
      </c>
      <c r="F65">
        <v>60.54</v>
      </c>
      <c r="G65">
        <v>6520</v>
      </c>
      <c r="H65">
        <v>55140</v>
      </c>
      <c r="I65" t="s">
        <v>217</v>
      </c>
      <c r="J65">
        <v>59.24</v>
      </c>
      <c r="K65">
        <v>6568</v>
      </c>
      <c r="L65">
        <v>56905</v>
      </c>
      <c r="M65" t="s">
        <v>401</v>
      </c>
      <c r="N65">
        <v>57.54</v>
      </c>
      <c r="O65">
        <v>7304</v>
      </c>
      <c r="P65">
        <v>47208</v>
      </c>
      <c r="Q65" t="s">
        <v>244</v>
      </c>
      <c r="R65">
        <v>56.58</v>
      </c>
      <c r="S65">
        <v>7229</v>
      </c>
      <c r="T65">
        <v>49470</v>
      </c>
      <c r="U65" t="s">
        <v>538</v>
      </c>
      <c r="V65">
        <v>54.36</v>
      </c>
      <c r="W65">
        <v>6139</v>
      </c>
      <c r="X65">
        <v>46034</v>
      </c>
      <c r="Y65" t="s">
        <v>539</v>
      </c>
      <c r="Z65">
        <v>78.37</v>
      </c>
      <c r="AA65">
        <v>10303</v>
      </c>
      <c r="AB65">
        <v>45182</v>
      </c>
      <c r="AC65" t="s">
        <v>540</v>
      </c>
      <c r="AD65">
        <v>57.01</v>
      </c>
      <c r="AE65">
        <v>7104</v>
      </c>
      <c r="AF65">
        <v>48386</v>
      </c>
      <c r="AG65" t="s">
        <v>424</v>
      </c>
      <c r="AH65">
        <v>56.26</v>
      </c>
      <c r="AI65">
        <v>7161</v>
      </c>
      <c r="AJ65">
        <v>46597</v>
      </c>
      <c r="AK65" t="s">
        <v>268</v>
      </c>
      <c r="AL65">
        <v>58.88</v>
      </c>
      <c r="AM65">
        <v>7579</v>
      </c>
      <c r="AN65">
        <v>47907</v>
      </c>
      <c r="AO65" t="s">
        <v>418</v>
      </c>
      <c r="AP65">
        <v>57.74</v>
      </c>
      <c r="AQ65">
        <v>6521</v>
      </c>
      <c r="AR65">
        <v>47233</v>
      </c>
      <c r="AS65" t="s">
        <v>262</v>
      </c>
      <c r="AT65">
        <v>56.55</v>
      </c>
      <c r="AU65">
        <v>6378</v>
      </c>
      <c r="AV65">
        <v>47672</v>
      </c>
      <c r="AW65" t="s">
        <v>204</v>
      </c>
    </row>
    <row r="66" spans="1:49">
      <c r="A66" t="s">
        <v>541</v>
      </c>
      <c r="B66">
        <v>61.91</v>
      </c>
      <c r="C66">
        <v>9729</v>
      </c>
      <c r="D66">
        <v>35237</v>
      </c>
      <c r="E66" t="s">
        <v>542</v>
      </c>
      <c r="F66" t="s">
        <v>184</v>
      </c>
      <c r="G66" t="s">
        <v>184</v>
      </c>
      <c r="H66" t="s">
        <v>184</v>
      </c>
      <c r="I66" t="s">
        <v>184</v>
      </c>
      <c r="J66">
        <v>72.92</v>
      </c>
      <c r="K66">
        <v>14633</v>
      </c>
      <c r="L66">
        <v>35827</v>
      </c>
      <c r="M66" t="s">
        <v>543</v>
      </c>
      <c r="N66">
        <v>56.5</v>
      </c>
      <c r="O66">
        <v>9075</v>
      </c>
      <c r="P66">
        <v>35602</v>
      </c>
      <c r="Q66" t="s">
        <v>544</v>
      </c>
      <c r="R66">
        <v>50.84</v>
      </c>
      <c r="S66">
        <v>10188</v>
      </c>
      <c r="T66">
        <v>35563</v>
      </c>
      <c r="U66" t="s">
        <v>347</v>
      </c>
      <c r="V66">
        <v>52.03</v>
      </c>
      <c r="W66">
        <v>12833</v>
      </c>
      <c r="X66">
        <v>35046</v>
      </c>
      <c r="Y66" t="s">
        <v>545</v>
      </c>
      <c r="Z66">
        <v>62.8</v>
      </c>
      <c r="AA66">
        <v>8586</v>
      </c>
      <c r="AB66">
        <v>34666</v>
      </c>
      <c r="AC66" t="s">
        <v>546</v>
      </c>
      <c r="AD66">
        <v>46.08</v>
      </c>
      <c r="AE66">
        <v>9940</v>
      </c>
      <c r="AF66">
        <v>34023</v>
      </c>
      <c r="AG66" t="s">
        <v>547</v>
      </c>
      <c r="AH66">
        <v>55.96</v>
      </c>
      <c r="AI66">
        <v>12500</v>
      </c>
      <c r="AJ66">
        <v>34713</v>
      </c>
      <c r="AK66" t="s">
        <v>548</v>
      </c>
      <c r="AL66" t="s">
        <v>184</v>
      </c>
      <c r="AM66" t="s">
        <v>184</v>
      </c>
      <c r="AN66" t="s">
        <v>184</v>
      </c>
      <c r="AO66" t="s">
        <v>184</v>
      </c>
      <c r="AP66">
        <v>43.2</v>
      </c>
      <c r="AQ66">
        <v>9331</v>
      </c>
      <c r="AR66">
        <v>36275</v>
      </c>
      <c r="AS66" t="s">
        <v>549</v>
      </c>
      <c r="AT66">
        <v>41.42</v>
      </c>
      <c r="AU66">
        <v>6489</v>
      </c>
      <c r="AV66">
        <v>36267</v>
      </c>
      <c r="AW66" t="s">
        <v>332</v>
      </c>
    </row>
    <row r="67" spans="1:49">
      <c r="A67" t="s">
        <v>550</v>
      </c>
      <c r="B67">
        <v>62.33</v>
      </c>
      <c r="C67">
        <v>7657</v>
      </c>
      <c r="D67">
        <v>42464</v>
      </c>
      <c r="E67" t="s">
        <v>288</v>
      </c>
      <c r="F67">
        <v>62.15</v>
      </c>
      <c r="G67">
        <v>7209</v>
      </c>
      <c r="H67">
        <v>42310</v>
      </c>
      <c r="I67" t="s">
        <v>348</v>
      </c>
      <c r="J67">
        <v>61.45</v>
      </c>
      <c r="K67">
        <v>7200</v>
      </c>
      <c r="L67">
        <v>41819</v>
      </c>
      <c r="M67" t="s">
        <v>348</v>
      </c>
      <c r="N67" t="s">
        <v>184</v>
      </c>
      <c r="O67" t="s">
        <v>184</v>
      </c>
      <c r="P67" t="s">
        <v>184</v>
      </c>
      <c r="Q67" t="s">
        <v>184</v>
      </c>
      <c r="R67" t="s">
        <v>184</v>
      </c>
      <c r="S67" t="s">
        <v>184</v>
      </c>
      <c r="T67" t="s">
        <v>184</v>
      </c>
      <c r="U67" t="s">
        <v>184</v>
      </c>
      <c r="V67" t="s">
        <v>184</v>
      </c>
      <c r="W67" t="s">
        <v>184</v>
      </c>
      <c r="X67" t="s">
        <v>184</v>
      </c>
      <c r="Y67" t="s">
        <v>184</v>
      </c>
      <c r="Z67">
        <v>47.6</v>
      </c>
      <c r="AA67">
        <v>5185</v>
      </c>
      <c r="AB67">
        <v>37763</v>
      </c>
      <c r="AC67" t="s">
        <v>430</v>
      </c>
      <c r="AD67">
        <v>53.96</v>
      </c>
      <c r="AE67">
        <v>6300</v>
      </c>
      <c r="AF67">
        <v>39503</v>
      </c>
      <c r="AG67" t="s">
        <v>335</v>
      </c>
      <c r="AH67">
        <v>46.59</v>
      </c>
      <c r="AI67">
        <v>5375</v>
      </c>
      <c r="AJ67">
        <v>40669</v>
      </c>
      <c r="AK67" t="s">
        <v>339</v>
      </c>
      <c r="AL67">
        <v>57.01</v>
      </c>
      <c r="AM67">
        <v>6322</v>
      </c>
      <c r="AN67">
        <v>42204</v>
      </c>
      <c r="AO67" t="s">
        <v>342</v>
      </c>
      <c r="AP67">
        <v>61.74</v>
      </c>
      <c r="AQ67">
        <v>7033</v>
      </c>
      <c r="AR67">
        <v>41135</v>
      </c>
      <c r="AS67" t="s">
        <v>453</v>
      </c>
      <c r="AT67">
        <v>56.51</v>
      </c>
      <c r="AU67">
        <v>6725</v>
      </c>
      <c r="AV67">
        <v>40845</v>
      </c>
      <c r="AW67" t="s">
        <v>390</v>
      </c>
    </row>
    <row r="68" spans="1:49">
      <c r="A68" t="s">
        <v>551</v>
      </c>
      <c r="B68">
        <v>63.6</v>
      </c>
      <c r="C68">
        <v>7152</v>
      </c>
      <c r="D68">
        <v>46658</v>
      </c>
      <c r="E68" t="s">
        <v>381</v>
      </c>
      <c r="F68">
        <v>65.959999999999994</v>
      </c>
      <c r="G68">
        <v>6671</v>
      </c>
      <c r="H68">
        <v>46261</v>
      </c>
      <c r="I68" t="s">
        <v>283</v>
      </c>
      <c r="J68">
        <v>64.069999999999993</v>
      </c>
      <c r="K68">
        <v>7414</v>
      </c>
      <c r="L68">
        <v>46333</v>
      </c>
      <c r="M68" t="s">
        <v>205</v>
      </c>
      <c r="N68" t="s">
        <v>184</v>
      </c>
      <c r="O68" t="s">
        <v>184</v>
      </c>
      <c r="P68" t="s">
        <v>184</v>
      </c>
      <c r="Q68" t="s">
        <v>184</v>
      </c>
      <c r="R68">
        <v>57</v>
      </c>
      <c r="S68">
        <v>6140</v>
      </c>
      <c r="T68">
        <v>44448</v>
      </c>
      <c r="U68" t="s">
        <v>359</v>
      </c>
      <c r="V68">
        <v>55.65</v>
      </c>
      <c r="W68">
        <v>6613</v>
      </c>
      <c r="X68">
        <v>43709</v>
      </c>
      <c r="Y68" t="s">
        <v>203</v>
      </c>
      <c r="Z68">
        <v>58.56</v>
      </c>
      <c r="AA68">
        <v>6500</v>
      </c>
      <c r="AB68">
        <v>43538</v>
      </c>
      <c r="AC68" t="s">
        <v>552</v>
      </c>
      <c r="AD68">
        <v>59.3</v>
      </c>
      <c r="AE68">
        <v>5975</v>
      </c>
      <c r="AF68">
        <v>43493</v>
      </c>
      <c r="AG68" t="s">
        <v>381</v>
      </c>
      <c r="AH68">
        <v>55.48</v>
      </c>
      <c r="AI68">
        <v>6073</v>
      </c>
      <c r="AJ68">
        <v>50056</v>
      </c>
      <c r="AK68" t="s">
        <v>279</v>
      </c>
      <c r="AL68">
        <v>58.96</v>
      </c>
      <c r="AM68">
        <v>6087</v>
      </c>
      <c r="AN68">
        <v>50216</v>
      </c>
      <c r="AO68" t="s">
        <v>302</v>
      </c>
      <c r="AP68">
        <v>64.25</v>
      </c>
      <c r="AQ68">
        <v>6815</v>
      </c>
      <c r="AR68">
        <v>46796</v>
      </c>
      <c r="AS68" t="s">
        <v>212</v>
      </c>
      <c r="AT68">
        <v>62.77</v>
      </c>
      <c r="AU68">
        <v>6637</v>
      </c>
      <c r="AV68">
        <v>46176</v>
      </c>
      <c r="AW68" t="s">
        <v>460</v>
      </c>
    </row>
    <row r="69" spans="1:49">
      <c r="A69" t="s">
        <v>553</v>
      </c>
      <c r="B69">
        <v>64.099999999999994</v>
      </c>
      <c r="C69">
        <v>3940</v>
      </c>
      <c r="D69" t="s">
        <v>184</v>
      </c>
      <c r="E69" t="s">
        <v>184</v>
      </c>
      <c r="F69">
        <v>71.64</v>
      </c>
      <c r="G69">
        <v>4265</v>
      </c>
      <c r="H69" t="s">
        <v>184</v>
      </c>
      <c r="I69" t="s">
        <v>184</v>
      </c>
      <c r="J69">
        <v>60.98</v>
      </c>
      <c r="K69">
        <v>3335</v>
      </c>
      <c r="L69" t="s">
        <v>184</v>
      </c>
      <c r="M69" t="s">
        <v>184</v>
      </c>
      <c r="N69">
        <v>66.23</v>
      </c>
      <c r="O69">
        <v>3904</v>
      </c>
      <c r="P69" t="s">
        <v>184</v>
      </c>
      <c r="Q69" t="s">
        <v>184</v>
      </c>
      <c r="R69">
        <v>73.2</v>
      </c>
      <c r="S69">
        <v>4388</v>
      </c>
      <c r="T69" t="s">
        <v>184</v>
      </c>
      <c r="U69" t="s">
        <v>184</v>
      </c>
      <c r="V69">
        <v>69.849999999999994</v>
      </c>
      <c r="W69">
        <v>4133</v>
      </c>
      <c r="X69" t="s">
        <v>184</v>
      </c>
      <c r="Y69" t="s">
        <v>184</v>
      </c>
      <c r="Z69">
        <v>66.75</v>
      </c>
      <c r="AA69">
        <v>3666</v>
      </c>
      <c r="AB69" t="s">
        <v>184</v>
      </c>
      <c r="AC69" t="s">
        <v>184</v>
      </c>
      <c r="AD69">
        <v>75.150000000000006</v>
      </c>
      <c r="AE69">
        <v>4193</v>
      </c>
      <c r="AF69" t="s">
        <v>184</v>
      </c>
      <c r="AG69" t="s">
        <v>184</v>
      </c>
      <c r="AH69">
        <v>77.739999999999995</v>
      </c>
      <c r="AI69">
        <v>4392</v>
      </c>
      <c r="AJ69" t="s">
        <v>184</v>
      </c>
      <c r="AK69" t="s">
        <v>184</v>
      </c>
      <c r="AL69">
        <v>70.510000000000005</v>
      </c>
      <c r="AM69">
        <v>4277</v>
      </c>
      <c r="AN69" t="s">
        <v>184</v>
      </c>
      <c r="AO69" t="s">
        <v>184</v>
      </c>
      <c r="AP69">
        <v>69.44</v>
      </c>
      <c r="AQ69">
        <v>3990</v>
      </c>
      <c r="AR69" t="s">
        <v>184</v>
      </c>
      <c r="AS69" t="s">
        <v>184</v>
      </c>
      <c r="AT69">
        <v>73.39</v>
      </c>
      <c r="AU69">
        <v>4063</v>
      </c>
      <c r="AV69" t="s">
        <v>184</v>
      </c>
      <c r="AW69" t="s">
        <v>184</v>
      </c>
    </row>
    <row r="70" spans="1:49">
      <c r="A70" t="s">
        <v>554</v>
      </c>
      <c r="B70">
        <v>64.34</v>
      </c>
      <c r="C70">
        <v>19483</v>
      </c>
      <c r="D70">
        <v>43177</v>
      </c>
      <c r="E70" t="s">
        <v>555</v>
      </c>
      <c r="F70">
        <v>60.46</v>
      </c>
      <c r="G70">
        <v>20845</v>
      </c>
      <c r="H70">
        <v>43393</v>
      </c>
      <c r="I70" t="s">
        <v>372</v>
      </c>
      <c r="J70">
        <v>62.15</v>
      </c>
      <c r="K70">
        <v>21611</v>
      </c>
      <c r="L70">
        <v>43430</v>
      </c>
      <c r="M70" t="s">
        <v>535</v>
      </c>
      <c r="N70">
        <v>61.03</v>
      </c>
      <c r="O70">
        <v>21148</v>
      </c>
      <c r="P70">
        <v>42025</v>
      </c>
      <c r="Q70" t="s">
        <v>454</v>
      </c>
      <c r="R70">
        <v>58.5</v>
      </c>
      <c r="S70">
        <v>19827</v>
      </c>
      <c r="T70">
        <v>43065</v>
      </c>
      <c r="U70" t="s">
        <v>297</v>
      </c>
      <c r="V70">
        <v>54.29</v>
      </c>
      <c r="W70">
        <v>19618</v>
      </c>
      <c r="X70">
        <v>42242</v>
      </c>
      <c r="Y70" t="s">
        <v>334</v>
      </c>
      <c r="Z70">
        <v>56.25</v>
      </c>
      <c r="AA70">
        <v>19733</v>
      </c>
      <c r="AB70">
        <v>41242</v>
      </c>
      <c r="AC70" t="s">
        <v>381</v>
      </c>
      <c r="AD70">
        <v>56.54</v>
      </c>
      <c r="AE70">
        <v>19692</v>
      </c>
      <c r="AF70">
        <v>40526</v>
      </c>
      <c r="AG70" t="s">
        <v>189</v>
      </c>
      <c r="AH70">
        <v>53.8</v>
      </c>
      <c r="AI70">
        <v>18163</v>
      </c>
      <c r="AJ70">
        <v>40890</v>
      </c>
      <c r="AK70" t="s">
        <v>188</v>
      </c>
      <c r="AL70">
        <v>59.03</v>
      </c>
      <c r="AM70">
        <v>19013</v>
      </c>
      <c r="AN70">
        <v>39149</v>
      </c>
      <c r="AO70" t="s">
        <v>208</v>
      </c>
      <c r="AP70">
        <v>59.32</v>
      </c>
      <c r="AQ70">
        <v>19347</v>
      </c>
      <c r="AR70">
        <v>39244</v>
      </c>
      <c r="AS70" t="s">
        <v>237</v>
      </c>
      <c r="AT70">
        <v>57.46</v>
      </c>
      <c r="AU70">
        <v>19741</v>
      </c>
      <c r="AV70">
        <v>39207</v>
      </c>
      <c r="AW70" t="s">
        <v>312</v>
      </c>
    </row>
    <row r="71" spans="1:49">
      <c r="A71" t="s">
        <v>556</v>
      </c>
      <c r="B71">
        <v>65.69</v>
      </c>
      <c r="C71">
        <v>7563</v>
      </c>
      <c r="D71">
        <v>39854</v>
      </c>
      <c r="E71" t="s">
        <v>557</v>
      </c>
      <c r="F71" t="s">
        <v>184</v>
      </c>
      <c r="G71" t="s">
        <v>184</v>
      </c>
      <c r="H71" t="s">
        <v>184</v>
      </c>
      <c r="I71" t="s">
        <v>184</v>
      </c>
      <c r="J71">
        <v>55.93</v>
      </c>
      <c r="K71">
        <v>6376</v>
      </c>
      <c r="L71">
        <v>39654</v>
      </c>
      <c r="M71" t="s">
        <v>232</v>
      </c>
      <c r="N71">
        <v>55.96</v>
      </c>
      <c r="O71">
        <v>6389</v>
      </c>
      <c r="P71">
        <v>39074</v>
      </c>
      <c r="Q71" t="s">
        <v>535</v>
      </c>
      <c r="R71">
        <v>54.84</v>
      </c>
      <c r="S71">
        <v>6435</v>
      </c>
      <c r="T71">
        <v>38210</v>
      </c>
      <c r="U71" t="s">
        <v>487</v>
      </c>
      <c r="V71">
        <v>52.49</v>
      </c>
      <c r="W71">
        <v>6149</v>
      </c>
      <c r="X71">
        <v>36718</v>
      </c>
      <c r="Y71" t="s">
        <v>347</v>
      </c>
      <c r="Z71">
        <v>52.46</v>
      </c>
      <c r="AA71">
        <v>6002</v>
      </c>
      <c r="AB71">
        <v>37022</v>
      </c>
      <c r="AC71" t="s">
        <v>344</v>
      </c>
      <c r="AD71">
        <v>53.09</v>
      </c>
      <c r="AE71">
        <v>6268</v>
      </c>
      <c r="AF71">
        <v>37127</v>
      </c>
      <c r="AG71" t="s">
        <v>347</v>
      </c>
      <c r="AH71">
        <v>53.59</v>
      </c>
      <c r="AI71">
        <v>6299</v>
      </c>
      <c r="AJ71">
        <v>36766</v>
      </c>
      <c r="AK71" t="s">
        <v>558</v>
      </c>
      <c r="AL71">
        <v>53.62</v>
      </c>
      <c r="AM71">
        <v>6230</v>
      </c>
      <c r="AN71">
        <v>36684</v>
      </c>
      <c r="AO71" t="s">
        <v>409</v>
      </c>
      <c r="AP71">
        <v>52.8</v>
      </c>
      <c r="AQ71">
        <v>6109</v>
      </c>
      <c r="AR71">
        <v>36967</v>
      </c>
      <c r="AS71" t="s">
        <v>186</v>
      </c>
      <c r="AT71">
        <v>54.4</v>
      </c>
      <c r="AU71">
        <v>6052</v>
      </c>
      <c r="AV71">
        <v>38334</v>
      </c>
      <c r="AW71" t="s">
        <v>470</v>
      </c>
    </row>
    <row r="72" spans="1:49">
      <c r="A72" t="s">
        <v>559</v>
      </c>
      <c r="B72">
        <v>65.7</v>
      </c>
      <c r="C72">
        <v>3884</v>
      </c>
      <c r="D72">
        <v>43955</v>
      </c>
      <c r="E72" t="s">
        <v>282</v>
      </c>
      <c r="F72">
        <v>60.2</v>
      </c>
      <c r="G72">
        <v>3431</v>
      </c>
      <c r="H72">
        <v>43580</v>
      </c>
      <c r="I72" t="s">
        <v>205</v>
      </c>
      <c r="J72">
        <v>62.91</v>
      </c>
      <c r="K72">
        <v>3392</v>
      </c>
      <c r="L72">
        <v>44191</v>
      </c>
      <c r="M72" t="s">
        <v>434</v>
      </c>
      <c r="N72">
        <v>52.43</v>
      </c>
      <c r="O72">
        <v>3722</v>
      </c>
      <c r="P72">
        <v>43813</v>
      </c>
      <c r="Q72" t="s">
        <v>200</v>
      </c>
      <c r="R72">
        <v>53.21</v>
      </c>
      <c r="S72">
        <v>3527</v>
      </c>
      <c r="T72">
        <v>43441</v>
      </c>
      <c r="U72" t="s">
        <v>265</v>
      </c>
      <c r="V72">
        <v>50.83</v>
      </c>
      <c r="W72">
        <v>3509</v>
      </c>
      <c r="X72">
        <v>41906</v>
      </c>
      <c r="Y72" t="s">
        <v>240</v>
      </c>
      <c r="Z72">
        <v>50.64</v>
      </c>
      <c r="AA72">
        <v>3157</v>
      </c>
      <c r="AB72">
        <v>42015</v>
      </c>
      <c r="AC72" t="s">
        <v>560</v>
      </c>
      <c r="AD72">
        <v>51.06</v>
      </c>
      <c r="AE72">
        <v>3331</v>
      </c>
      <c r="AF72">
        <v>40676</v>
      </c>
      <c r="AG72" t="s">
        <v>425</v>
      </c>
      <c r="AH72">
        <v>53.8</v>
      </c>
      <c r="AI72">
        <v>3873</v>
      </c>
      <c r="AJ72">
        <v>40675</v>
      </c>
      <c r="AK72" t="s">
        <v>362</v>
      </c>
      <c r="AL72">
        <v>49.2</v>
      </c>
      <c r="AM72">
        <v>3987</v>
      </c>
      <c r="AN72">
        <v>40661</v>
      </c>
      <c r="AO72" t="s">
        <v>363</v>
      </c>
      <c r="AP72">
        <v>51.34</v>
      </c>
      <c r="AQ72">
        <v>3763</v>
      </c>
      <c r="AR72">
        <v>40825</v>
      </c>
      <c r="AS72" t="s">
        <v>337</v>
      </c>
      <c r="AT72">
        <v>49.93</v>
      </c>
      <c r="AU72">
        <v>4056</v>
      </c>
      <c r="AV72">
        <v>41206</v>
      </c>
      <c r="AW72" t="s">
        <v>260</v>
      </c>
    </row>
    <row r="73" spans="1:49">
      <c r="A73" t="s">
        <v>561</v>
      </c>
      <c r="B73">
        <v>65.8</v>
      </c>
      <c r="C73">
        <v>7888</v>
      </c>
      <c r="D73">
        <v>43091</v>
      </c>
      <c r="E73" t="s">
        <v>496</v>
      </c>
      <c r="F73">
        <v>61.74</v>
      </c>
      <c r="G73">
        <v>7138</v>
      </c>
      <c r="H73">
        <v>42808</v>
      </c>
      <c r="I73" t="s">
        <v>562</v>
      </c>
      <c r="J73" t="s">
        <v>184</v>
      </c>
      <c r="K73" t="s">
        <v>184</v>
      </c>
      <c r="L73" t="s">
        <v>184</v>
      </c>
      <c r="M73" t="s">
        <v>184</v>
      </c>
      <c r="N73">
        <v>61.32</v>
      </c>
      <c r="O73">
        <v>6500</v>
      </c>
      <c r="P73">
        <v>42879</v>
      </c>
      <c r="Q73" t="s">
        <v>347</v>
      </c>
      <c r="R73">
        <v>58.09</v>
      </c>
      <c r="S73">
        <v>6073</v>
      </c>
      <c r="T73">
        <v>41685</v>
      </c>
      <c r="U73" t="s">
        <v>372</v>
      </c>
      <c r="V73">
        <v>58.65</v>
      </c>
      <c r="W73">
        <v>6873</v>
      </c>
      <c r="X73">
        <v>40794</v>
      </c>
      <c r="Y73" t="s">
        <v>529</v>
      </c>
      <c r="Z73">
        <v>52.69</v>
      </c>
      <c r="AA73">
        <v>5576</v>
      </c>
      <c r="AB73">
        <v>41134</v>
      </c>
      <c r="AC73" t="s">
        <v>248</v>
      </c>
      <c r="AD73">
        <v>58.14</v>
      </c>
      <c r="AE73">
        <v>6322</v>
      </c>
      <c r="AF73">
        <v>41181</v>
      </c>
      <c r="AG73" t="s">
        <v>232</v>
      </c>
      <c r="AH73">
        <v>57.01</v>
      </c>
      <c r="AI73">
        <v>6655</v>
      </c>
      <c r="AJ73">
        <v>42149</v>
      </c>
      <c r="AK73" t="s">
        <v>456</v>
      </c>
      <c r="AL73">
        <v>56.98</v>
      </c>
      <c r="AM73">
        <v>6423</v>
      </c>
      <c r="AN73">
        <v>42560</v>
      </c>
      <c r="AO73" t="s">
        <v>295</v>
      </c>
      <c r="AP73">
        <v>59.64</v>
      </c>
      <c r="AQ73">
        <v>6839</v>
      </c>
      <c r="AR73">
        <v>41592</v>
      </c>
      <c r="AS73" t="s">
        <v>264</v>
      </c>
      <c r="AT73">
        <v>61.95</v>
      </c>
      <c r="AU73">
        <v>6710</v>
      </c>
      <c r="AV73">
        <v>42033</v>
      </c>
      <c r="AW73" t="s">
        <v>501</v>
      </c>
    </row>
    <row r="74" spans="1:49">
      <c r="A74" t="s">
        <v>563</v>
      </c>
      <c r="B74">
        <v>66.930000000000007</v>
      </c>
      <c r="C74">
        <v>6850</v>
      </c>
      <c r="D74">
        <v>43452</v>
      </c>
      <c r="E74" t="s">
        <v>466</v>
      </c>
      <c r="F74">
        <v>68.34</v>
      </c>
      <c r="G74">
        <v>7392</v>
      </c>
      <c r="H74">
        <v>43350</v>
      </c>
      <c r="I74" t="s">
        <v>564</v>
      </c>
      <c r="J74">
        <v>70.41</v>
      </c>
      <c r="K74">
        <v>7217</v>
      </c>
      <c r="L74">
        <v>43266</v>
      </c>
      <c r="M74" t="s">
        <v>353</v>
      </c>
      <c r="N74">
        <v>61.8</v>
      </c>
      <c r="O74">
        <v>6633</v>
      </c>
      <c r="P74">
        <v>44844</v>
      </c>
      <c r="Q74" t="s">
        <v>183</v>
      </c>
      <c r="R74">
        <v>60.65</v>
      </c>
      <c r="S74">
        <v>6762</v>
      </c>
      <c r="T74">
        <v>40186</v>
      </c>
      <c r="U74" t="s">
        <v>408</v>
      </c>
      <c r="V74">
        <v>54.89</v>
      </c>
      <c r="W74">
        <v>6387</v>
      </c>
      <c r="X74">
        <v>39815</v>
      </c>
      <c r="Y74" t="s">
        <v>183</v>
      </c>
      <c r="Z74">
        <v>53.54</v>
      </c>
      <c r="AA74">
        <v>6281</v>
      </c>
      <c r="AB74">
        <v>40347</v>
      </c>
      <c r="AC74" t="s">
        <v>442</v>
      </c>
      <c r="AD74" t="s">
        <v>184</v>
      </c>
      <c r="AE74" t="s">
        <v>184</v>
      </c>
      <c r="AF74" t="s">
        <v>184</v>
      </c>
      <c r="AG74" t="s">
        <v>184</v>
      </c>
      <c r="AH74">
        <v>52.8</v>
      </c>
      <c r="AI74">
        <v>6250</v>
      </c>
      <c r="AJ74">
        <v>41661</v>
      </c>
      <c r="AK74" t="s">
        <v>241</v>
      </c>
      <c r="AL74">
        <v>57.13</v>
      </c>
      <c r="AM74">
        <v>6550</v>
      </c>
      <c r="AN74">
        <v>41367</v>
      </c>
      <c r="AO74" t="s">
        <v>371</v>
      </c>
      <c r="AP74">
        <v>61.12</v>
      </c>
      <c r="AQ74">
        <v>6319</v>
      </c>
      <c r="AR74">
        <v>42442</v>
      </c>
      <c r="AS74" t="s">
        <v>346</v>
      </c>
      <c r="AT74">
        <v>60.41</v>
      </c>
      <c r="AU74">
        <v>7193</v>
      </c>
      <c r="AV74">
        <v>42186</v>
      </c>
      <c r="AW74" t="s">
        <v>535</v>
      </c>
    </row>
    <row r="75" spans="1:49">
      <c r="A75" t="s">
        <v>565</v>
      </c>
      <c r="B75">
        <v>66.930000000000007</v>
      </c>
      <c r="C75">
        <v>6071</v>
      </c>
      <c r="D75">
        <v>40695</v>
      </c>
      <c r="E75" t="s">
        <v>566</v>
      </c>
      <c r="F75" t="s">
        <v>184</v>
      </c>
      <c r="G75" t="s">
        <v>184</v>
      </c>
      <c r="H75" t="s">
        <v>184</v>
      </c>
      <c r="I75" t="s">
        <v>184</v>
      </c>
      <c r="J75">
        <v>63.12</v>
      </c>
      <c r="K75">
        <v>6170</v>
      </c>
      <c r="L75">
        <v>36924</v>
      </c>
      <c r="M75" t="s">
        <v>567</v>
      </c>
      <c r="N75">
        <v>64.55</v>
      </c>
      <c r="O75">
        <v>5497</v>
      </c>
      <c r="P75">
        <v>41351</v>
      </c>
      <c r="Q75" t="s">
        <v>287</v>
      </c>
      <c r="R75">
        <v>64.91</v>
      </c>
      <c r="S75">
        <v>5486</v>
      </c>
      <c r="T75">
        <v>42739</v>
      </c>
      <c r="U75" t="s">
        <v>410</v>
      </c>
      <c r="V75">
        <v>65.78</v>
      </c>
      <c r="W75">
        <v>5632</v>
      </c>
      <c r="X75">
        <v>39636</v>
      </c>
      <c r="Y75" t="s">
        <v>568</v>
      </c>
      <c r="Z75">
        <v>60.71</v>
      </c>
      <c r="AA75">
        <v>5441</v>
      </c>
      <c r="AB75">
        <v>40880</v>
      </c>
      <c r="AC75" t="s">
        <v>545</v>
      </c>
      <c r="AD75">
        <v>64.06</v>
      </c>
      <c r="AE75">
        <v>5827</v>
      </c>
      <c r="AF75">
        <v>42588</v>
      </c>
      <c r="AG75" t="s">
        <v>569</v>
      </c>
      <c r="AH75">
        <v>65.319999999999993</v>
      </c>
      <c r="AI75">
        <v>5576</v>
      </c>
      <c r="AJ75">
        <v>43577</v>
      </c>
      <c r="AK75" t="s">
        <v>380</v>
      </c>
      <c r="AL75">
        <v>62.84</v>
      </c>
      <c r="AM75">
        <v>5638</v>
      </c>
      <c r="AN75">
        <v>44215</v>
      </c>
      <c r="AO75" t="s">
        <v>284</v>
      </c>
      <c r="AP75">
        <v>65.709999999999994</v>
      </c>
      <c r="AQ75">
        <v>5863</v>
      </c>
      <c r="AR75">
        <v>43412</v>
      </c>
      <c r="AS75" t="s">
        <v>464</v>
      </c>
      <c r="AT75">
        <v>64.23</v>
      </c>
      <c r="AU75">
        <v>6011</v>
      </c>
      <c r="AV75">
        <v>42448</v>
      </c>
      <c r="AW75" t="s">
        <v>464</v>
      </c>
    </row>
    <row r="76" spans="1:49">
      <c r="A76" t="s">
        <v>570</v>
      </c>
      <c r="B76">
        <v>67.47</v>
      </c>
      <c r="C76">
        <v>6223</v>
      </c>
      <c r="D76">
        <v>28550</v>
      </c>
      <c r="E76" t="s">
        <v>571</v>
      </c>
      <c r="F76">
        <v>68.459999999999994</v>
      </c>
      <c r="G76">
        <v>6541</v>
      </c>
      <c r="H76">
        <v>28372</v>
      </c>
      <c r="I76" t="s">
        <v>572</v>
      </c>
      <c r="J76">
        <v>64.59</v>
      </c>
      <c r="K76">
        <v>5695</v>
      </c>
      <c r="L76">
        <v>28290</v>
      </c>
      <c r="M76" t="s">
        <v>573</v>
      </c>
      <c r="N76">
        <v>63.89</v>
      </c>
      <c r="O76">
        <v>5546</v>
      </c>
      <c r="P76">
        <v>27980</v>
      </c>
      <c r="Q76" t="s">
        <v>573</v>
      </c>
      <c r="R76">
        <v>61.98</v>
      </c>
      <c r="S76">
        <v>5287</v>
      </c>
      <c r="T76">
        <v>27703</v>
      </c>
      <c r="U76" t="s">
        <v>447</v>
      </c>
      <c r="V76">
        <v>61.74</v>
      </c>
      <c r="W76">
        <v>5138</v>
      </c>
      <c r="X76">
        <v>27429</v>
      </c>
      <c r="Y76" t="s">
        <v>446</v>
      </c>
      <c r="Z76">
        <v>58.37</v>
      </c>
      <c r="AA76">
        <v>5099</v>
      </c>
      <c r="AB76">
        <v>29116</v>
      </c>
      <c r="AC76" t="s">
        <v>574</v>
      </c>
      <c r="AD76">
        <v>61.11</v>
      </c>
      <c r="AE76">
        <v>5191</v>
      </c>
      <c r="AF76">
        <v>28828</v>
      </c>
      <c r="AG76" t="s">
        <v>575</v>
      </c>
      <c r="AH76">
        <v>61.07</v>
      </c>
      <c r="AI76">
        <v>5193</v>
      </c>
      <c r="AJ76">
        <v>28543</v>
      </c>
      <c r="AK76" t="s">
        <v>576</v>
      </c>
      <c r="AL76">
        <v>60.72</v>
      </c>
      <c r="AM76">
        <v>5278</v>
      </c>
      <c r="AN76">
        <v>40933</v>
      </c>
      <c r="AO76" t="s">
        <v>191</v>
      </c>
      <c r="AP76">
        <v>62.5</v>
      </c>
      <c r="AQ76">
        <v>5248</v>
      </c>
      <c r="AR76">
        <v>39955</v>
      </c>
      <c r="AS76" t="s">
        <v>289</v>
      </c>
      <c r="AT76">
        <v>61.39</v>
      </c>
      <c r="AU76">
        <v>5204</v>
      </c>
      <c r="AV76">
        <v>47890</v>
      </c>
      <c r="AW76" t="s">
        <v>248</v>
      </c>
    </row>
    <row r="77" spans="1:49">
      <c r="A77" t="s">
        <v>577</v>
      </c>
      <c r="B77">
        <v>69.260000000000005</v>
      </c>
      <c r="C77">
        <v>10739</v>
      </c>
      <c r="D77">
        <v>43426</v>
      </c>
      <c r="E77" t="s">
        <v>578</v>
      </c>
      <c r="F77">
        <v>73.19</v>
      </c>
      <c r="G77">
        <v>7989</v>
      </c>
      <c r="H77">
        <v>43277</v>
      </c>
      <c r="I77" t="s">
        <v>579</v>
      </c>
      <c r="J77">
        <v>70.290000000000006</v>
      </c>
      <c r="K77">
        <v>7608</v>
      </c>
      <c r="L77">
        <v>42043</v>
      </c>
      <c r="M77" t="s">
        <v>580</v>
      </c>
      <c r="N77">
        <v>64.47</v>
      </c>
      <c r="O77">
        <v>6844</v>
      </c>
      <c r="P77">
        <v>41654</v>
      </c>
      <c r="Q77" t="s">
        <v>481</v>
      </c>
      <c r="R77">
        <v>65.27</v>
      </c>
      <c r="S77">
        <v>6686</v>
      </c>
      <c r="T77">
        <v>40348</v>
      </c>
      <c r="U77" t="s">
        <v>581</v>
      </c>
      <c r="V77">
        <v>64.11</v>
      </c>
      <c r="W77">
        <v>7647</v>
      </c>
      <c r="X77">
        <v>40022</v>
      </c>
      <c r="Y77" t="s">
        <v>582</v>
      </c>
      <c r="Z77">
        <v>59.27</v>
      </c>
      <c r="AA77">
        <v>6229</v>
      </c>
      <c r="AB77">
        <v>39998</v>
      </c>
      <c r="AC77" t="s">
        <v>191</v>
      </c>
      <c r="AD77">
        <v>63.54</v>
      </c>
      <c r="AE77">
        <v>6045</v>
      </c>
      <c r="AF77">
        <v>40005</v>
      </c>
      <c r="AG77" t="s">
        <v>351</v>
      </c>
      <c r="AH77">
        <v>63.88</v>
      </c>
      <c r="AI77">
        <v>5993</v>
      </c>
      <c r="AJ77">
        <v>40329</v>
      </c>
      <c r="AK77" t="s">
        <v>192</v>
      </c>
      <c r="AL77">
        <v>56.89</v>
      </c>
      <c r="AM77">
        <v>6394</v>
      </c>
      <c r="AN77">
        <v>42267</v>
      </c>
      <c r="AO77" t="s">
        <v>376</v>
      </c>
      <c r="AP77">
        <v>55.39</v>
      </c>
      <c r="AQ77">
        <v>7114</v>
      </c>
      <c r="AR77">
        <v>41777</v>
      </c>
      <c r="AS77" t="s">
        <v>322</v>
      </c>
      <c r="AT77">
        <v>54.2</v>
      </c>
      <c r="AU77">
        <v>6484</v>
      </c>
      <c r="AV77">
        <v>41162</v>
      </c>
      <c r="AW77" t="s">
        <v>190</v>
      </c>
    </row>
    <row r="78" spans="1:49">
      <c r="A78" t="s">
        <v>583</v>
      </c>
      <c r="B78">
        <v>69.67</v>
      </c>
      <c r="C78">
        <v>6967</v>
      </c>
      <c r="D78">
        <v>34644</v>
      </c>
      <c r="E78" t="s">
        <v>452</v>
      </c>
      <c r="F78">
        <v>62.92</v>
      </c>
      <c r="G78">
        <v>6477</v>
      </c>
      <c r="H78">
        <v>34317</v>
      </c>
      <c r="I78" t="s">
        <v>584</v>
      </c>
      <c r="J78">
        <v>61.95</v>
      </c>
      <c r="K78">
        <v>5954</v>
      </c>
      <c r="L78">
        <v>33779</v>
      </c>
      <c r="M78" t="s">
        <v>584</v>
      </c>
      <c r="N78">
        <v>60.63</v>
      </c>
      <c r="O78">
        <v>5783</v>
      </c>
      <c r="P78">
        <v>34311</v>
      </c>
      <c r="Q78" t="s">
        <v>585</v>
      </c>
      <c r="R78">
        <v>59.66</v>
      </c>
      <c r="S78">
        <v>5836</v>
      </c>
      <c r="T78">
        <v>34199</v>
      </c>
      <c r="U78" t="s">
        <v>586</v>
      </c>
      <c r="V78">
        <v>57.93</v>
      </c>
      <c r="W78">
        <v>5533</v>
      </c>
      <c r="X78">
        <v>34379</v>
      </c>
      <c r="Y78" t="s">
        <v>587</v>
      </c>
      <c r="Z78">
        <v>58.4</v>
      </c>
      <c r="AA78">
        <v>5353</v>
      </c>
      <c r="AB78">
        <v>34387</v>
      </c>
      <c r="AC78" t="s">
        <v>588</v>
      </c>
      <c r="AD78">
        <v>59.6</v>
      </c>
      <c r="AE78">
        <v>5781</v>
      </c>
      <c r="AF78">
        <v>34609</v>
      </c>
      <c r="AG78" t="s">
        <v>589</v>
      </c>
      <c r="AH78">
        <v>59.18</v>
      </c>
      <c r="AI78">
        <v>5829</v>
      </c>
      <c r="AJ78">
        <v>33952</v>
      </c>
      <c r="AK78" t="s">
        <v>586</v>
      </c>
      <c r="AL78">
        <v>59.85</v>
      </c>
      <c r="AM78">
        <v>5944</v>
      </c>
      <c r="AN78">
        <v>34723</v>
      </c>
      <c r="AO78" t="s">
        <v>589</v>
      </c>
      <c r="AP78">
        <v>61.31</v>
      </c>
      <c r="AQ78">
        <v>6151</v>
      </c>
      <c r="AR78">
        <v>34154</v>
      </c>
      <c r="AS78" t="s">
        <v>590</v>
      </c>
      <c r="AT78">
        <v>60.3</v>
      </c>
      <c r="AU78">
        <v>5812</v>
      </c>
      <c r="AV78">
        <v>32860</v>
      </c>
      <c r="AW78" t="s">
        <v>591</v>
      </c>
    </row>
    <row r="79" spans="1:49">
      <c r="A79" t="s">
        <v>592</v>
      </c>
      <c r="B79">
        <v>70.180000000000007</v>
      </c>
      <c r="C79">
        <v>5178</v>
      </c>
      <c r="D79">
        <v>47018</v>
      </c>
      <c r="E79" t="s">
        <v>282</v>
      </c>
      <c r="F79">
        <v>77.14</v>
      </c>
      <c r="G79">
        <v>5350</v>
      </c>
      <c r="H79">
        <v>46770</v>
      </c>
      <c r="I79" t="s">
        <v>557</v>
      </c>
      <c r="J79">
        <v>64.12</v>
      </c>
      <c r="K79">
        <v>4851</v>
      </c>
      <c r="L79">
        <v>46360</v>
      </c>
      <c r="M79" t="s">
        <v>205</v>
      </c>
      <c r="N79">
        <v>60.18</v>
      </c>
      <c r="O79">
        <v>4487</v>
      </c>
      <c r="P79">
        <v>45764</v>
      </c>
      <c r="Q79" t="s">
        <v>188</v>
      </c>
      <c r="R79">
        <v>60.57</v>
      </c>
      <c r="S79">
        <v>4611</v>
      </c>
      <c r="T79">
        <v>46080</v>
      </c>
      <c r="U79" t="s">
        <v>188</v>
      </c>
      <c r="V79">
        <v>67.709999999999994</v>
      </c>
      <c r="W79">
        <v>4958</v>
      </c>
      <c r="X79">
        <v>48046</v>
      </c>
      <c r="Y79" t="s">
        <v>433</v>
      </c>
      <c r="Z79">
        <v>63.1</v>
      </c>
      <c r="AA79">
        <v>4652</v>
      </c>
      <c r="AB79">
        <v>47864</v>
      </c>
      <c r="AC79" t="s">
        <v>367</v>
      </c>
      <c r="AD79">
        <v>60.03</v>
      </c>
      <c r="AE79">
        <v>4460</v>
      </c>
      <c r="AF79">
        <v>52103</v>
      </c>
      <c r="AG79" t="s">
        <v>196</v>
      </c>
      <c r="AH79">
        <v>64.17</v>
      </c>
      <c r="AI79">
        <v>4832</v>
      </c>
      <c r="AJ79">
        <v>52281</v>
      </c>
      <c r="AK79" t="s">
        <v>246</v>
      </c>
      <c r="AL79">
        <v>59.93</v>
      </c>
      <c r="AM79">
        <v>4513</v>
      </c>
      <c r="AN79">
        <v>58468</v>
      </c>
      <c r="AO79" t="s">
        <v>525</v>
      </c>
      <c r="AP79">
        <v>61.47</v>
      </c>
      <c r="AQ79">
        <v>4635</v>
      </c>
      <c r="AR79">
        <v>51406</v>
      </c>
      <c r="AS79" t="s">
        <v>251</v>
      </c>
      <c r="AT79">
        <v>62.35</v>
      </c>
      <c r="AU79">
        <v>4596</v>
      </c>
      <c r="AV79">
        <v>51697</v>
      </c>
      <c r="AW79" t="s">
        <v>560</v>
      </c>
    </row>
    <row r="80" spans="1:49">
      <c r="A80" t="s">
        <v>593</v>
      </c>
      <c r="B80">
        <v>70.45</v>
      </c>
      <c r="C80">
        <v>5220</v>
      </c>
      <c r="D80">
        <v>52566</v>
      </c>
      <c r="E80" t="s">
        <v>295</v>
      </c>
      <c r="F80" t="s">
        <v>184</v>
      </c>
      <c r="G80" t="s">
        <v>184</v>
      </c>
      <c r="H80" t="s">
        <v>184</v>
      </c>
      <c r="I80" t="s">
        <v>184</v>
      </c>
      <c r="J80">
        <v>63.42</v>
      </c>
      <c r="K80">
        <v>4865</v>
      </c>
      <c r="L80">
        <v>51807</v>
      </c>
      <c r="M80" t="s">
        <v>265</v>
      </c>
      <c r="N80">
        <v>61.78</v>
      </c>
      <c r="O80">
        <v>4689</v>
      </c>
      <c r="P80">
        <v>45656</v>
      </c>
      <c r="Q80" t="s">
        <v>456</v>
      </c>
      <c r="R80">
        <v>60.24</v>
      </c>
      <c r="S80">
        <v>4871</v>
      </c>
      <c r="T80">
        <v>46574</v>
      </c>
      <c r="U80" t="s">
        <v>243</v>
      </c>
      <c r="V80">
        <v>55.67</v>
      </c>
      <c r="W80">
        <v>4672</v>
      </c>
      <c r="X80">
        <v>46113</v>
      </c>
      <c r="Y80" t="s">
        <v>268</v>
      </c>
      <c r="Z80">
        <v>54.74</v>
      </c>
      <c r="AA80">
        <v>4456</v>
      </c>
      <c r="AB80">
        <v>45656</v>
      </c>
      <c r="AC80" t="s">
        <v>269</v>
      </c>
      <c r="AD80">
        <v>60.96</v>
      </c>
      <c r="AE80">
        <v>4504</v>
      </c>
      <c r="AF80">
        <v>36403</v>
      </c>
      <c r="AG80" t="s">
        <v>519</v>
      </c>
      <c r="AH80">
        <v>57.08</v>
      </c>
      <c r="AI80">
        <v>4277</v>
      </c>
      <c r="AJ80">
        <v>39338</v>
      </c>
      <c r="AK80" t="s">
        <v>594</v>
      </c>
      <c r="AL80">
        <v>63.3</v>
      </c>
      <c r="AM80">
        <v>4741</v>
      </c>
      <c r="AN80">
        <v>43888</v>
      </c>
      <c r="AO80" t="s">
        <v>562</v>
      </c>
      <c r="AP80">
        <v>64.78</v>
      </c>
      <c r="AQ80">
        <v>4821</v>
      </c>
      <c r="AR80">
        <v>46150</v>
      </c>
      <c r="AS80" t="s">
        <v>231</v>
      </c>
      <c r="AT80">
        <v>63.84</v>
      </c>
      <c r="AU80">
        <v>4290</v>
      </c>
      <c r="AV80">
        <v>45693</v>
      </c>
      <c r="AW80" t="s">
        <v>436</v>
      </c>
    </row>
    <row r="81" spans="1:49">
      <c r="A81" t="s">
        <v>595</v>
      </c>
      <c r="B81">
        <v>70.790000000000006</v>
      </c>
      <c r="C81">
        <v>8335</v>
      </c>
      <c r="D81">
        <v>53397</v>
      </c>
      <c r="E81" t="s">
        <v>322</v>
      </c>
      <c r="F81">
        <v>73.510000000000005</v>
      </c>
      <c r="G81">
        <v>9216</v>
      </c>
      <c r="H81">
        <v>51935</v>
      </c>
      <c r="I81" t="s">
        <v>382</v>
      </c>
      <c r="J81">
        <v>66.56</v>
      </c>
      <c r="K81">
        <v>9200</v>
      </c>
      <c r="L81">
        <v>51505</v>
      </c>
      <c r="M81" t="s">
        <v>243</v>
      </c>
      <c r="N81">
        <v>60.71</v>
      </c>
      <c r="O81">
        <v>8298</v>
      </c>
      <c r="P81">
        <v>50966</v>
      </c>
      <c r="Q81" t="s">
        <v>549</v>
      </c>
      <c r="R81">
        <v>68.42</v>
      </c>
      <c r="S81">
        <v>9164</v>
      </c>
      <c r="T81">
        <v>48701</v>
      </c>
      <c r="U81" t="s">
        <v>435</v>
      </c>
      <c r="V81">
        <v>55.82</v>
      </c>
      <c r="W81">
        <v>6951</v>
      </c>
      <c r="X81">
        <v>47805</v>
      </c>
      <c r="Y81" t="s">
        <v>596</v>
      </c>
      <c r="Z81">
        <v>57.61</v>
      </c>
      <c r="AA81">
        <v>7354</v>
      </c>
      <c r="AB81">
        <v>45277</v>
      </c>
      <c r="AC81" t="s">
        <v>203</v>
      </c>
      <c r="AD81">
        <v>57.7</v>
      </c>
      <c r="AE81">
        <v>7664</v>
      </c>
      <c r="AF81">
        <v>48156</v>
      </c>
      <c r="AG81" t="s">
        <v>269</v>
      </c>
      <c r="AH81">
        <v>62.69</v>
      </c>
      <c r="AI81">
        <v>8200</v>
      </c>
      <c r="AJ81">
        <v>48881</v>
      </c>
      <c r="AK81" t="s">
        <v>359</v>
      </c>
      <c r="AL81">
        <v>61.5</v>
      </c>
      <c r="AM81">
        <v>8352</v>
      </c>
      <c r="AN81">
        <v>47104</v>
      </c>
      <c r="AO81" t="s">
        <v>326</v>
      </c>
      <c r="AP81">
        <v>58.79</v>
      </c>
      <c r="AQ81">
        <v>8036</v>
      </c>
      <c r="AR81">
        <v>48020</v>
      </c>
      <c r="AS81" t="s">
        <v>265</v>
      </c>
      <c r="AT81">
        <v>56.66</v>
      </c>
      <c r="AU81">
        <v>7920</v>
      </c>
      <c r="AV81">
        <v>49342</v>
      </c>
      <c r="AW81" t="s">
        <v>225</v>
      </c>
    </row>
    <row r="82" spans="1:49">
      <c r="A82" t="s">
        <v>597</v>
      </c>
      <c r="B82">
        <v>70.83</v>
      </c>
      <c r="C82">
        <v>8713</v>
      </c>
      <c r="D82">
        <v>38730</v>
      </c>
      <c r="E82" t="s">
        <v>598</v>
      </c>
      <c r="F82">
        <v>63.6</v>
      </c>
      <c r="G82">
        <v>7270</v>
      </c>
      <c r="H82">
        <v>38807</v>
      </c>
      <c r="I82" t="s">
        <v>480</v>
      </c>
      <c r="J82">
        <v>59.58</v>
      </c>
      <c r="K82">
        <v>7329</v>
      </c>
      <c r="L82">
        <v>38802</v>
      </c>
      <c r="M82" t="s">
        <v>465</v>
      </c>
      <c r="N82">
        <v>54.68</v>
      </c>
      <c r="O82">
        <v>6582</v>
      </c>
      <c r="P82">
        <v>39828</v>
      </c>
      <c r="Q82" t="s">
        <v>212</v>
      </c>
      <c r="R82">
        <v>59.24</v>
      </c>
      <c r="S82">
        <v>6767</v>
      </c>
      <c r="T82">
        <v>39464</v>
      </c>
      <c r="U82" t="s">
        <v>453</v>
      </c>
      <c r="V82">
        <v>55.28</v>
      </c>
      <c r="W82">
        <v>6230</v>
      </c>
      <c r="X82">
        <v>38466</v>
      </c>
      <c r="Y82" t="s">
        <v>529</v>
      </c>
      <c r="Z82">
        <v>57.65</v>
      </c>
      <c r="AA82">
        <v>6511</v>
      </c>
      <c r="AB82">
        <v>38998</v>
      </c>
      <c r="AC82" t="s">
        <v>374</v>
      </c>
      <c r="AD82">
        <v>55.88</v>
      </c>
      <c r="AE82">
        <v>6155</v>
      </c>
      <c r="AF82">
        <v>38552</v>
      </c>
      <c r="AG82" t="s">
        <v>594</v>
      </c>
      <c r="AH82">
        <v>57.44</v>
      </c>
      <c r="AI82">
        <v>6565</v>
      </c>
      <c r="AJ82">
        <v>39227</v>
      </c>
      <c r="AK82" t="s">
        <v>312</v>
      </c>
      <c r="AL82">
        <v>58.42</v>
      </c>
      <c r="AM82">
        <v>6521</v>
      </c>
      <c r="AN82">
        <v>38983</v>
      </c>
      <c r="AO82" t="s">
        <v>380</v>
      </c>
      <c r="AP82">
        <v>60.39</v>
      </c>
      <c r="AQ82">
        <v>6789</v>
      </c>
      <c r="AR82">
        <v>39703</v>
      </c>
      <c r="AS82" t="s">
        <v>497</v>
      </c>
      <c r="AT82">
        <v>63.42</v>
      </c>
      <c r="AU82">
        <v>7068</v>
      </c>
      <c r="AV82">
        <v>39816</v>
      </c>
      <c r="AW82" t="s">
        <v>599</v>
      </c>
    </row>
    <row r="83" spans="1:49">
      <c r="A83" t="s">
        <v>600</v>
      </c>
      <c r="B83">
        <v>72.48</v>
      </c>
      <c r="C83">
        <v>5877</v>
      </c>
      <c r="D83">
        <v>51618</v>
      </c>
      <c r="E83" t="s">
        <v>231</v>
      </c>
      <c r="F83">
        <v>74.38</v>
      </c>
      <c r="G83">
        <v>5746</v>
      </c>
      <c r="H83">
        <v>51836</v>
      </c>
      <c r="I83" t="s">
        <v>487</v>
      </c>
      <c r="J83">
        <v>61.85</v>
      </c>
      <c r="K83">
        <v>4444</v>
      </c>
      <c r="L83">
        <v>50860</v>
      </c>
      <c r="M83" t="s">
        <v>261</v>
      </c>
      <c r="N83">
        <v>61.61</v>
      </c>
      <c r="O83">
        <v>4574</v>
      </c>
      <c r="P83">
        <v>47839</v>
      </c>
      <c r="Q83" t="s">
        <v>323</v>
      </c>
      <c r="R83">
        <v>61.41</v>
      </c>
      <c r="S83">
        <v>4656</v>
      </c>
      <c r="T83">
        <v>49020</v>
      </c>
      <c r="U83" t="s">
        <v>472</v>
      </c>
      <c r="V83">
        <v>63.41</v>
      </c>
      <c r="W83">
        <v>5137</v>
      </c>
      <c r="X83">
        <v>48440</v>
      </c>
      <c r="Y83" t="s">
        <v>336</v>
      </c>
      <c r="Z83">
        <v>61.97</v>
      </c>
      <c r="AA83">
        <v>4673</v>
      </c>
      <c r="AB83">
        <v>47997</v>
      </c>
      <c r="AC83" t="s">
        <v>385</v>
      </c>
      <c r="AD83">
        <v>62.95</v>
      </c>
      <c r="AE83">
        <v>4710</v>
      </c>
      <c r="AF83">
        <v>47877</v>
      </c>
      <c r="AG83" t="s">
        <v>188</v>
      </c>
      <c r="AH83">
        <v>64.17</v>
      </c>
      <c r="AI83">
        <v>4907</v>
      </c>
      <c r="AJ83">
        <v>48695</v>
      </c>
      <c r="AK83" t="s">
        <v>367</v>
      </c>
      <c r="AL83">
        <v>63.12</v>
      </c>
      <c r="AM83">
        <v>5035</v>
      </c>
      <c r="AN83">
        <v>47544</v>
      </c>
      <c r="AO83" t="s">
        <v>442</v>
      </c>
      <c r="AP83">
        <v>63.52</v>
      </c>
      <c r="AQ83">
        <v>5035</v>
      </c>
      <c r="AR83">
        <v>47954</v>
      </c>
      <c r="AS83" t="s">
        <v>322</v>
      </c>
      <c r="AT83">
        <v>66.19</v>
      </c>
      <c r="AU83">
        <v>4955</v>
      </c>
      <c r="AV83">
        <v>48205</v>
      </c>
      <c r="AW83" t="s">
        <v>212</v>
      </c>
    </row>
    <row r="84" spans="1:49">
      <c r="A84" t="s">
        <v>601</v>
      </c>
      <c r="B84">
        <v>72.569999999999993</v>
      </c>
      <c r="C84">
        <v>8046</v>
      </c>
      <c r="D84">
        <v>41713</v>
      </c>
      <c r="E84" t="s">
        <v>516</v>
      </c>
      <c r="F84">
        <v>62.42</v>
      </c>
      <c r="G84">
        <v>7038</v>
      </c>
      <c r="H84">
        <v>41435</v>
      </c>
      <c r="I84" t="s">
        <v>208</v>
      </c>
      <c r="J84">
        <v>58.42</v>
      </c>
      <c r="K84">
        <v>6313</v>
      </c>
      <c r="L84">
        <v>41387</v>
      </c>
      <c r="M84" t="s">
        <v>232</v>
      </c>
      <c r="N84">
        <v>57.66</v>
      </c>
      <c r="O84">
        <v>6229</v>
      </c>
      <c r="P84">
        <v>39779</v>
      </c>
      <c r="Q84" t="s">
        <v>594</v>
      </c>
      <c r="R84">
        <v>55.73</v>
      </c>
      <c r="S84">
        <v>6082</v>
      </c>
      <c r="T84">
        <v>38489</v>
      </c>
      <c r="U84" t="s">
        <v>352</v>
      </c>
      <c r="V84">
        <v>55.78</v>
      </c>
      <c r="W84">
        <v>6164</v>
      </c>
      <c r="X84">
        <v>37769</v>
      </c>
      <c r="Y84" t="s">
        <v>213</v>
      </c>
      <c r="Z84">
        <v>54</v>
      </c>
      <c r="AA84">
        <v>6009</v>
      </c>
      <c r="AB84">
        <v>37784</v>
      </c>
      <c r="AC84" t="s">
        <v>347</v>
      </c>
      <c r="AD84">
        <v>53.38</v>
      </c>
      <c r="AE84">
        <v>5930</v>
      </c>
      <c r="AF84">
        <v>37862</v>
      </c>
      <c r="AG84" t="s">
        <v>433</v>
      </c>
      <c r="AH84">
        <v>52.39</v>
      </c>
      <c r="AI84">
        <v>5829</v>
      </c>
      <c r="AJ84">
        <v>37878</v>
      </c>
      <c r="AK84" t="s">
        <v>205</v>
      </c>
      <c r="AL84">
        <v>52.71</v>
      </c>
      <c r="AM84">
        <v>5933</v>
      </c>
      <c r="AN84">
        <v>39397</v>
      </c>
      <c r="AO84" t="s">
        <v>485</v>
      </c>
      <c r="AP84">
        <v>52.79</v>
      </c>
      <c r="AQ84">
        <v>6043</v>
      </c>
      <c r="AR84">
        <v>38483</v>
      </c>
      <c r="AS84" t="s">
        <v>212</v>
      </c>
      <c r="AT84">
        <v>52.39</v>
      </c>
      <c r="AU84">
        <v>5859</v>
      </c>
      <c r="AV84">
        <v>39253</v>
      </c>
      <c r="AW84" t="s">
        <v>360</v>
      </c>
    </row>
    <row r="85" spans="1:49">
      <c r="A85" t="s">
        <v>602</v>
      </c>
      <c r="B85">
        <v>72.83</v>
      </c>
      <c r="C85">
        <v>6773</v>
      </c>
      <c r="D85">
        <v>52595</v>
      </c>
      <c r="E85" t="s">
        <v>390</v>
      </c>
      <c r="F85">
        <v>67.69</v>
      </c>
      <c r="G85">
        <v>6408</v>
      </c>
      <c r="H85">
        <v>51987</v>
      </c>
      <c r="I85" t="s">
        <v>293</v>
      </c>
      <c r="J85">
        <v>60.49</v>
      </c>
      <c r="K85">
        <v>5015</v>
      </c>
      <c r="L85">
        <v>52042</v>
      </c>
      <c r="M85" t="s">
        <v>197</v>
      </c>
      <c r="N85">
        <v>59.53</v>
      </c>
      <c r="O85">
        <v>4940</v>
      </c>
      <c r="P85">
        <v>55188</v>
      </c>
      <c r="Q85" t="s">
        <v>603</v>
      </c>
      <c r="R85">
        <v>60.75</v>
      </c>
      <c r="S85">
        <v>5128</v>
      </c>
      <c r="T85">
        <v>52513</v>
      </c>
      <c r="U85" t="s">
        <v>508</v>
      </c>
      <c r="V85">
        <v>60.61</v>
      </c>
      <c r="W85">
        <v>5310</v>
      </c>
      <c r="X85">
        <v>51305</v>
      </c>
      <c r="Y85" t="s">
        <v>539</v>
      </c>
      <c r="Z85">
        <v>58.38</v>
      </c>
      <c r="AA85">
        <v>5219</v>
      </c>
      <c r="AB85">
        <v>51359</v>
      </c>
      <c r="AC85" t="s">
        <v>604</v>
      </c>
      <c r="AD85">
        <v>60.56</v>
      </c>
      <c r="AE85">
        <v>5202</v>
      </c>
      <c r="AF85">
        <v>51819</v>
      </c>
      <c r="AG85" t="s">
        <v>510</v>
      </c>
      <c r="AH85">
        <v>58.85</v>
      </c>
      <c r="AI85">
        <v>5012</v>
      </c>
      <c r="AJ85">
        <v>54123</v>
      </c>
      <c r="AK85" t="s">
        <v>605</v>
      </c>
      <c r="AL85">
        <v>59</v>
      </c>
      <c r="AM85">
        <v>5168</v>
      </c>
      <c r="AN85">
        <v>55513</v>
      </c>
      <c r="AO85" t="s">
        <v>606</v>
      </c>
      <c r="AP85">
        <v>58.1</v>
      </c>
      <c r="AQ85">
        <v>5202</v>
      </c>
      <c r="AR85">
        <v>54535</v>
      </c>
      <c r="AS85" t="s">
        <v>607</v>
      </c>
      <c r="AT85">
        <v>59.36</v>
      </c>
      <c r="AU85">
        <v>5337</v>
      </c>
      <c r="AV85">
        <v>52887</v>
      </c>
      <c r="AW85" t="s">
        <v>608</v>
      </c>
    </row>
    <row r="86" spans="1:49">
      <c r="A86" t="s">
        <v>609</v>
      </c>
      <c r="B86">
        <v>74.88</v>
      </c>
      <c r="C86">
        <v>8050</v>
      </c>
      <c r="D86">
        <v>50216</v>
      </c>
      <c r="E86" t="s">
        <v>610</v>
      </c>
      <c r="F86">
        <v>73.02</v>
      </c>
      <c r="G86">
        <v>7713</v>
      </c>
      <c r="H86">
        <v>50040</v>
      </c>
      <c r="I86" t="s">
        <v>211</v>
      </c>
      <c r="J86">
        <v>59.04</v>
      </c>
      <c r="K86">
        <v>5444</v>
      </c>
      <c r="L86">
        <v>49772</v>
      </c>
      <c r="M86" t="s">
        <v>204</v>
      </c>
      <c r="N86">
        <v>59.45</v>
      </c>
      <c r="O86">
        <v>5474</v>
      </c>
      <c r="P86">
        <v>46444</v>
      </c>
      <c r="Q86" t="s">
        <v>338</v>
      </c>
      <c r="R86">
        <v>59.74</v>
      </c>
      <c r="S86">
        <v>5920</v>
      </c>
      <c r="T86">
        <v>41551</v>
      </c>
      <c r="U86" t="s">
        <v>529</v>
      </c>
      <c r="V86">
        <v>61.49</v>
      </c>
      <c r="W86">
        <v>6337</v>
      </c>
      <c r="X86">
        <v>41140</v>
      </c>
      <c r="Y86" t="s">
        <v>282</v>
      </c>
      <c r="Z86">
        <v>60.01</v>
      </c>
      <c r="AA86">
        <v>6210</v>
      </c>
      <c r="AB86">
        <v>40733</v>
      </c>
      <c r="AC86" t="s">
        <v>501</v>
      </c>
      <c r="AD86">
        <v>60.66</v>
      </c>
      <c r="AE86">
        <v>6121</v>
      </c>
      <c r="AF86">
        <v>44485</v>
      </c>
      <c r="AG86" t="s">
        <v>381</v>
      </c>
      <c r="AH86">
        <v>57.61</v>
      </c>
      <c r="AI86">
        <v>6042</v>
      </c>
      <c r="AJ86">
        <v>44045</v>
      </c>
      <c r="AK86" t="s">
        <v>365</v>
      </c>
      <c r="AL86">
        <v>57.2</v>
      </c>
      <c r="AM86">
        <v>6158</v>
      </c>
      <c r="AN86">
        <v>53527</v>
      </c>
      <c r="AO86" t="s">
        <v>611</v>
      </c>
      <c r="AP86">
        <v>56.68</v>
      </c>
      <c r="AQ86">
        <v>5738</v>
      </c>
      <c r="AR86">
        <v>49674</v>
      </c>
      <c r="AS86" t="s">
        <v>224</v>
      </c>
      <c r="AT86">
        <v>62.4</v>
      </c>
      <c r="AU86">
        <v>6252</v>
      </c>
      <c r="AV86">
        <v>55172</v>
      </c>
      <c r="AW86" t="s">
        <v>612</v>
      </c>
    </row>
    <row r="87" spans="1:49">
      <c r="A87" t="s">
        <v>613</v>
      </c>
      <c r="B87">
        <v>77.19</v>
      </c>
      <c r="C87">
        <v>7050</v>
      </c>
      <c r="D87">
        <v>70067</v>
      </c>
      <c r="E87" t="s">
        <v>272</v>
      </c>
      <c r="F87">
        <v>80.61</v>
      </c>
      <c r="G87">
        <v>7186</v>
      </c>
      <c r="H87">
        <v>66487</v>
      </c>
      <c r="I87" t="s">
        <v>240</v>
      </c>
      <c r="J87">
        <v>71.59</v>
      </c>
      <c r="K87">
        <v>5459</v>
      </c>
      <c r="L87">
        <v>65046</v>
      </c>
      <c r="M87" t="s">
        <v>614</v>
      </c>
      <c r="N87">
        <v>70.650000000000006</v>
      </c>
      <c r="O87">
        <v>5313</v>
      </c>
      <c r="P87">
        <v>62824</v>
      </c>
      <c r="Q87" t="s">
        <v>275</v>
      </c>
      <c r="R87">
        <v>73.83</v>
      </c>
      <c r="S87">
        <v>5559</v>
      </c>
      <c r="T87">
        <v>58402</v>
      </c>
      <c r="U87" t="s">
        <v>368</v>
      </c>
      <c r="V87">
        <v>75.2</v>
      </c>
      <c r="W87">
        <v>6833</v>
      </c>
      <c r="X87">
        <v>56720</v>
      </c>
      <c r="Y87" t="s">
        <v>322</v>
      </c>
      <c r="Z87">
        <v>74.73</v>
      </c>
      <c r="AA87">
        <v>5869</v>
      </c>
      <c r="AB87">
        <v>58500</v>
      </c>
      <c r="AC87" t="s">
        <v>423</v>
      </c>
      <c r="AD87">
        <v>73.42</v>
      </c>
      <c r="AE87">
        <v>5842</v>
      </c>
      <c r="AF87">
        <v>55872</v>
      </c>
      <c r="AG87" t="s">
        <v>188</v>
      </c>
      <c r="AH87">
        <v>72.3</v>
      </c>
      <c r="AI87">
        <v>5878</v>
      </c>
      <c r="AJ87">
        <v>55475</v>
      </c>
      <c r="AK87" t="s">
        <v>422</v>
      </c>
      <c r="AL87">
        <v>70.459999999999994</v>
      </c>
      <c r="AM87">
        <v>5859</v>
      </c>
      <c r="AN87">
        <v>57547</v>
      </c>
      <c r="AO87" t="s">
        <v>265</v>
      </c>
      <c r="AP87">
        <v>67.959999999999994</v>
      </c>
      <c r="AQ87">
        <v>5657</v>
      </c>
      <c r="AR87">
        <v>57447</v>
      </c>
      <c r="AS87" t="s">
        <v>206</v>
      </c>
      <c r="AT87">
        <v>71.98</v>
      </c>
      <c r="AU87">
        <v>6050</v>
      </c>
      <c r="AV87">
        <v>56932</v>
      </c>
      <c r="AW87" t="s">
        <v>488</v>
      </c>
    </row>
    <row r="88" spans="1:49">
      <c r="A88" t="s">
        <v>615</v>
      </c>
      <c r="B88">
        <v>77.19</v>
      </c>
      <c r="C88">
        <v>8658</v>
      </c>
      <c r="D88">
        <v>54777</v>
      </c>
      <c r="E88" t="s">
        <v>433</v>
      </c>
      <c r="F88">
        <v>71.260000000000005</v>
      </c>
      <c r="G88">
        <v>8539</v>
      </c>
      <c r="H88">
        <v>54314</v>
      </c>
      <c r="I88" t="s">
        <v>296</v>
      </c>
      <c r="J88">
        <v>67.59</v>
      </c>
      <c r="K88">
        <v>4631</v>
      </c>
      <c r="L88">
        <v>54131</v>
      </c>
      <c r="M88" t="s">
        <v>311</v>
      </c>
      <c r="N88">
        <v>64.75</v>
      </c>
      <c r="O88">
        <v>4727</v>
      </c>
      <c r="P88">
        <v>53451</v>
      </c>
      <c r="Q88" t="s">
        <v>260</v>
      </c>
      <c r="R88">
        <v>69.52</v>
      </c>
      <c r="S88">
        <v>7835</v>
      </c>
      <c r="T88">
        <v>52177</v>
      </c>
      <c r="U88" t="s">
        <v>320</v>
      </c>
      <c r="V88">
        <v>61.77</v>
      </c>
      <c r="W88">
        <v>6971</v>
      </c>
      <c r="X88">
        <v>51240</v>
      </c>
      <c r="Y88" t="s">
        <v>560</v>
      </c>
      <c r="Z88">
        <v>55.07</v>
      </c>
      <c r="AA88">
        <v>5601</v>
      </c>
      <c r="AB88">
        <v>50480</v>
      </c>
      <c r="AC88" t="s">
        <v>303</v>
      </c>
      <c r="AD88">
        <v>63.64</v>
      </c>
      <c r="AE88">
        <v>7300</v>
      </c>
      <c r="AF88">
        <v>51045</v>
      </c>
      <c r="AG88" t="s">
        <v>245</v>
      </c>
      <c r="AH88">
        <v>61.37</v>
      </c>
      <c r="AI88">
        <v>7167</v>
      </c>
      <c r="AJ88">
        <v>51104</v>
      </c>
      <c r="AK88" t="s">
        <v>457</v>
      </c>
      <c r="AL88">
        <v>64.489999999999995</v>
      </c>
      <c r="AM88">
        <v>7054</v>
      </c>
      <c r="AN88">
        <v>52451</v>
      </c>
      <c r="AO88" t="s">
        <v>418</v>
      </c>
      <c r="AP88">
        <v>67.95</v>
      </c>
      <c r="AQ88">
        <v>6788</v>
      </c>
      <c r="AR88">
        <v>49881</v>
      </c>
      <c r="AS88" t="s">
        <v>314</v>
      </c>
      <c r="AT88" t="s">
        <v>184</v>
      </c>
      <c r="AU88" t="s">
        <v>184</v>
      </c>
      <c r="AV88" t="s">
        <v>184</v>
      </c>
      <c r="AW88" t="s">
        <v>184</v>
      </c>
    </row>
    <row r="89" spans="1:49">
      <c r="A89" t="s">
        <v>616</v>
      </c>
      <c r="B89">
        <v>78.319999999999993</v>
      </c>
      <c r="C89">
        <v>6692</v>
      </c>
      <c r="D89">
        <v>48801</v>
      </c>
      <c r="E89" t="s">
        <v>617</v>
      </c>
      <c r="F89">
        <v>71.540000000000006</v>
      </c>
      <c r="G89">
        <v>5663</v>
      </c>
      <c r="H89">
        <v>48235</v>
      </c>
      <c r="I89" t="s">
        <v>191</v>
      </c>
      <c r="J89">
        <v>67.52</v>
      </c>
      <c r="K89">
        <v>4985</v>
      </c>
      <c r="L89">
        <v>48303</v>
      </c>
      <c r="M89" t="s">
        <v>436</v>
      </c>
      <c r="N89">
        <v>67.64</v>
      </c>
      <c r="O89">
        <v>5023</v>
      </c>
      <c r="P89">
        <v>47129</v>
      </c>
      <c r="Q89" t="s">
        <v>487</v>
      </c>
      <c r="R89">
        <v>67.17</v>
      </c>
      <c r="S89">
        <v>5125</v>
      </c>
      <c r="T89">
        <v>45638</v>
      </c>
      <c r="U89" t="s">
        <v>281</v>
      </c>
      <c r="V89">
        <v>69.94</v>
      </c>
      <c r="W89">
        <v>5695</v>
      </c>
      <c r="X89">
        <v>45169</v>
      </c>
      <c r="Y89" t="s">
        <v>532</v>
      </c>
      <c r="Z89">
        <v>68.650000000000006</v>
      </c>
      <c r="AA89">
        <v>5396</v>
      </c>
      <c r="AB89">
        <v>44836</v>
      </c>
      <c r="AC89" t="s">
        <v>468</v>
      </c>
      <c r="AD89">
        <v>67.099999999999994</v>
      </c>
      <c r="AE89">
        <v>5262</v>
      </c>
      <c r="AF89">
        <v>45798</v>
      </c>
      <c r="AG89" t="s">
        <v>312</v>
      </c>
      <c r="AH89">
        <v>68.84</v>
      </c>
      <c r="AI89">
        <v>5322</v>
      </c>
      <c r="AJ89">
        <v>45562</v>
      </c>
      <c r="AK89" t="s">
        <v>237</v>
      </c>
      <c r="AL89">
        <v>67.7</v>
      </c>
      <c r="AM89">
        <v>5412</v>
      </c>
      <c r="AN89">
        <v>45430</v>
      </c>
      <c r="AO89" t="s">
        <v>555</v>
      </c>
      <c r="AP89">
        <v>67.53</v>
      </c>
      <c r="AQ89">
        <v>5574</v>
      </c>
      <c r="AR89">
        <v>44838</v>
      </c>
      <c r="AS89" t="s">
        <v>208</v>
      </c>
      <c r="AT89">
        <v>68.7</v>
      </c>
      <c r="AU89">
        <v>5732</v>
      </c>
      <c r="AV89">
        <v>44966</v>
      </c>
      <c r="AW89" t="s">
        <v>496</v>
      </c>
    </row>
    <row r="90" spans="1:49">
      <c r="A90" t="s">
        <v>618</v>
      </c>
      <c r="B90">
        <v>79.209999999999994</v>
      </c>
      <c r="C90">
        <v>6469</v>
      </c>
      <c r="D90">
        <v>61836</v>
      </c>
      <c r="E90" t="s">
        <v>248</v>
      </c>
      <c r="F90">
        <v>77.92</v>
      </c>
      <c r="G90">
        <v>7456</v>
      </c>
      <c r="H90">
        <v>62247</v>
      </c>
      <c r="I90" t="s">
        <v>472</v>
      </c>
      <c r="J90">
        <v>71.680000000000007</v>
      </c>
      <c r="K90">
        <v>6238</v>
      </c>
      <c r="L90">
        <v>60655</v>
      </c>
      <c r="M90" t="s">
        <v>539</v>
      </c>
      <c r="N90">
        <v>70.41</v>
      </c>
      <c r="O90">
        <v>6229</v>
      </c>
      <c r="P90">
        <v>57346</v>
      </c>
      <c r="Q90" t="s">
        <v>246</v>
      </c>
      <c r="R90">
        <v>67.73</v>
      </c>
      <c r="S90">
        <v>6090</v>
      </c>
      <c r="T90">
        <v>56110</v>
      </c>
      <c r="U90" t="s">
        <v>268</v>
      </c>
      <c r="V90">
        <v>69.55</v>
      </c>
      <c r="W90">
        <v>6227</v>
      </c>
      <c r="X90">
        <v>53177</v>
      </c>
      <c r="Y90" t="s">
        <v>365</v>
      </c>
      <c r="Z90">
        <v>66.3</v>
      </c>
      <c r="AA90">
        <v>5926</v>
      </c>
      <c r="AB90">
        <v>54137</v>
      </c>
      <c r="AC90" t="s">
        <v>265</v>
      </c>
      <c r="AD90">
        <v>68.680000000000007</v>
      </c>
      <c r="AE90">
        <v>6159</v>
      </c>
      <c r="AF90">
        <v>52590</v>
      </c>
      <c r="AG90" t="s">
        <v>326</v>
      </c>
      <c r="AH90">
        <v>66.040000000000006</v>
      </c>
      <c r="AI90">
        <v>6163</v>
      </c>
      <c r="AJ90">
        <v>54431</v>
      </c>
      <c r="AK90" t="s">
        <v>240</v>
      </c>
      <c r="AL90">
        <v>65.72</v>
      </c>
      <c r="AM90">
        <v>6062</v>
      </c>
      <c r="AN90">
        <v>54274</v>
      </c>
      <c r="AO90" t="s">
        <v>260</v>
      </c>
      <c r="AP90">
        <v>68.27</v>
      </c>
      <c r="AQ90">
        <v>6240</v>
      </c>
      <c r="AR90">
        <v>54504</v>
      </c>
      <c r="AS90" t="s">
        <v>472</v>
      </c>
      <c r="AT90">
        <v>67.95</v>
      </c>
      <c r="AU90">
        <v>5945</v>
      </c>
      <c r="AV90">
        <v>54277</v>
      </c>
      <c r="AW90" t="s">
        <v>472</v>
      </c>
    </row>
    <row r="91" spans="1:49">
      <c r="A91" t="s">
        <v>619</v>
      </c>
      <c r="B91">
        <v>81.11</v>
      </c>
      <c r="C91">
        <v>6504</v>
      </c>
      <c r="D91">
        <v>62874</v>
      </c>
      <c r="E91" t="s">
        <v>620</v>
      </c>
      <c r="F91">
        <v>79.23</v>
      </c>
      <c r="G91">
        <v>5933</v>
      </c>
      <c r="H91">
        <v>59332</v>
      </c>
      <c r="I91" t="s">
        <v>324</v>
      </c>
      <c r="J91">
        <v>72.38</v>
      </c>
      <c r="K91">
        <v>4596</v>
      </c>
      <c r="L91">
        <v>57327</v>
      </c>
      <c r="M91" t="s">
        <v>458</v>
      </c>
      <c r="N91">
        <v>69.91</v>
      </c>
      <c r="O91">
        <v>5086</v>
      </c>
      <c r="P91">
        <v>56684</v>
      </c>
      <c r="Q91" t="s">
        <v>343</v>
      </c>
      <c r="R91">
        <v>69.959999999999994</v>
      </c>
      <c r="S91">
        <v>5278</v>
      </c>
      <c r="T91">
        <v>51198</v>
      </c>
      <c r="U91" t="s">
        <v>233</v>
      </c>
      <c r="V91">
        <v>70.930000000000007</v>
      </c>
      <c r="W91">
        <v>5328</v>
      </c>
      <c r="X91">
        <v>56684</v>
      </c>
      <c r="Y91" t="s">
        <v>242</v>
      </c>
      <c r="Z91">
        <v>68.61</v>
      </c>
      <c r="AA91">
        <v>5419</v>
      </c>
      <c r="AB91">
        <v>56684</v>
      </c>
      <c r="AC91" t="s">
        <v>363</v>
      </c>
      <c r="AD91">
        <v>68.819999999999993</v>
      </c>
      <c r="AE91">
        <v>5514</v>
      </c>
      <c r="AF91">
        <v>54125</v>
      </c>
      <c r="AG91" t="s">
        <v>187</v>
      </c>
      <c r="AH91">
        <v>69.97</v>
      </c>
      <c r="AI91">
        <v>5400</v>
      </c>
      <c r="AJ91">
        <v>56585</v>
      </c>
      <c r="AK91" t="s">
        <v>358</v>
      </c>
      <c r="AL91">
        <v>70.209999999999994</v>
      </c>
      <c r="AM91">
        <v>5375</v>
      </c>
      <c r="AN91">
        <v>55320</v>
      </c>
      <c r="AO91" t="s">
        <v>328</v>
      </c>
      <c r="AP91">
        <v>75.28</v>
      </c>
      <c r="AQ91">
        <v>4732</v>
      </c>
      <c r="AR91">
        <v>52733</v>
      </c>
      <c r="AS91" t="s">
        <v>186</v>
      </c>
      <c r="AT91">
        <v>74.67</v>
      </c>
      <c r="AU91">
        <v>4854</v>
      </c>
      <c r="AV91">
        <v>57809</v>
      </c>
      <c r="AW91" t="s">
        <v>385</v>
      </c>
    </row>
    <row r="92" spans="1:49">
      <c r="A92" t="s">
        <v>621</v>
      </c>
      <c r="B92">
        <v>82.34</v>
      </c>
      <c r="C92">
        <v>8275</v>
      </c>
      <c r="D92">
        <v>46774</v>
      </c>
      <c r="E92" t="s">
        <v>513</v>
      </c>
      <c r="F92" t="s">
        <v>184</v>
      </c>
      <c r="G92" t="s">
        <v>184</v>
      </c>
      <c r="H92" t="s">
        <v>184</v>
      </c>
      <c r="I92" t="s">
        <v>184</v>
      </c>
      <c r="J92">
        <v>72.58</v>
      </c>
      <c r="K92">
        <v>4993</v>
      </c>
      <c r="L92">
        <v>46052</v>
      </c>
      <c r="M92" t="s">
        <v>564</v>
      </c>
      <c r="N92">
        <v>70.150000000000006</v>
      </c>
      <c r="O92">
        <v>5084</v>
      </c>
      <c r="P92">
        <v>47211</v>
      </c>
      <c r="Q92" t="s">
        <v>545</v>
      </c>
      <c r="R92">
        <v>68.8</v>
      </c>
      <c r="S92">
        <v>4814</v>
      </c>
      <c r="T92">
        <v>43438</v>
      </c>
      <c r="U92" t="s">
        <v>192</v>
      </c>
      <c r="V92">
        <v>68.349999999999994</v>
      </c>
      <c r="W92">
        <v>5559</v>
      </c>
      <c r="X92">
        <v>40998</v>
      </c>
      <c r="Y92" t="s">
        <v>478</v>
      </c>
      <c r="Z92">
        <v>65.180000000000007</v>
      </c>
      <c r="AA92">
        <v>5243</v>
      </c>
      <c r="AB92">
        <v>41703</v>
      </c>
      <c r="AC92" t="s">
        <v>289</v>
      </c>
      <c r="AD92">
        <v>66.959999999999994</v>
      </c>
      <c r="AE92">
        <v>5337</v>
      </c>
      <c r="AF92">
        <v>46261</v>
      </c>
      <c r="AG92" t="s">
        <v>352</v>
      </c>
      <c r="AH92">
        <v>64.849999999999994</v>
      </c>
      <c r="AI92">
        <v>5807</v>
      </c>
      <c r="AJ92">
        <v>46810</v>
      </c>
      <c r="AK92" t="s">
        <v>236</v>
      </c>
      <c r="AL92">
        <v>70.12</v>
      </c>
      <c r="AM92">
        <v>6004</v>
      </c>
      <c r="AN92">
        <v>47882</v>
      </c>
      <c r="AO92" t="s">
        <v>312</v>
      </c>
      <c r="AP92">
        <v>68.52</v>
      </c>
      <c r="AQ92">
        <v>5790</v>
      </c>
      <c r="AR92">
        <v>46547</v>
      </c>
      <c r="AS92" t="s">
        <v>281</v>
      </c>
      <c r="AT92">
        <v>68.02</v>
      </c>
      <c r="AU92">
        <v>5483</v>
      </c>
      <c r="AV92">
        <v>47416</v>
      </c>
      <c r="AW92" t="s">
        <v>264</v>
      </c>
    </row>
    <row r="93" spans="1:49">
      <c r="A93" t="s">
        <v>622</v>
      </c>
      <c r="B93">
        <v>82.58</v>
      </c>
      <c r="C93">
        <v>8413</v>
      </c>
      <c r="D93">
        <v>57022</v>
      </c>
      <c r="E93" t="s">
        <v>352</v>
      </c>
      <c r="F93">
        <v>78.900000000000006</v>
      </c>
      <c r="G93">
        <v>8185</v>
      </c>
      <c r="H93">
        <v>56707</v>
      </c>
      <c r="I93" t="s">
        <v>315</v>
      </c>
      <c r="J93">
        <v>73.459999999999994</v>
      </c>
      <c r="K93">
        <v>5005</v>
      </c>
      <c r="L93">
        <v>56714</v>
      </c>
      <c r="M93" t="s">
        <v>391</v>
      </c>
      <c r="N93">
        <v>72.06</v>
      </c>
      <c r="O93">
        <v>5220</v>
      </c>
      <c r="P93">
        <v>55150</v>
      </c>
      <c r="Q93" t="s">
        <v>326</v>
      </c>
      <c r="R93">
        <v>72.180000000000007</v>
      </c>
      <c r="S93">
        <v>5253</v>
      </c>
      <c r="T93">
        <v>54232</v>
      </c>
      <c r="U93" t="s">
        <v>378</v>
      </c>
      <c r="V93">
        <v>71.56</v>
      </c>
      <c r="W93">
        <v>5451</v>
      </c>
      <c r="X93">
        <v>52585</v>
      </c>
      <c r="Y93" t="s">
        <v>314</v>
      </c>
      <c r="Z93">
        <v>67.72</v>
      </c>
      <c r="AA93">
        <v>5344</v>
      </c>
      <c r="AB93">
        <v>52527</v>
      </c>
      <c r="AC93" t="s">
        <v>620</v>
      </c>
      <c r="AD93">
        <v>69.959999999999994</v>
      </c>
      <c r="AE93">
        <v>5354</v>
      </c>
      <c r="AF93">
        <v>52936</v>
      </c>
      <c r="AG93" t="s">
        <v>362</v>
      </c>
      <c r="AH93">
        <v>70.25</v>
      </c>
      <c r="AI93">
        <v>5769</v>
      </c>
      <c r="AJ93">
        <v>52171</v>
      </c>
      <c r="AK93" t="s">
        <v>376</v>
      </c>
      <c r="AL93">
        <v>71.81</v>
      </c>
      <c r="AM93">
        <v>5606</v>
      </c>
      <c r="AN93">
        <v>52623</v>
      </c>
      <c r="AO93" t="s">
        <v>335</v>
      </c>
      <c r="AP93">
        <v>72.05</v>
      </c>
      <c r="AQ93">
        <v>5774</v>
      </c>
      <c r="AR93">
        <v>52629</v>
      </c>
      <c r="AS93" t="s">
        <v>345</v>
      </c>
      <c r="AT93">
        <v>71.900000000000006</v>
      </c>
      <c r="AU93">
        <v>5698</v>
      </c>
      <c r="AV93">
        <v>52796</v>
      </c>
      <c r="AW93" t="s">
        <v>314</v>
      </c>
    </row>
    <row r="94" spans="1:49">
      <c r="A94" t="s">
        <v>623</v>
      </c>
      <c r="B94">
        <v>82.61</v>
      </c>
      <c r="C94">
        <v>5622</v>
      </c>
      <c r="D94">
        <v>44969</v>
      </c>
      <c r="E94" t="s">
        <v>591</v>
      </c>
      <c r="F94">
        <v>80.73</v>
      </c>
      <c r="G94">
        <v>5544</v>
      </c>
      <c r="H94">
        <v>44969</v>
      </c>
      <c r="I94" t="s">
        <v>590</v>
      </c>
      <c r="J94">
        <v>78.73</v>
      </c>
      <c r="K94">
        <v>5693</v>
      </c>
      <c r="L94">
        <v>44969</v>
      </c>
      <c r="M94" t="s">
        <v>520</v>
      </c>
      <c r="N94">
        <v>76.47</v>
      </c>
      <c r="O94">
        <v>5081</v>
      </c>
      <c r="P94">
        <v>44895</v>
      </c>
      <c r="Q94" t="s">
        <v>624</v>
      </c>
      <c r="R94">
        <v>72.44</v>
      </c>
      <c r="S94">
        <v>5264</v>
      </c>
      <c r="T94">
        <v>43281</v>
      </c>
      <c r="U94" t="s">
        <v>519</v>
      </c>
      <c r="V94">
        <v>72.56</v>
      </c>
      <c r="W94">
        <v>5154</v>
      </c>
      <c r="X94">
        <v>42856</v>
      </c>
      <c r="Y94" t="s">
        <v>625</v>
      </c>
      <c r="Z94">
        <v>68.95</v>
      </c>
      <c r="AA94">
        <v>5189</v>
      </c>
      <c r="AB94">
        <v>44287</v>
      </c>
      <c r="AC94" t="s">
        <v>527</v>
      </c>
      <c r="AD94">
        <v>70.73</v>
      </c>
      <c r="AE94">
        <v>5185</v>
      </c>
      <c r="AF94">
        <v>44569</v>
      </c>
      <c r="AG94" t="s">
        <v>544</v>
      </c>
      <c r="AH94">
        <v>71.489999999999995</v>
      </c>
      <c r="AI94">
        <v>5279</v>
      </c>
      <c r="AJ94">
        <v>43271</v>
      </c>
      <c r="AK94" t="s">
        <v>462</v>
      </c>
      <c r="AL94">
        <v>71.69</v>
      </c>
      <c r="AM94">
        <v>5079</v>
      </c>
      <c r="AN94">
        <v>46809</v>
      </c>
      <c r="AO94" t="s">
        <v>290</v>
      </c>
      <c r="AP94">
        <v>70.64</v>
      </c>
      <c r="AQ94">
        <v>5366</v>
      </c>
      <c r="AR94">
        <v>49328</v>
      </c>
      <c r="AS94" t="s">
        <v>535</v>
      </c>
      <c r="AT94">
        <v>72.33</v>
      </c>
      <c r="AU94">
        <v>5170</v>
      </c>
      <c r="AV94">
        <v>49416</v>
      </c>
      <c r="AW94" t="s">
        <v>536</v>
      </c>
    </row>
    <row r="95" spans="1:49">
      <c r="A95" t="s">
        <v>626</v>
      </c>
      <c r="B95">
        <v>86</v>
      </c>
      <c r="C95">
        <v>31333</v>
      </c>
      <c r="D95">
        <v>47940</v>
      </c>
      <c r="E95" t="s">
        <v>590</v>
      </c>
      <c r="F95" t="s">
        <v>184</v>
      </c>
      <c r="G95" t="s">
        <v>184</v>
      </c>
      <c r="H95" t="s">
        <v>184</v>
      </c>
      <c r="I95" t="s">
        <v>184</v>
      </c>
      <c r="J95">
        <v>70.02</v>
      </c>
      <c r="K95">
        <v>30118</v>
      </c>
      <c r="L95">
        <v>45181</v>
      </c>
      <c r="M95" t="s">
        <v>532</v>
      </c>
      <c r="N95">
        <v>68.91</v>
      </c>
      <c r="O95">
        <v>30199</v>
      </c>
      <c r="P95">
        <v>42816</v>
      </c>
      <c r="Q95" t="s">
        <v>627</v>
      </c>
      <c r="R95">
        <v>61.03</v>
      </c>
      <c r="S95">
        <v>27952</v>
      </c>
      <c r="T95">
        <v>46853</v>
      </c>
      <c r="U95" t="s">
        <v>422</v>
      </c>
      <c r="V95">
        <v>61.28</v>
      </c>
      <c r="W95">
        <v>28453</v>
      </c>
      <c r="X95">
        <v>40816</v>
      </c>
      <c r="Y95" t="s">
        <v>453</v>
      </c>
      <c r="Z95">
        <v>63.7</v>
      </c>
      <c r="AA95">
        <v>29399</v>
      </c>
      <c r="AB95">
        <v>40610</v>
      </c>
      <c r="AC95" t="s">
        <v>628</v>
      </c>
      <c r="AD95">
        <v>64.77</v>
      </c>
      <c r="AE95">
        <v>29624</v>
      </c>
      <c r="AF95">
        <v>40618</v>
      </c>
      <c r="AG95" t="s">
        <v>599</v>
      </c>
      <c r="AH95">
        <v>66.8</v>
      </c>
      <c r="AI95">
        <v>30577</v>
      </c>
      <c r="AJ95">
        <v>40058</v>
      </c>
      <c r="AK95" t="s">
        <v>478</v>
      </c>
      <c r="AL95">
        <v>66.13</v>
      </c>
      <c r="AM95">
        <v>30012</v>
      </c>
      <c r="AN95">
        <v>39503</v>
      </c>
      <c r="AO95" t="s">
        <v>519</v>
      </c>
      <c r="AP95">
        <v>58.14</v>
      </c>
      <c r="AQ95">
        <v>27103</v>
      </c>
      <c r="AR95">
        <v>40064</v>
      </c>
      <c r="AS95" t="s">
        <v>594</v>
      </c>
      <c r="AT95">
        <v>63.18</v>
      </c>
      <c r="AU95">
        <v>29430</v>
      </c>
      <c r="AV95">
        <v>39317</v>
      </c>
      <c r="AW95" t="s">
        <v>629</v>
      </c>
    </row>
    <row r="96" spans="1:49">
      <c r="A96" t="s">
        <v>630</v>
      </c>
      <c r="B96">
        <v>86.91</v>
      </c>
      <c r="C96">
        <v>6797</v>
      </c>
      <c r="D96">
        <v>53809</v>
      </c>
      <c r="E96" t="s">
        <v>631</v>
      </c>
      <c r="F96">
        <v>85.64</v>
      </c>
      <c r="G96">
        <v>6104</v>
      </c>
      <c r="H96">
        <v>53865</v>
      </c>
      <c r="I96" t="s">
        <v>482</v>
      </c>
      <c r="J96">
        <v>79.37</v>
      </c>
      <c r="K96">
        <v>4654</v>
      </c>
      <c r="L96">
        <v>53865</v>
      </c>
      <c r="M96" t="s">
        <v>501</v>
      </c>
      <c r="N96">
        <v>72.94</v>
      </c>
      <c r="O96">
        <v>5305</v>
      </c>
      <c r="P96">
        <v>45377</v>
      </c>
      <c r="Q96" t="s">
        <v>629</v>
      </c>
      <c r="R96">
        <v>71.56</v>
      </c>
      <c r="S96">
        <v>5226</v>
      </c>
      <c r="T96">
        <v>46305</v>
      </c>
      <c r="U96" t="s">
        <v>632</v>
      </c>
      <c r="V96">
        <v>71.400000000000006</v>
      </c>
      <c r="W96">
        <v>5066</v>
      </c>
      <c r="X96">
        <v>47469</v>
      </c>
      <c r="Y96" t="s">
        <v>569</v>
      </c>
      <c r="Z96">
        <v>70.56</v>
      </c>
      <c r="AA96">
        <v>4984</v>
      </c>
      <c r="AB96">
        <v>45723</v>
      </c>
      <c r="AC96" t="s">
        <v>633</v>
      </c>
      <c r="AD96">
        <v>70.680000000000007</v>
      </c>
      <c r="AE96">
        <v>5119</v>
      </c>
      <c r="AF96">
        <v>39712</v>
      </c>
      <c r="AG96" t="s">
        <v>634</v>
      </c>
      <c r="AH96">
        <v>72.099999999999994</v>
      </c>
      <c r="AI96">
        <v>5175</v>
      </c>
      <c r="AJ96">
        <v>50491</v>
      </c>
      <c r="AK96" t="s">
        <v>186</v>
      </c>
      <c r="AL96">
        <v>72.209999999999994</v>
      </c>
      <c r="AM96">
        <v>5515</v>
      </c>
      <c r="AN96">
        <v>49402</v>
      </c>
      <c r="AO96" t="s">
        <v>409</v>
      </c>
      <c r="AP96">
        <v>74.75</v>
      </c>
      <c r="AQ96">
        <v>5435</v>
      </c>
      <c r="AR96">
        <v>46617</v>
      </c>
      <c r="AS96" t="s">
        <v>617</v>
      </c>
      <c r="AT96">
        <v>74.400000000000006</v>
      </c>
      <c r="AU96">
        <v>5722</v>
      </c>
      <c r="AV96">
        <v>47207</v>
      </c>
      <c r="AW96" t="s">
        <v>564</v>
      </c>
    </row>
    <row r="97" spans="1:49">
      <c r="A97" t="s">
        <v>635</v>
      </c>
      <c r="B97">
        <v>88.19</v>
      </c>
      <c r="C97">
        <v>7103</v>
      </c>
      <c r="D97">
        <v>69380</v>
      </c>
      <c r="E97" t="s">
        <v>187</v>
      </c>
      <c r="F97">
        <v>91.47</v>
      </c>
      <c r="G97">
        <v>7352</v>
      </c>
      <c r="H97">
        <v>68126</v>
      </c>
      <c r="I97" t="s">
        <v>369</v>
      </c>
      <c r="J97">
        <v>79.510000000000005</v>
      </c>
      <c r="K97">
        <v>5795</v>
      </c>
      <c r="L97">
        <v>66403</v>
      </c>
      <c r="M97" t="s">
        <v>200</v>
      </c>
      <c r="N97">
        <v>77.569999999999993</v>
      </c>
      <c r="O97">
        <v>5805</v>
      </c>
      <c r="P97">
        <v>67355</v>
      </c>
      <c r="Q97" t="s">
        <v>511</v>
      </c>
      <c r="R97">
        <v>75.510000000000005</v>
      </c>
      <c r="S97">
        <v>6000</v>
      </c>
      <c r="T97">
        <v>64230</v>
      </c>
      <c r="U97" t="s">
        <v>636</v>
      </c>
      <c r="V97">
        <v>76.5</v>
      </c>
      <c r="W97">
        <v>6280</v>
      </c>
      <c r="X97">
        <v>60095</v>
      </c>
      <c r="Y97" t="s">
        <v>203</v>
      </c>
      <c r="Z97">
        <v>73.62</v>
      </c>
      <c r="AA97">
        <v>5832</v>
      </c>
      <c r="AB97">
        <v>60015</v>
      </c>
      <c r="AC97" t="s">
        <v>252</v>
      </c>
      <c r="AD97">
        <v>74.44</v>
      </c>
      <c r="AE97">
        <v>5881</v>
      </c>
      <c r="AF97">
        <v>59085</v>
      </c>
      <c r="AG97" t="s">
        <v>430</v>
      </c>
      <c r="AH97">
        <v>74.290000000000006</v>
      </c>
      <c r="AI97">
        <v>5726</v>
      </c>
      <c r="AJ97">
        <v>58851</v>
      </c>
      <c r="AK97" t="s">
        <v>458</v>
      </c>
      <c r="AL97">
        <v>72.55</v>
      </c>
      <c r="AM97">
        <v>5749</v>
      </c>
      <c r="AN97">
        <v>58887</v>
      </c>
      <c r="AO97" t="s">
        <v>305</v>
      </c>
      <c r="AP97">
        <v>72.56</v>
      </c>
      <c r="AQ97">
        <v>5940</v>
      </c>
      <c r="AR97">
        <v>58802</v>
      </c>
      <c r="AS97" t="s">
        <v>343</v>
      </c>
      <c r="AT97">
        <v>75.14</v>
      </c>
      <c r="AU97">
        <v>6031</v>
      </c>
      <c r="AV97">
        <v>58370</v>
      </c>
      <c r="AW97" t="s">
        <v>323</v>
      </c>
    </row>
    <row r="98" spans="1:49">
      <c r="A98" t="s">
        <v>637</v>
      </c>
      <c r="B98">
        <v>88.43</v>
      </c>
      <c r="C98">
        <v>8308</v>
      </c>
      <c r="D98">
        <v>61165</v>
      </c>
      <c r="E98" t="s">
        <v>285</v>
      </c>
      <c r="F98">
        <v>85.09</v>
      </c>
      <c r="G98">
        <v>8205</v>
      </c>
      <c r="H98">
        <v>59974</v>
      </c>
      <c r="I98" t="s">
        <v>470</v>
      </c>
      <c r="J98">
        <v>81.23</v>
      </c>
      <c r="K98">
        <v>7207</v>
      </c>
      <c r="L98">
        <v>58791</v>
      </c>
      <c r="M98" t="s">
        <v>205</v>
      </c>
      <c r="N98">
        <v>72.58</v>
      </c>
      <c r="O98">
        <v>6388</v>
      </c>
      <c r="P98">
        <v>56574</v>
      </c>
      <c r="Q98" t="s">
        <v>359</v>
      </c>
      <c r="R98">
        <v>72.569999999999993</v>
      </c>
      <c r="S98">
        <v>6318</v>
      </c>
      <c r="T98">
        <v>54878</v>
      </c>
      <c r="U98" t="s">
        <v>362</v>
      </c>
      <c r="V98">
        <v>70.19</v>
      </c>
      <c r="W98">
        <v>6257</v>
      </c>
      <c r="X98">
        <v>53752</v>
      </c>
      <c r="Y98" t="s">
        <v>326</v>
      </c>
      <c r="Z98">
        <v>70.08</v>
      </c>
      <c r="AA98">
        <v>6208</v>
      </c>
      <c r="AB98">
        <v>52971</v>
      </c>
      <c r="AC98" t="s">
        <v>386</v>
      </c>
      <c r="AD98">
        <v>72.040000000000006</v>
      </c>
      <c r="AE98">
        <v>6316</v>
      </c>
      <c r="AF98">
        <v>52112</v>
      </c>
      <c r="AG98" t="s">
        <v>205</v>
      </c>
      <c r="AH98">
        <v>72.459999999999994</v>
      </c>
      <c r="AI98">
        <v>6284</v>
      </c>
      <c r="AJ98">
        <v>51401</v>
      </c>
      <c r="AK98" t="s">
        <v>433</v>
      </c>
      <c r="AL98">
        <v>71.09</v>
      </c>
      <c r="AM98">
        <v>6396</v>
      </c>
      <c r="AN98">
        <v>53144</v>
      </c>
      <c r="AO98" t="s">
        <v>485</v>
      </c>
      <c r="AP98">
        <v>70.959999999999994</v>
      </c>
      <c r="AQ98">
        <v>6358</v>
      </c>
      <c r="AR98">
        <v>52517</v>
      </c>
      <c r="AS98" t="s">
        <v>342</v>
      </c>
      <c r="AT98">
        <v>70.989999999999995</v>
      </c>
      <c r="AU98">
        <v>6301</v>
      </c>
      <c r="AV98">
        <v>51899</v>
      </c>
      <c r="AW98" t="s">
        <v>233</v>
      </c>
    </row>
    <row r="99" spans="1:49">
      <c r="A99" t="s">
        <v>638</v>
      </c>
      <c r="B99">
        <v>88.94</v>
      </c>
      <c r="C99">
        <v>5078</v>
      </c>
      <c r="D99">
        <v>51590</v>
      </c>
      <c r="E99" t="s">
        <v>589</v>
      </c>
      <c r="F99">
        <v>79.17</v>
      </c>
      <c r="G99">
        <v>5225</v>
      </c>
      <c r="H99">
        <v>50801</v>
      </c>
      <c r="I99" t="s">
        <v>291</v>
      </c>
      <c r="J99" t="s">
        <v>184</v>
      </c>
      <c r="K99" t="s">
        <v>184</v>
      </c>
      <c r="L99" t="s">
        <v>184</v>
      </c>
      <c r="M99" t="s">
        <v>184</v>
      </c>
      <c r="N99">
        <v>76.16</v>
      </c>
      <c r="O99">
        <v>4486</v>
      </c>
      <c r="P99">
        <v>42042</v>
      </c>
      <c r="Q99" t="s">
        <v>546</v>
      </c>
      <c r="R99">
        <v>73.849999999999994</v>
      </c>
      <c r="S99">
        <v>4921</v>
      </c>
      <c r="T99">
        <v>38882</v>
      </c>
      <c r="U99" t="s">
        <v>639</v>
      </c>
      <c r="V99" t="s">
        <v>184</v>
      </c>
      <c r="W99" t="s">
        <v>184</v>
      </c>
      <c r="X99" t="s">
        <v>184</v>
      </c>
      <c r="Y99" t="s">
        <v>184</v>
      </c>
      <c r="Z99" t="s">
        <v>184</v>
      </c>
      <c r="AA99" t="s">
        <v>184</v>
      </c>
      <c r="AB99" t="s">
        <v>184</v>
      </c>
      <c r="AC99" t="s">
        <v>184</v>
      </c>
      <c r="AD99" t="s">
        <v>184</v>
      </c>
      <c r="AE99" t="s">
        <v>184</v>
      </c>
      <c r="AF99" t="s">
        <v>184</v>
      </c>
      <c r="AG99" t="s">
        <v>184</v>
      </c>
      <c r="AH99" t="s">
        <v>184</v>
      </c>
      <c r="AI99" t="s">
        <v>184</v>
      </c>
      <c r="AJ99" t="s">
        <v>184</v>
      </c>
      <c r="AK99" t="s">
        <v>184</v>
      </c>
      <c r="AL99" t="s">
        <v>184</v>
      </c>
      <c r="AM99" t="s">
        <v>184</v>
      </c>
      <c r="AN99" t="s">
        <v>184</v>
      </c>
      <c r="AO99" t="s">
        <v>184</v>
      </c>
      <c r="AP99" t="s">
        <v>184</v>
      </c>
      <c r="AQ99" t="s">
        <v>184</v>
      </c>
      <c r="AR99" t="s">
        <v>184</v>
      </c>
      <c r="AS99" t="s">
        <v>184</v>
      </c>
      <c r="AT99" t="s">
        <v>184</v>
      </c>
      <c r="AU99" t="s">
        <v>184</v>
      </c>
      <c r="AV99" t="s">
        <v>184</v>
      </c>
      <c r="AW99" t="s">
        <v>184</v>
      </c>
    </row>
    <row r="100" spans="1:49">
      <c r="A100" t="s">
        <v>640</v>
      </c>
      <c r="B100">
        <v>96.09</v>
      </c>
      <c r="C100">
        <v>5328</v>
      </c>
      <c r="D100">
        <v>34373</v>
      </c>
      <c r="E100" t="s">
        <v>641</v>
      </c>
      <c r="F100">
        <v>95.94</v>
      </c>
      <c r="G100">
        <v>5743</v>
      </c>
      <c r="H100">
        <v>32812</v>
      </c>
      <c r="I100" t="s">
        <v>642</v>
      </c>
      <c r="J100">
        <v>80.069999999999993</v>
      </c>
      <c r="K100">
        <v>4244</v>
      </c>
      <c r="L100">
        <v>32793</v>
      </c>
      <c r="M100" t="s">
        <v>643</v>
      </c>
      <c r="N100">
        <v>76.64</v>
      </c>
      <c r="O100">
        <v>4137</v>
      </c>
      <c r="P100">
        <v>32459</v>
      </c>
      <c r="Q100" t="s">
        <v>571</v>
      </c>
      <c r="R100">
        <v>80.03</v>
      </c>
      <c r="S100">
        <v>4416</v>
      </c>
      <c r="T100">
        <v>32069</v>
      </c>
      <c r="U100" t="s">
        <v>644</v>
      </c>
      <c r="V100">
        <v>76.099999999999994</v>
      </c>
      <c r="W100">
        <v>4463</v>
      </c>
      <c r="X100">
        <v>31909</v>
      </c>
      <c r="Y100" t="s">
        <v>645</v>
      </c>
      <c r="Z100">
        <v>76.900000000000006</v>
      </c>
      <c r="AA100">
        <v>4203</v>
      </c>
      <c r="AB100">
        <v>31832</v>
      </c>
      <c r="AC100" t="s">
        <v>646</v>
      </c>
      <c r="AD100">
        <v>77.02</v>
      </c>
      <c r="AE100">
        <v>4521</v>
      </c>
      <c r="AF100">
        <v>31919</v>
      </c>
      <c r="AG100" t="s">
        <v>572</v>
      </c>
      <c r="AH100">
        <v>81.650000000000006</v>
      </c>
      <c r="AI100">
        <v>4743</v>
      </c>
      <c r="AJ100">
        <v>32511</v>
      </c>
      <c r="AK100" t="s">
        <v>647</v>
      </c>
      <c r="AL100">
        <v>81.06</v>
      </c>
      <c r="AM100">
        <v>4625</v>
      </c>
      <c r="AN100">
        <v>33560</v>
      </c>
      <c r="AO100" t="s">
        <v>572</v>
      </c>
      <c r="AP100">
        <v>80.930000000000007</v>
      </c>
      <c r="AQ100">
        <v>4513</v>
      </c>
      <c r="AR100">
        <v>33844</v>
      </c>
      <c r="AS100" t="s">
        <v>648</v>
      </c>
      <c r="AT100">
        <v>80.069999999999993</v>
      </c>
      <c r="AU100">
        <v>4607</v>
      </c>
      <c r="AV100">
        <v>33777</v>
      </c>
      <c r="AW100" t="s">
        <v>649</v>
      </c>
    </row>
    <row r="101" spans="1:49">
      <c r="A101" t="s">
        <v>650</v>
      </c>
      <c r="B101">
        <v>99.78</v>
      </c>
      <c r="C101">
        <v>6414</v>
      </c>
      <c r="D101">
        <v>42849</v>
      </c>
      <c r="E101" t="s">
        <v>651</v>
      </c>
      <c r="F101">
        <v>98.03</v>
      </c>
      <c r="G101">
        <v>6483</v>
      </c>
      <c r="H101">
        <v>42699</v>
      </c>
      <c r="I101" t="s">
        <v>652</v>
      </c>
      <c r="J101">
        <v>79.87</v>
      </c>
      <c r="K101">
        <v>4540</v>
      </c>
      <c r="L101">
        <v>42470</v>
      </c>
      <c r="M101" t="s">
        <v>653</v>
      </c>
      <c r="N101">
        <v>79.680000000000007</v>
      </c>
      <c r="O101">
        <v>4671</v>
      </c>
      <c r="P101">
        <v>42051</v>
      </c>
      <c r="Q101" t="s">
        <v>654</v>
      </c>
      <c r="R101">
        <v>77.77</v>
      </c>
      <c r="S101">
        <v>4749</v>
      </c>
      <c r="T101">
        <v>40975</v>
      </c>
      <c r="U101" t="s">
        <v>639</v>
      </c>
      <c r="V101">
        <v>78.790000000000006</v>
      </c>
      <c r="W101">
        <v>4881</v>
      </c>
      <c r="X101">
        <v>40569</v>
      </c>
      <c r="Y101" t="s">
        <v>655</v>
      </c>
      <c r="Z101">
        <v>76.55</v>
      </c>
      <c r="AA101">
        <v>5125</v>
      </c>
      <c r="AB101">
        <v>42472</v>
      </c>
      <c r="AC101" t="s">
        <v>656</v>
      </c>
      <c r="AD101">
        <v>77.55</v>
      </c>
      <c r="AE101">
        <v>5187</v>
      </c>
      <c r="AF101">
        <v>42051</v>
      </c>
      <c r="AG101" t="s">
        <v>657</v>
      </c>
      <c r="AH101">
        <v>81.87</v>
      </c>
      <c r="AI101">
        <v>5267</v>
      </c>
      <c r="AJ101">
        <v>40027</v>
      </c>
      <c r="AK101" t="s">
        <v>658</v>
      </c>
      <c r="AL101">
        <v>79.11</v>
      </c>
      <c r="AM101">
        <v>5689</v>
      </c>
      <c r="AN101">
        <v>57001</v>
      </c>
      <c r="AO101" t="s">
        <v>373</v>
      </c>
      <c r="AP101">
        <v>82.14</v>
      </c>
      <c r="AQ101">
        <v>5263</v>
      </c>
      <c r="AR101">
        <v>55462</v>
      </c>
      <c r="AS101" t="s">
        <v>499</v>
      </c>
      <c r="AT101">
        <v>81.459999999999994</v>
      </c>
      <c r="AU101">
        <v>4972</v>
      </c>
      <c r="AV101">
        <v>57470</v>
      </c>
      <c r="AW101" t="s">
        <v>344</v>
      </c>
    </row>
    <row r="102" spans="1:49">
      <c r="A102" t="s">
        <v>659</v>
      </c>
      <c r="B102">
        <v>101.85</v>
      </c>
      <c r="C102">
        <v>9597</v>
      </c>
      <c r="D102">
        <v>75281</v>
      </c>
      <c r="E102" t="s">
        <v>456</v>
      </c>
      <c r="F102">
        <v>96.69</v>
      </c>
      <c r="G102">
        <v>8520</v>
      </c>
      <c r="H102">
        <v>72996</v>
      </c>
      <c r="I102" t="s">
        <v>322</v>
      </c>
      <c r="J102">
        <v>94.22</v>
      </c>
      <c r="K102">
        <v>8076</v>
      </c>
      <c r="L102">
        <v>74079</v>
      </c>
      <c r="M102" t="s">
        <v>187</v>
      </c>
      <c r="N102">
        <v>88.88</v>
      </c>
      <c r="O102">
        <v>8204</v>
      </c>
      <c r="P102">
        <v>72231</v>
      </c>
      <c r="Q102" t="s">
        <v>277</v>
      </c>
      <c r="R102">
        <v>92.69</v>
      </c>
      <c r="S102">
        <v>8329</v>
      </c>
      <c r="T102">
        <v>67284</v>
      </c>
      <c r="U102" t="s">
        <v>183</v>
      </c>
      <c r="V102">
        <v>90.36</v>
      </c>
      <c r="W102">
        <v>8122</v>
      </c>
      <c r="X102">
        <v>65231</v>
      </c>
      <c r="Y102" t="s">
        <v>236</v>
      </c>
      <c r="Z102">
        <v>69.78</v>
      </c>
      <c r="AA102">
        <v>6579</v>
      </c>
      <c r="AB102">
        <v>65489</v>
      </c>
      <c r="AC102" t="s">
        <v>607</v>
      </c>
      <c r="AD102">
        <v>88.93</v>
      </c>
      <c r="AE102">
        <v>7831</v>
      </c>
      <c r="AF102">
        <v>64817</v>
      </c>
      <c r="AG102" t="s">
        <v>212</v>
      </c>
      <c r="AH102">
        <v>80.099999999999994</v>
      </c>
      <c r="AI102">
        <v>7014</v>
      </c>
      <c r="AJ102">
        <v>64329</v>
      </c>
      <c r="AK102" t="s">
        <v>660</v>
      </c>
      <c r="AL102">
        <v>81.67</v>
      </c>
      <c r="AM102">
        <v>7622</v>
      </c>
      <c r="AN102">
        <v>65567</v>
      </c>
      <c r="AO102" t="s">
        <v>245</v>
      </c>
      <c r="AP102">
        <v>88.49</v>
      </c>
      <c r="AQ102">
        <v>7961</v>
      </c>
      <c r="AR102">
        <v>65531</v>
      </c>
      <c r="AS102" t="s">
        <v>342</v>
      </c>
      <c r="AT102">
        <v>86.4</v>
      </c>
      <c r="AU102">
        <v>7917</v>
      </c>
      <c r="AV102">
        <v>67534</v>
      </c>
      <c r="AW102" t="s">
        <v>338</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2"/>
    <col min="5" max="8" width="9" style="5"/>
    <col min="9" max="9" width="17.125" style="5" customWidth="1"/>
    <col min="10" max="10" width="9.875" style="5" customWidth="1"/>
    <col min="11" max="16384" width="9" style="5"/>
  </cols>
  <sheetData>
    <row r="1" spans="1:10">
      <c r="A1" s="5" t="s">
        <v>75</v>
      </c>
      <c r="B1" s="5" t="s">
        <v>79</v>
      </c>
      <c r="C1" s="5" t="s">
        <v>82</v>
      </c>
      <c r="D1" s="42" t="s">
        <v>80</v>
      </c>
      <c r="E1" s="5" t="s">
        <v>81</v>
      </c>
      <c r="I1" s="43" t="s">
        <v>131</v>
      </c>
      <c r="J1" s="43" t="s">
        <v>132</v>
      </c>
    </row>
    <row r="2" spans="1:10">
      <c r="A2" s="5" t="s">
        <v>76</v>
      </c>
      <c r="B2" s="5" t="s">
        <v>106</v>
      </c>
      <c r="C2" s="5">
        <v>90.187249974879705</v>
      </c>
      <c r="D2" s="42">
        <v>2020</v>
      </c>
      <c r="E2" s="5" t="s">
        <v>89</v>
      </c>
      <c r="F2" s="5">
        <f>AVERAGE(C2:C14)</f>
        <v>77.486628421159693</v>
      </c>
      <c r="I2" s="44" t="str">
        <f>B2</f>
        <v>建材城东二里</v>
      </c>
      <c r="J2" s="45">
        <f>F2</f>
        <v>77.486628421159693</v>
      </c>
    </row>
    <row r="3" spans="1:10">
      <c r="A3" s="5" t="s">
        <v>76</v>
      </c>
      <c r="B3" s="5" t="s">
        <v>106</v>
      </c>
      <c r="C3" s="5">
        <v>68.657085858160301</v>
      </c>
      <c r="D3" s="42">
        <v>2020</v>
      </c>
      <c r="E3" s="5" t="s">
        <v>90</v>
      </c>
      <c r="I3" s="44" t="str">
        <f>B15</f>
        <v>建材城东一里</v>
      </c>
      <c r="J3" s="45">
        <f>F15</f>
        <v>82.848205762815937</v>
      </c>
    </row>
    <row r="4" spans="1:10">
      <c r="A4" s="5" t="s">
        <v>76</v>
      </c>
      <c r="B4" s="5" t="s">
        <v>106</v>
      </c>
      <c r="C4" s="5">
        <v>80.342700458519204</v>
      </c>
      <c r="D4" s="42">
        <v>2020</v>
      </c>
      <c r="E4" s="5" t="s">
        <v>91</v>
      </c>
      <c r="I4" s="44" t="str">
        <f>B28</f>
        <v>润生园</v>
      </c>
      <c r="J4" s="45">
        <f>F28</f>
        <v>72.746440885651452</v>
      </c>
    </row>
    <row r="5" spans="1:10">
      <c r="A5" s="5" t="s">
        <v>76</v>
      </c>
      <c r="B5" s="5" t="s">
        <v>106</v>
      </c>
      <c r="C5" s="5">
        <v>79.188708116492805</v>
      </c>
      <c r="D5" s="42">
        <v>2020</v>
      </c>
      <c r="E5" s="5" t="s">
        <v>92</v>
      </c>
      <c r="I5" s="44" t="str">
        <f>B40</f>
        <v>知本时代</v>
      </c>
      <c r="J5" s="45">
        <f>F40</f>
        <v>83.369516564934031</v>
      </c>
    </row>
    <row r="6" spans="1:10">
      <c r="A6" s="5" t="s">
        <v>76</v>
      </c>
      <c r="B6" s="5" t="s">
        <v>106</v>
      </c>
      <c r="C6" s="5">
        <v>77.858660758692395</v>
      </c>
      <c r="D6" s="42">
        <v>2020</v>
      </c>
      <c r="E6" s="5" t="s">
        <v>83</v>
      </c>
      <c r="I6" s="44" t="str">
        <f>B52</f>
        <v>华鸿家园</v>
      </c>
      <c r="J6" s="45">
        <f>F52</f>
        <v>61.390186866949456</v>
      </c>
    </row>
    <row r="7" spans="1:10">
      <c r="A7" s="5" t="s">
        <v>76</v>
      </c>
      <c r="B7" s="5" t="s">
        <v>106</v>
      </c>
      <c r="C7" s="5">
        <v>94.755863016256299</v>
      </c>
      <c r="D7" s="42">
        <v>2020</v>
      </c>
      <c r="E7" s="5" t="s">
        <v>84</v>
      </c>
      <c r="I7" s="44" t="str">
        <f>B61</f>
        <v>领秀新硅谷1号院</v>
      </c>
      <c r="J7" s="45">
        <f>F61</f>
        <v>98.561977367321205</v>
      </c>
    </row>
    <row r="8" spans="1:10">
      <c r="A8" s="5" t="s">
        <v>76</v>
      </c>
      <c r="B8" s="5" t="s">
        <v>106</v>
      </c>
      <c r="C8" s="5">
        <v>76.339797084083401</v>
      </c>
      <c r="D8" s="42">
        <v>2020</v>
      </c>
      <c r="E8" s="5" t="s">
        <v>85</v>
      </c>
      <c r="I8" s="44" t="str">
        <f>B74</f>
        <v>领秀新硅谷2号院</v>
      </c>
      <c r="J8" s="45">
        <f>F74</f>
        <v>92.532428307434884</v>
      </c>
    </row>
    <row r="9" spans="1:10">
      <c r="A9" s="5" t="s">
        <v>76</v>
      </c>
      <c r="B9" s="5" t="s">
        <v>106</v>
      </c>
      <c r="C9" s="5">
        <v>69.646475672537406</v>
      </c>
      <c r="D9" s="42">
        <v>2021</v>
      </c>
      <c r="E9" s="5" t="s">
        <v>86</v>
      </c>
      <c r="F9" s="417"/>
      <c r="I9" s="46" t="str">
        <f>B86</f>
        <v>智学苑</v>
      </c>
      <c r="J9" s="47">
        <f>F86</f>
        <v>90.085120589694199</v>
      </c>
    </row>
    <row r="10" spans="1:10">
      <c r="A10" s="5" t="s">
        <v>76</v>
      </c>
      <c r="B10" s="5" t="s">
        <v>106</v>
      </c>
      <c r="C10" s="5">
        <v>66.192390968140998</v>
      </c>
      <c r="D10" s="42">
        <v>2021</v>
      </c>
      <c r="E10" s="5" t="s">
        <v>94</v>
      </c>
      <c r="F10" s="417"/>
      <c r="I10" s="46" t="str">
        <f>B99</f>
        <v>铭科苑</v>
      </c>
      <c r="J10" s="47">
        <f>F99</f>
        <v>100.79276041359708</v>
      </c>
    </row>
    <row r="11" spans="1:10">
      <c r="A11" s="5" t="s">
        <v>76</v>
      </c>
      <c r="B11" s="5" t="s">
        <v>106</v>
      </c>
      <c r="C11" s="5">
        <v>65.194491149605895</v>
      </c>
      <c r="D11" s="42">
        <v>2021</v>
      </c>
      <c r="E11" s="5" t="s">
        <v>93</v>
      </c>
      <c r="F11" s="417"/>
      <c r="I11" s="44" t="str">
        <f>B113</f>
        <v>当代城市家园</v>
      </c>
      <c r="J11" s="45">
        <f>F113</f>
        <v>103.2018076170814</v>
      </c>
    </row>
    <row r="12" spans="1:10">
      <c r="A12" s="5" t="s">
        <v>76</v>
      </c>
      <c r="B12" s="5" t="s">
        <v>106</v>
      </c>
      <c r="C12" s="5">
        <v>78.069319863910806</v>
      </c>
      <c r="D12" s="42">
        <v>2021</v>
      </c>
      <c r="E12" s="5" t="s">
        <v>87</v>
      </c>
      <c r="F12" s="417"/>
      <c r="I12" s="44" t="str">
        <f>B127</f>
        <v>安宁佳园</v>
      </c>
      <c r="J12" s="45">
        <f>F127</f>
        <v>111.08854325929553</v>
      </c>
    </row>
    <row r="13" spans="1:10">
      <c r="A13" s="5" t="s">
        <v>76</v>
      </c>
      <c r="B13" s="5" t="s">
        <v>106</v>
      </c>
      <c r="C13" s="5">
        <v>77.237474528590198</v>
      </c>
      <c r="D13" s="42">
        <v>2021</v>
      </c>
      <c r="E13" s="5" t="s">
        <v>88</v>
      </c>
      <c r="F13" s="417"/>
      <c r="I13" s="44" t="str">
        <f>B141</f>
        <v>上林溪</v>
      </c>
      <c r="J13" s="45">
        <f>F141</f>
        <v>94.745991627252906</v>
      </c>
    </row>
    <row r="14" spans="1:10">
      <c r="A14" s="5" t="s">
        <v>76</v>
      </c>
      <c r="B14" s="5" t="s">
        <v>106</v>
      </c>
      <c r="C14" s="5">
        <v>83.655952025206602</v>
      </c>
      <c r="D14" s="42">
        <v>2021</v>
      </c>
      <c r="E14" s="5" t="s">
        <v>89</v>
      </c>
      <c r="F14" s="417"/>
      <c r="I14" s="48" t="str">
        <f>B156</f>
        <v>博雅德园</v>
      </c>
      <c r="J14" s="49">
        <f>F156</f>
        <v>86.127581369295754</v>
      </c>
    </row>
    <row r="15" spans="1:10">
      <c r="A15" s="5" t="s">
        <v>76</v>
      </c>
      <c r="B15" s="5" t="s">
        <v>107</v>
      </c>
      <c r="C15" s="5">
        <v>87.597853073288903</v>
      </c>
      <c r="D15" s="42">
        <v>2020</v>
      </c>
      <c r="E15" s="5" t="s">
        <v>89</v>
      </c>
      <c r="F15" s="5">
        <f>AVERAGE(C15:C27)</f>
        <v>82.848205762815937</v>
      </c>
      <c r="I15" s="44" t="str">
        <f>B168</f>
        <v>金隅美和园</v>
      </c>
      <c r="J15" s="45">
        <f>F168</f>
        <v>94.318204118784593</v>
      </c>
    </row>
    <row r="16" spans="1:10">
      <c r="A16" s="5" t="s">
        <v>76</v>
      </c>
      <c r="B16" s="5" t="s">
        <v>107</v>
      </c>
      <c r="C16" s="5">
        <v>83.126119622469901</v>
      </c>
      <c r="D16" s="42">
        <v>2020</v>
      </c>
      <c r="E16" s="5" t="s">
        <v>90</v>
      </c>
      <c r="I16" s="46" t="str">
        <f>B182</f>
        <v>怡美家园</v>
      </c>
      <c r="J16" s="47">
        <f>F182</f>
        <v>83.923520499946392</v>
      </c>
    </row>
    <row r="17" spans="1:10">
      <c r="A17" s="5" t="s">
        <v>76</v>
      </c>
      <c r="B17" s="5" t="s">
        <v>107</v>
      </c>
      <c r="C17" s="5">
        <v>86.237809981850901</v>
      </c>
      <c r="D17" s="42">
        <v>2020</v>
      </c>
      <c r="E17" s="5" t="s">
        <v>91</v>
      </c>
      <c r="I17" s="44" t="str">
        <f>B195</f>
        <v>清上园</v>
      </c>
      <c r="J17" s="45">
        <f>F195</f>
        <v>86.358151629673884</v>
      </c>
    </row>
    <row r="18" spans="1:10">
      <c r="A18" s="5" t="s">
        <v>76</v>
      </c>
      <c r="B18" s="5" t="s">
        <v>107</v>
      </c>
      <c r="C18" s="5">
        <v>85.962850252791</v>
      </c>
      <c r="D18" s="42">
        <v>2020</v>
      </c>
      <c r="E18" s="5" t="s">
        <v>92</v>
      </c>
      <c r="I18" s="44" t="str">
        <f>B208</f>
        <v>橡树湾</v>
      </c>
      <c r="J18" s="45">
        <f>F208</f>
        <v>107.29278511265757</v>
      </c>
    </row>
    <row r="19" spans="1:10">
      <c r="A19" s="5" t="s">
        <v>76</v>
      </c>
      <c r="B19" s="5" t="s">
        <v>107</v>
      </c>
      <c r="C19" s="5">
        <v>75.420711524819794</v>
      </c>
      <c r="D19" s="42">
        <v>2020</v>
      </c>
      <c r="E19" s="5" t="s">
        <v>83</v>
      </c>
      <c r="I19" s="44" t="str">
        <f>B222</f>
        <v>上地佳园</v>
      </c>
      <c r="J19" s="45">
        <f>F222</f>
        <v>93.515496657248534</v>
      </c>
    </row>
    <row r="20" spans="1:10">
      <c r="A20" s="5" t="s">
        <v>76</v>
      </c>
      <c r="B20" s="5" t="s">
        <v>107</v>
      </c>
      <c r="C20" s="5">
        <v>78.588110993716199</v>
      </c>
      <c r="D20" s="42">
        <v>2020</v>
      </c>
      <c r="E20" s="5" t="s">
        <v>84</v>
      </c>
      <c r="I20" s="44" t="str">
        <f>B235</f>
        <v>上地东里</v>
      </c>
      <c r="J20" s="45">
        <f>F235</f>
        <v>113.29551564059356</v>
      </c>
    </row>
    <row r="21" spans="1:10">
      <c r="A21" s="5" t="s">
        <v>76</v>
      </c>
      <c r="B21" s="5" t="s">
        <v>107</v>
      </c>
      <c r="C21" s="5">
        <v>83.213404159158401</v>
      </c>
      <c r="D21" s="42">
        <v>2020</v>
      </c>
      <c r="E21" s="5" t="s">
        <v>85</v>
      </c>
      <c r="I21" s="44" t="str">
        <f>B249</f>
        <v>燕清源</v>
      </c>
      <c r="J21" s="45">
        <f>F249</f>
        <v>91.6657393150264</v>
      </c>
    </row>
    <row r="22" spans="1:10">
      <c r="A22" s="5" t="s">
        <v>76</v>
      </c>
      <c r="B22" s="5" t="s">
        <v>107</v>
      </c>
      <c r="C22" s="5">
        <v>78.320280716339695</v>
      </c>
      <c r="D22" s="42">
        <v>2021</v>
      </c>
      <c r="E22" s="5" t="s">
        <v>86</v>
      </c>
      <c r="I22" s="44" t="str">
        <f>B262</f>
        <v>国瑞熙墅</v>
      </c>
      <c r="J22" s="45">
        <f>F262</f>
        <v>46.244445816816402</v>
      </c>
    </row>
    <row r="23" spans="1:10">
      <c r="A23" s="5" t="s">
        <v>76</v>
      </c>
      <c r="B23" s="5" t="s">
        <v>107</v>
      </c>
      <c r="C23" s="5">
        <v>93.677375147200394</v>
      </c>
      <c r="D23" s="42">
        <v>2021</v>
      </c>
      <c r="E23" s="5" t="s">
        <v>94</v>
      </c>
      <c r="I23" s="44" t="str">
        <f>B276</f>
        <v>金色漫香苑</v>
      </c>
      <c r="J23" s="45">
        <f>F276</f>
        <v>51.411855623958793</v>
      </c>
    </row>
    <row r="24" spans="1:10">
      <c r="A24" s="5" t="s">
        <v>76</v>
      </c>
      <c r="B24" s="5" t="s">
        <v>107</v>
      </c>
      <c r="C24" s="5">
        <v>78.894041431840805</v>
      </c>
      <c r="D24" s="42">
        <v>2021</v>
      </c>
      <c r="E24" s="5" t="s">
        <v>93</v>
      </c>
      <c r="I24" s="44" t="str">
        <f>B289</f>
        <v>望都新地</v>
      </c>
      <c r="J24" s="45">
        <f>F289</f>
        <v>45.771046188130342</v>
      </c>
    </row>
    <row r="25" spans="1:10">
      <c r="A25" s="5" t="s">
        <v>76</v>
      </c>
      <c r="B25" s="5" t="s">
        <v>107</v>
      </c>
      <c r="C25" s="5">
        <v>76.3392137535442</v>
      </c>
      <c r="D25" s="42">
        <v>2021</v>
      </c>
      <c r="E25" s="5" t="s">
        <v>87</v>
      </c>
      <c r="I25" s="44" t="str">
        <f>B302</f>
        <v>名佳花园四区</v>
      </c>
      <c r="J25" s="45">
        <f>F302</f>
        <v>52.674245626984252</v>
      </c>
    </row>
    <row r="26" spans="1:10">
      <c r="A26" s="5" t="s">
        <v>76</v>
      </c>
      <c r="B26" s="5" t="s">
        <v>107</v>
      </c>
      <c r="C26" s="5">
        <v>78.701242350928695</v>
      </c>
      <c r="D26" s="42">
        <v>2021</v>
      </c>
      <c r="E26" s="5" t="s">
        <v>88</v>
      </c>
    </row>
    <row r="27" spans="1:10">
      <c r="A27" s="5" t="s">
        <v>76</v>
      </c>
      <c r="B27" s="5" t="s">
        <v>107</v>
      </c>
      <c r="C27" s="5">
        <v>90.947661908658304</v>
      </c>
      <c r="D27" s="42">
        <v>2021</v>
      </c>
      <c r="E27" s="5" t="s">
        <v>89</v>
      </c>
    </row>
    <row r="28" spans="1:10">
      <c r="A28" s="5" t="s">
        <v>76</v>
      </c>
      <c r="B28" s="5" t="s">
        <v>108</v>
      </c>
      <c r="C28" s="5">
        <v>68.098292138070093</v>
      </c>
      <c r="D28" s="42">
        <v>2020</v>
      </c>
      <c r="E28" s="5" t="s">
        <v>89</v>
      </c>
      <c r="F28" s="5">
        <f>AVERAGE(C28:C39)</f>
        <v>72.746440885651452</v>
      </c>
    </row>
    <row r="29" spans="1:10">
      <c r="A29" s="5" t="s">
        <v>76</v>
      </c>
      <c r="B29" s="5" t="s">
        <v>108</v>
      </c>
      <c r="C29" s="5">
        <v>74.970406418519005</v>
      </c>
      <c r="D29" s="42">
        <v>2020</v>
      </c>
      <c r="E29" s="5" t="s">
        <v>90</v>
      </c>
    </row>
    <row r="30" spans="1:10">
      <c r="A30" s="5" t="s">
        <v>76</v>
      </c>
      <c r="B30" s="5" t="s">
        <v>108</v>
      </c>
      <c r="C30" s="5">
        <v>84.434654919236394</v>
      </c>
      <c r="D30" s="42">
        <v>2020</v>
      </c>
      <c r="E30" s="5" t="s">
        <v>91</v>
      </c>
    </row>
    <row r="31" spans="1:10">
      <c r="A31" s="5" t="s">
        <v>76</v>
      </c>
      <c r="B31" s="5" t="s">
        <v>108</v>
      </c>
      <c r="C31" s="5">
        <v>66.588568962328097</v>
      </c>
      <c r="D31" s="42">
        <v>2020</v>
      </c>
      <c r="E31" s="5" t="s">
        <v>92</v>
      </c>
    </row>
    <row r="32" spans="1:10">
      <c r="A32" s="5" t="s">
        <v>76</v>
      </c>
      <c r="B32" s="5" t="s">
        <v>108</v>
      </c>
      <c r="C32" s="5">
        <v>86.572438162544103</v>
      </c>
      <c r="D32" s="42">
        <v>2020</v>
      </c>
      <c r="E32" s="5" t="s">
        <v>84</v>
      </c>
    </row>
    <row r="33" spans="1:6">
      <c r="A33" s="5" t="s">
        <v>76</v>
      </c>
      <c r="B33" s="5" t="s">
        <v>108</v>
      </c>
      <c r="C33" s="5">
        <v>77.387686378198097</v>
      </c>
      <c r="D33" s="42">
        <v>2020</v>
      </c>
      <c r="E33" s="5" t="s">
        <v>85</v>
      </c>
    </row>
    <row r="34" spans="1:6">
      <c r="A34" s="5" t="s">
        <v>76</v>
      </c>
      <c r="B34" s="5" t="s">
        <v>108</v>
      </c>
      <c r="C34" s="5">
        <v>62.959076600209798</v>
      </c>
      <c r="D34" s="42">
        <v>2021</v>
      </c>
      <c r="E34" s="5" t="s">
        <v>86</v>
      </c>
    </row>
    <row r="35" spans="1:6">
      <c r="A35" s="5" t="s">
        <v>76</v>
      </c>
      <c r="B35" s="5" t="s">
        <v>108</v>
      </c>
      <c r="C35" s="5">
        <v>65.465187923598194</v>
      </c>
      <c r="D35" s="42">
        <v>2021</v>
      </c>
      <c r="E35" s="5" t="s">
        <v>94</v>
      </c>
    </row>
    <row r="36" spans="1:6">
      <c r="A36" s="5" t="s">
        <v>76</v>
      </c>
      <c r="B36" s="5" t="s">
        <v>108</v>
      </c>
      <c r="C36" s="5">
        <v>73.275862068965495</v>
      </c>
      <c r="D36" s="42">
        <v>2021</v>
      </c>
      <c r="E36" s="5" t="s">
        <v>93</v>
      </c>
    </row>
    <row r="37" spans="1:6">
      <c r="A37" s="5" t="s">
        <v>76</v>
      </c>
      <c r="B37" s="5" t="s">
        <v>108</v>
      </c>
      <c r="C37" s="5">
        <v>70.801210110276102</v>
      </c>
      <c r="D37" s="42">
        <v>2021</v>
      </c>
      <c r="E37" s="5" t="s">
        <v>87</v>
      </c>
    </row>
    <row r="38" spans="1:6">
      <c r="A38" s="5" t="s">
        <v>76</v>
      </c>
      <c r="B38" s="5" t="s">
        <v>108</v>
      </c>
      <c r="C38" s="5">
        <v>71.404453095517098</v>
      </c>
      <c r="D38" s="42">
        <v>2021</v>
      </c>
      <c r="E38" s="5" t="s">
        <v>88</v>
      </c>
    </row>
    <row r="39" spans="1:6">
      <c r="A39" s="5" t="s">
        <v>76</v>
      </c>
      <c r="B39" s="5" t="s">
        <v>108</v>
      </c>
      <c r="C39" s="5">
        <v>70.999453850354996</v>
      </c>
      <c r="D39" s="42">
        <v>2021</v>
      </c>
      <c r="E39" s="5" t="s">
        <v>89</v>
      </c>
    </row>
    <row r="40" spans="1:6">
      <c r="A40" s="5" t="s">
        <v>76</v>
      </c>
      <c r="B40" s="5" t="s">
        <v>109</v>
      </c>
      <c r="C40" s="5">
        <v>85.995181763583005</v>
      </c>
      <c r="D40" s="42">
        <v>2020</v>
      </c>
      <c r="E40" s="5" t="s">
        <v>89</v>
      </c>
      <c r="F40" s="5">
        <f>AVERAGE(C40:C51)</f>
        <v>83.369516564934031</v>
      </c>
    </row>
    <row r="41" spans="1:6">
      <c r="A41" s="5" t="s">
        <v>76</v>
      </c>
      <c r="B41" s="5" t="s">
        <v>109</v>
      </c>
      <c r="C41" s="5">
        <v>82.5839281752326</v>
      </c>
      <c r="D41" s="42">
        <v>2020</v>
      </c>
      <c r="E41" s="5" t="s">
        <v>90</v>
      </c>
    </row>
    <row r="42" spans="1:6">
      <c r="A42" s="5" t="s">
        <v>76</v>
      </c>
      <c r="B42" s="5" t="s">
        <v>109</v>
      </c>
      <c r="C42" s="5">
        <v>85.423539708992195</v>
      </c>
      <c r="D42" s="42">
        <v>2020</v>
      </c>
      <c r="E42" s="5" t="s">
        <v>91</v>
      </c>
    </row>
    <row r="43" spans="1:6">
      <c r="A43" s="5" t="s">
        <v>76</v>
      </c>
      <c r="B43" s="5" t="s">
        <v>109</v>
      </c>
      <c r="C43" s="5">
        <v>82.808550488599295</v>
      </c>
      <c r="D43" s="42">
        <v>2020</v>
      </c>
      <c r="E43" s="5" t="s">
        <v>92</v>
      </c>
    </row>
    <row r="44" spans="1:6">
      <c r="A44" s="5" t="s">
        <v>76</v>
      </c>
      <c r="B44" s="5" t="s">
        <v>109</v>
      </c>
      <c r="C44" s="5">
        <v>92.465396834511395</v>
      </c>
      <c r="D44" s="42">
        <v>2020</v>
      </c>
      <c r="E44" s="5" t="s">
        <v>83</v>
      </c>
    </row>
    <row r="45" spans="1:6">
      <c r="A45" s="5" t="s">
        <v>76</v>
      </c>
      <c r="B45" s="5" t="s">
        <v>109</v>
      </c>
      <c r="C45" s="5">
        <v>66.096987283217899</v>
      </c>
      <c r="D45" s="42">
        <v>2020</v>
      </c>
      <c r="E45" s="5" t="s">
        <v>84</v>
      </c>
    </row>
    <row r="46" spans="1:6">
      <c r="A46" s="5" t="s">
        <v>76</v>
      </c>
      <c r="B46" s="5" t="s">
        <v>109</v>
      </c>
      <c r="C46" s="5">
        <v>79.274113968402702</v>
      </c>
      <c r="D46" s="42">
        <v>2020</v>
      </c>
      <c r="E46" s="5" t="s">
        <v>85</v>
      </c>
    </row>
    <row r="47" spans="1:6">
      <c r="A47" s="5" t="s">
        <v>76</v>
      </c>
      <c r="B47" s="5" t="s">
        <v>109</v>
      </c>
      <c r="C47" s="5">
        <v>77.926289216759002</v>
      </c>
      <c r="D47" s="42">
        <v>2021</v>
      </c>
      <c r="E47" s="5" t="s">
        <v>86</v>
      </c>
    </row>
    <row r="48" spans="1:6">
      <c r="A48" s="5" t="s">
        <v>76</v>
      </c>
      <c r="B48" s="5" t="s">
        <v>109</v>
      </c>
      <c r="C48" s="5">
        <v>117.67274315031101</v>
      </c>
      <c r="D48" s="42">
        <v>2021</v>
      </c>
      <c r="E48" s="5" t="s">
        <v>94</v>
      </c>
    </row>
    <row r="49" spans="1:6">
      <c r="A49" s="5" t="s">
        <v>76</v>
      </c>
      <c r="B49" s="5" t="s">
        <v>109</v>
      </c>
      <c r="C49" s="5">
        <v>81.854424822953604</v>
      </c>
      <c r="D49" s="42">
        <v>2021</v>
      </c>
      <c r="E49" s="5" t="s">
        <v>93</v>
      </c>
    </row>
    <row r="50" spans="1:6">
      <c r="A50" s="5" t="s">
        <v>76</v>
      </c>
      <c r="B50" s="5" t="s">
        <v>109</v>
      </c>
      <c r="C50" s="5">
        <v>70.842017626673993</v>
      </c>
      <c r="D50" s="42">
        <v>2021</v>
      </c>
      <c r="E50" s="5" t="s">
        <v>87</v>
      </c>
    </row>
    <row r="51" spans="1:6">
      <c r="A51" s="5" t="s">
        <v>76</v>
      </c>
      <c r="B51" s="5" t="s">
        <v>109</v>
      </c>
      <c r="C51" s="5">
        <v>77.491025739971604</v>
      </c>
      <c r="D51" s="42">
        <v>2021</v>
      </c>
      <c r="E51" s="5" t="s">
        <v>88</v>
      </c>
    </row>
    <row r="52" spans="1:6">
      <c r="A52" s="5" t="s">
        <v>76</v>
      </c>
      <c r="B52" s="5" t="s">
        <v>110</v>
      </c>
      <c r="C52" s="5">
        <v>62.8403851825652</v>
      </c>
      <c r="D52" s="42">
        <v>2020</v>
      </c>
      <c r="E52" s="5" t="s">
        <v>89</v>
      </c>
      <c r="F52" s="5">
        <f>AVERAGE(C52:C60)</f>
        <v>61.390186866949456</v>
      </c>
    </row>
    <row r="53" spans="1:6">
      <c r="A53" s="5" t="s">
        <v>76</v>
      </c>
      <c r="B53" s="5" t="s">
        <v>110</v>
      </c>
      <c r="C53" s="5">
        <v>64.340509774808197</v>
      </c>
      <c r="D53" s="42">
        <v>2020</v>
      </c>
      <c r="E53" s="5" t="s">
        <v>90</v>
      </c>
    </row>
    <row r="54" spans="1:6">
      <c r="A54" s="5" t="s">
        <v>76</v>
      </c>
      <c r="B54" s="5" t="s">
        <v>110</v>
      </c>
      <c r="C54" s="5">
        <v>65.485168426344899</v>
      </c>
      <c r="D54" s="42">
        <v>2020</v>
      </c>
      <c r="E54" s="5" t="s">
        <v>91</v>
      </c>
    </row>
    <row r="55" spans="1:6">
      <c r="A55" s="5" t="s">
        <v>76</v>
      </c>
      <c r="B55" s="5" t="s">
        <v>110</v>
      </c>
      <c r="C55" s="5">
        <v>65.035614741405993</v>
      </c>
      <c r="D55" s="42">
        <v>2020</v>
      </c>
      <c r="E55" s="5" t="s">
        <v>83</v>
      </c>
    </row>
    <row r="56" spans="1:6">
      <c r="A56" s="5" t="s">
        <v>76</v>
      </c>
      <c r="B56" s="5" t="s">
        <v>110</v>
      </c>
      <c r="C56" s="5">
        <v>56.636889131297004</v>
      </c>
      <c r="D56" s="42">
        <v>2021</v>
      </c>
      <c r="E56" s="5" t="s">
        <v>86</v>
      </c>
    </row>
    <row r="57" spans="1:6">
      <c r="A57" s="5" t="s">
        <v>76</v>
      </c>
      <c r="B57" s="5" t="s">
        <v>110</v>
      </c>
      <c r="C57" s="5">
        <v>64.790302354744298</v>
      </c>
      <c r="D57" s="42">
        <v>2021</v>
      </c>
      <c r="E57" s="5" t="s">
        <v>93</v>
      </c>
    </row>
    <row r="58" spans="1:6">
      <c r="A58" s="5" t="s">
        <v>76</v>
      </c>
      <c r="B58" s="5" t="s">
        <v>110</v>
      </c>
      <c r="C58" s="5">
        <v>61.752470098803897</v>
      </c>
      <c r="D58" s="42">
        <v>2021</v>
      </c>
      <c r="E58" s="5" t="s">
        <v>87</v>
      </c>
    </row>
    <row r="59" spans="1:6">
      <c r="A59" s="5" t="s">
        <v>76</v>
      </c>
      <c r="B59" s="5" t="s">
        <v>110</v>
      </c>
      <c r="C59" s="5">
        <v>63.672196474206203</v>
      </c>
      <c r="D59" s="42">
        <v>2021</v>
      </c>
      <c r="E59" s="5" t="s">
        <v>88</v>
      </c>
    </row>
    <row r="60" spans="1:6">
      <c r="A60" s="5" t="s">
        <v>76</v>
      </c>
      <c r="B60" s="5" t="s">
        <v>110</v>
      </c>
      <c r="C60" s="5">
        <v>47.9581456183694</v>
      </c>
      <c r="D60" s="42">
        <v>2021</v>
      </c>
      <c r="E60" s="5" t="s">
        <v>89</v>
      </c>
    </row>
    <row r="61" spans="1:6">
      <c r="A61" s="5" t="s">
        <v>76</v>
      </c>
      <c r="B61" s="5" t="s">
        <v>111</v>
      </c>
      <c r="C61" s="5">
        <v>89.469186401216007</v>
      </c>
      <c r="D61" s="42">
        <v>2020</v>
      </c>
      <c r="E61" s="5" t="s">
        <v>89</v>
      </c>
      <c r="F61" s="5">
        <f>AVERAGE(C61:C73)</f>
        <v>98.561977367321205</v>
      </c>
    </row>
    <row r="62" spans="1:6">
      <c r="A62" s="5" t="s">
        <v>76</v>
      </c>
      <c r="B62" s="5" t="s">
        <v>111</v>
      </c>
      <c r="C62" s="5">
        <v>89.529255089674606</v>
      </c>
      <c r="D62" s="42">
        <v>2020</v>
      </c>
      <c r="E62" s="5" t="s">
        <v>90</v>
      </c>
    </row>
    <row r="63" spans="1:6">
      <c r="A63" s="5" t="s">
        <v>76</v>
      </c>
      <c r="B63" s="5" t="s">
        <v>111</v>
      </c>
      <c r="C63" s="5">
        <v>97.396423729166401</v>
      </c>
      <c r="D63" s="42">
        <v>2020</v>
      </c>
      <c r="E63" s="5" t="s">
        <v>91</v>
      </c>
    </row>
    <row r="64" spans="1:6">
      <c r="A64" s="5" t="s">
        <v>76</v>
      </c>
      <c r="B64" s="5" t="s">
        <v>111</v>
      </c>
      <c r="C64" s="5">
        <v>96.461338178363206</v>
      </c>
      <c r="D64" s="42">
        <v>2020</v>
      </c>
      <c r="E64" s="5" t="s">
        <v>92</v>
      </c>
    </row>
    <row r="65" spans="1:6">
      <c r="A65" s="5" t="s">
        <v>76</v>
      </c>
      <c r="B65" s="5" t="s">
        <v>111</v>
      </c>
      <c r="C65" s="5">
        <v>97.716200696242197</v>
      </c>
      <c r="D65" s="42">
        <v>2020</v>
      </c>
      <c r="E65" s="5" t="s">
        <v>83</v>
      </c>
    </row>
    <row r="66" spans="1:6">
      <c r="A66" s="5" t="s">
        <v>76</v>
      </c>
      <c r="B66" s="5" t="s">
        <v>111</v>
      </c>
      <c r="C66" s="5">
        <v>102.27750035002499</v>
      </c>
      <c r="D66" s="42">
        <v>2020</v>
      </c>
      <c r="E66" s="5" t="s">
        <v>84</v>
      </c>
    </row>
    <row r="67" spans="1:6">
      <c r="A67" s="5" t="s">
        <v>76</v>
      </c>
      <c r="B67" s="5" t="s">
        <v>111</v>
      </c>
      <c r="C67" s="5">
        <v>109.42401644549901</v>
      </c>
      <c r="D67" s="42">
        <v>2020</v>
      </c>
      <c r="E67" s="5" t="s">
        <v>85</v>
      </c>
    </row>
    <row r="68" spans="1:6">
      <c r="A68" s="5" t="s">
        <v>76</v>
      </c>
      <c r="B68" s="5" t="s">
        <v>111</v>
      </c>
      <c r="C68" s="5">
        <v>88.769294841536606</v>
      </c>
      <c r="D68" s="42">
        <v>2021</v>
      </c>
      <c r="E68" s="5" t="s">
        <v>86</v>
      </c>
    </row>
    <row r="69" spans="1:6">
      <c r="A69" s="5" t="s">
        <v>76</v>
      </c>
      <c r="B69" s="5" t="s">
        <v>111</v>
      </c>
      <c r="C69" s="5">
        <v>94.550509188155601</v>
      </c>
      <c r="D69" s="42">
        <v>2021</v>
      </c>
      <c r="E69" s="5" t="s">
        <v>94</v>
      </c>
    </row>
    <row r="70" spans="1:6">
      <c r="A70" s="5" t="s">
        <v>76</v>
      </c>
      <c r="B70" s="5" t="s">
        <v>111</v>
      </c>
      <c r="C70" s="5">
        <v>94.134730165517496</v>
      </c>
      <c r="D70" s="42">
        <v>2021</v>
      </c>
      <c r="E70" s="5" t="s">
        <v>93</v>
      </c>
    </row>
    <row r="71" spans="1:6">
      <c r="A71" s="5" t="s">
        <v>76</v>
      </c>
      <c r="B71" s="5" t="s">
        <v>111</v>
      </c>
      <c r="C71" s="5">
        <v>123.133213040878</v>
      </c>
      <c r="D71" s="42">
        <v>2021</v>
      </c>
      <c r="E71" s="5" t="s">
        <v>87</v>
      </c>
    </row>
    <row r="72" spans="1:6">
      <c r="A72" s="5" t="s">
        <v>76</v>
      </c>
      <c r="B72" s="5" t="s">
        <v>111</v>
      </c>
      <c r="C72" s="5">
        <v>98.816330902769906</v>
      </c>
      <c r="D72" s="42">
        <v>2021</v>
      </c>
      <c r="E72" s="5" t="s">
        <v>88</v>
      </c>
    </row>
    <row r="73" spans="1:6">
      <c r="A73" s="5" t="s">
        <v>76</v>
      </c>
      <c r="B73" s="5" t="s">
        <v>111</v>
      </c>
      <c r="C73" s="5">
        <v>99.627706746131494</v>
      </c>
      <c r="D73" s="42">
        <v>2021</v>
      </c>
      <c r="E73" s="5" t="s">
        <v>89</v>
      </c>
    </row>
    <row r="74" spans="1:6">
      <c r="A74" s="5" t="s">
        <v>76</v>
      </c>
      <c r="B74" s="5" t="s">
        <v>112</v>
      </c>
      <c r="C74" s="5">
        <v>76.120959332638094</v>
      </c>
      <c r="D74" s="42">
        <v>2020</v>
      </c>
      <c r="E74" s="5" t="s">
        <v>89</v>
      </c>
      <c r="F74" s="5">
        <f>AVERAGE(C74:C85)</f>
        <v>92.532428307434884</v>
      </c>
    </row>
    <row r="75" spans="1:6">
      <c r="A75" s="5" t="s">
        <v>76</v>
      </c>
      <c r="B75" s="5" t="s">
        <v>112</v>
      </c>
      <c r="C75" s="5">
        <v>85.714285714285694</v>
      </c>
      <c r="D75" s="42">
        <v>2020</v>
      </c>
      <c r="E75" s="5" t="s">
        <v>90</v>
      </c>
    </row>
    <row r="76" spans="1:6">
      <c r="A76" s="5" t="s">
        <v>76</v>
      </c>
      <c r="B76" s="5" t="s">
        <v>112</v>
      </c>
      <c r="C76" s="5">
        <v>100.279542586809</v>
      </c>
      <c r="D76" s="42">
        <v>2020</v>
      </c>
      <c r="E76" s="5" t="s">
        <v>91</v>
      </c>
    </row>
    <row r="77" spans="1:6">
      <c r="A77" s="5" t="s">
        <v>76</v>
      </c>
      <c r="B77" s="5" t="s">
        <v>112</v>
      </c>
      <c r="C77" s="5">
        <v>93.402795936303903</v>
      </c>
      <c r="D77" s="42">
        <v>2020</v>
      </c>
      <c r="E77" s="5" t="s">
        <v>92</v>
      </c>
    </row>
    <row r="78" spans="1:6">
      <c r="A78" s="5" t="s">
        <v>76</v>
      </c>
      <c r="B78" s="5" t="s">
        <v>112</v>
      </c>
      <c r="C78" s="5">
        <v>96.739264781257802</v>
      </c>
      <c r="D78" s="42">
        <v>2020</v>
      </c>
      <c r="E78" s="5" t="s">
        <v>83</v>
      </c>
    </row>
    <row r="79" spans="1:6">
      <c r="A79" s="5" t="s">
        <v>76</v>
      </c>
      <c r="B79" s="5" t="s">
        <v>112</v>
      </c>
      <c r="C79" s="5">
        <v>90.148046183667105</v>
      </c>
      <c r="D79" s="42">
        <v>2020</v>
      </c>
      <c r="E79" s="5" t="s">
        <v>84</v>
      </c>
    </row>
    <row r="80" spans="1:6">
      <c r="A80" s="5" t="s">
        <v>76</v>
      </c>
      <c r="B80" s="5" t="s">
        <v>112</v>
      </c>
      <c r="C80" s="5">
        <v>107.398526081673</v>
      </c>
      <c r="D80" s="42">
        <v>2020</v>
      </c>
      <c r="E80" s="5" t="s">
        <v>85</v>
      </c>
    </row>
    <row r="81" spans="1:6">
      <c r="A81" s="5" t="s">
        <v>76</v>
      </c>
      <c r="B81" s="5" t="s">
        <v>112</v>
      </c>
      <c r="C81" s="5">
        <v>104.665530620607</v>
      </c>
      <c r="D81" s="42">
        <v>2021</v>
      </c>
      <c r="E81" s="5" t="s">
        <v>86</v>
      </c>
    </row>
    <row r="82" spans="1:6">
      <c r="A82" s="5" t="s">
        <v>76</v>
      </c>
      <c r="B82" s="5" t="s">
        <v>112</v>
      </c>
      <c r="C82" s="5">
        <v>87.894102807660005</v>
      </c>
      <c r="D82" s="42">
        <v>2021</v>
      </c>
      <c r="E82" s="5" t="s">
        <v>94</v>
      </c>
    </row>
    <row r="83" spans="1:6">
      <c r="A83" s="5" t="s">
        <v>76</v>
      </c>
      <c r="B83" s="5" t="s">
        <v>112</v>
      </c>
      <c r="C83" s="5">
        <v>88.114518457248593</v>
      </c>
      <c r="D83" s="42">
        <v>2021</v>
      </c>
      <c r="E83" s="5" t="s">
        <v>93</v>
      </c>
    </row>
    <row r="84" spans="1:6">
      <c r="A84" s="5" t="s">
        <v>76</v>
      </c>
      <c r="B84" s="5" t="s">
        <v>112</v>
      </c>
      <c r="C84" s="5">
        <v>90.469057843572998</v>
      </c>
      <c r="D84" s="42">
        <v>2021</v>
      </c>
      <c r="E84" s="5" t="s">
        <v>88</v>
      </c>
    </row>
    <row r="85" spans="1:6">
      <c r="A85" s="5" t="s">
        <v>76</v>
      </c>
      <c r="B85" s="5" t="s">
        <v>112</v>
      </c>
      <c r="C85" s="5">
        <v>89.442509343495502</v>
      </c>
      <c r="D85" s="42">
        <v>2021</v>
      </c>
      <c r="E85" s="5" t="s">
        <v>89</v>
      </c>
    </row>
    <row r="86" spans="1:6">
      <c r="A86" s="5" t="s">
        <v>76</v>
      </c>
      <c r="B86" s="5" t="s">
        <v>113</v>
      </c>
      <c r="C86" s="5">
        <v>81.366528923797802</v>
      </c>
      <c r="D86" s="42">
        <v>2020</v>
      </c>
      <c r="E86" s="5" t="s">
        <v>89</v>
      </c>
      <c r="F86" s="5">
        <f>AVERAGE(C86:C98)</f>
        <v>90.085120589694199</v>
      </c>
    </row>
    <row r="87" spans="1:6">
      <c r="A87" s="5" t="s">
        <v>76</v>
      </c>
      <c r="B87" s="5" t="s">
        <v>113</v>
      </c>
      <c r="C87" s="5">
        <v>93.828153782710004</v>
      </c>
      <c r="D87" s="42">
        <v>2020</v>
      </c>
      <c r="E87" s="5" t="s">
        <v>90</v>
      </c>
    </row>
    <row r="88" spans="1:6">
      <c r="A88" s="5" t="s">
        <v>76</v>
      </c>
      <c r="B88" s="5" t="s">
        <v>113</v>
      </c>
      <c r="C88" s="5">
        <v>88.857735531410896</v>
      </c>
      <c r="D88" s="42">
        <v>2020</v>
      </c>
      <c r="E88" s="5" t="s">
        <v>91</v>
      </c>
    </row>
    <row r="89" spans="1:6">
      <c r="A89" s="5" t="s">
        <v>76</v>
      </c>
      <c r="B89" s="5" t="s">
        <v>113</v>
      </c>
      <c r="C89" s="5">
        <v>94.380393772869596</v>
      </c>
      <c r="D89" s="42">
        <v>2020</v>
      </c>
      <c r="E89" s="5" t="s">
        <v>92</v>
      </c>
    </row>
    <row r="90" spans="1:6">
      <c r="A90" s="5" t="s">
        <v>76</v>
      </c>
      <c r="B90" s="5" t="s">
        <v>113</v>
      </c>
      <c r="C90" s="5">
        <v>81.0873099897332</v>
      </c>
      <c r="D90" s="42">
        <v>2020</v>
      </c>
      <c r="E90" s="5" t="s">
        <v>83</v>
      </c>
    </row>
    <row r="91" spans="1:6">
      <c r="A91" s="5" t="s">
        <v>76</v>
      </c>
      <c r="B91" s="5" t="s">
        <v>113</v>
      </c>
      <c r="C91" s="5">
        <v>87.008946873417401</v>
      </c>
      <c r="D91" s="42">
        <v>2020</v>
      </c>
      <c r="E91" s="5" t="s">
        <v>84</v>
      </c>
    </row>
    <row r="92" spans="1:6">
      <c r="A92" s="5" t="s">
        <v>76</v>
      </c>
      <c r="B92" s="5" t="s">
        <v>113</v>
      </c>
      <c r="C92" s="5">
        <v>88.567031294707206</v>
      </c>
      <c r="D92" s="42">
        <v>2020</v>
      </c>
      <c r="E92" s="5" t="s">
        <v>85</v>
      </c>
    </row>
    <row r="93" spans="1:6">
      <c r="A93" s="5" t="s">
        <v>76</v>
      </c>
      <c r="B93" s="5" t="s">
        <v>113</v>
      </c>
      <c r="C93" s="5">
        <v>79.111002818981405</v>
      </c>
      <c r="D93" s="42">
        <v>2021</v>
      </c>
      <c r="E93" s="5" t="s">
        <v>86</v>
      </c>
    </row>
    <row r="94" spans="1:6">
      <c r="A94" s="5" t="s">
        <v>76</v>
      </c>
      <c r="B94" s="5" t="s">
        <v>113</v>
      </c>
      <c r="C94" s="5">
        <v>91.581635892375601</v>
      </c>
      <c r="D94" s="42">
        <v>2021</v>
      </c>
      <c r="E94" s="5" t="s">
        <v>94</v>
      </c>
    </row>
    <row r="95" spans="1:6">
      <c r="A95" s="5" t="s">
        <v>76</v>
      </c>
      <c r="B95" s="5" t="s">
        <v>113</v>
      </c>
      <c r="C95" s="5">
        <v>85.106970871913404</v>
      </c>
      <c r="D95" s="42">
        <v>2021</v>
      </c>
      <c r="E95" s="5" t="s">
        <v>93</v>
      </c>
    </row>
    <row r="96" spans="1:6">
      <c r="A96" s="5" t="s">
        <v>76</v>
      </c>
      <c r="B96" s="5" t="s">
        <v>113</v>
      </c>
      <c r="C96" s="5">
        <v>91.1269742740878</v>
      </c>
      <c r="D96" s="42">
        <v>2021</v>
      </c>
      <c r="E96" s="5" t="s">
        <v>87</v>
      </c>
    </row>
    <row r="97" spans="1:6">
      <c r="A97" s="5" t="s">
        <v>76</v>
      </c>
      <c r="B97" s="5" t="s">
        <v>113</v>
      </c>
      <c r="C97" s="5">
        <v>110.346051879809</v>
      </c>
      <c r="D97" s="42">
        <v>2021</v>
      </c>
      <c r="E97" s="5" t="s">
        <v>88</v>
      </c>
    </row>
    <row r="98" spans="1:6">
      <c r="A98" s="5" t="s">
        <v>76</v>
      </c>
      <c r="B98" s="5" t="s">
        <v>113</v>
      </c>
      <c r="C98" s="5">
        <v>98.737831760211193</v>
      </c>
      <c r="D98" s="42">
        <v>2021</v>
      </c>
      <c r="E98" s="5" t="s">
        <v>89</v>
      </c>
    </row>
    <row r="99" spans="1:6">
      <c r="A99" s="5" t="s">
        <v>76</v>
      </c>
      <c r="B99" s="5" t="s">
        <v>114</v>
      </c>
      <c r="C99" s="5">
        <v>98.214285714285694</v>
      </c>
      <c r="D99" s="42">
        <v>2020</v>
      </c>
      <c r="E99" s="5" t="s">
        <v>88</v>
      </c>
      <c r="F99" s="5">
        <f>AVERAGE(C99:C112)</f>
        <v>100.79276041359708</v>
      </c>
    </row>
    <row r="100" spans="1:6">
      <c r="A100" s="5" t="s">
        <v>76</v>
      </c>
      <c r="B100" s="5" t="s">
        <v>114</v>
      </c>
      <c r="C100" s="5">
        <v>92.293822431285903</v>
      </c>
      <c r="D100" s="42">
        <v>2020</v>
      </c>
      <c r="E100" s="5" t="s">
        <v>89</v>
      </c>
    </row>
    <row r="101" spans="1:6">
      <c r="A101" s="5" t="s">
        <v>76</v>
      </c>
      <c r="B101" s="5" t="s">
        <v>114</v>
      </c>
      <c r="C101" s="5">
        <v>96.775561991474305</v>
      </c>
      <c r="D101" s="42">
        <v>2020</v>
      </c>
      <c r="E101" s="5" t="s">
        <v>90</v>
      </c>
    </row>
    <row r="102" spans="1:6">
      <c r="A102" s="5" t="s">
        <v>76</v>
      </c>
      <c r="B102" s="5" t="s">
        <v>114</v>
      </c>
      <c r="C102" s="5">
        <v>94.141700534968393</v>
      </c>
      <c r="D102" s="42">
        <v>2020</v>
      </c>
      <c r="E102" s="5" t="s">
        <v>91</v>
      </c>
    </row>
    <row r="103" spans="1:6">
      <c r="A103" s="5" t="s">
        <v>76</v>
      </c>
      <c r="B103" s="5" t="s">
        <v>114</v>
      </c>
      <c r="C103" s="5">
        <v>101.22458786943101</v>
      </c>
      <c r="D103" s="42">
        <v>2020</v>
      </c>
      <c r="E103" s="5" t="s">
        <v>92</v>
      </c>
    </row>
    <row r="104" spans="1:6">
      <c r="A104" s="5" t="s">
        <v>76</v>
      </c>
      <c r="B104" s="5" t="s">
        <v>114</v>
      </c>
      <c r="C104" s="5">
        <v>104.02026169540299</v>
      </c>
      <c r="D104" s="42">
        <v>2020</v>
      </c>
      <c r="E104" s="5" t="s">
        <v>83</v>
      </c>
    </row>
    <row r="105" spans="1:6">
      <c r="A105" s="5" t="s">
        <v>76</v>
      </c>
      <c r="B105" s="5" t="s">
        <v>114</v>
      </c>
      <c r="C105" s="5">
        <v>96.3491022312908</v>
      </c>
      <c r="D105" s="42">
        <v>2020</v>
      </c>
      <c r="E105" s="5" t="s">
        <v>84</v>
      </c>
    </row>
    <row r="106" spans="1:6">
      <c r="A106" s="5" t="s">
        <v>76</v>
      </c>
      <c r="B106" s="5" t="s">
        <v>114</v>
      </c>
      <c r="C106" s="5">
        <v>101.88047415064101</v>
      </c>
      <c r="D106" s="42">
        <v>2020</v>
      </c>
      <c r="E106" s="5" t="s">
        <v>85</v>
      </c>
    </row>
    <row r="107" spans="1:6">
      <c r="A107" s="5" t="s">
        <v>76</v>
      </c>
      <c r="B107" s="5" t="s">
        <v>114</v>
      </c>
      <c r="C107" s="5">
        <v>118.25425336433401</v>
      </c>
      <c r="D107" s="42">
        <v>2021</v>
      </c>
      <c r="E107" s="5" t="s">
        <v>86</v>
      </c>
    </row>
    <row r="108" spans="1:6">
      <c r="A108" s="5" t="s">
        <v>76</v>
      </c>
      <c r="B108" s="5" t="s">
        <v>114</v>
      </c>
      <c r="C108" s="5">
        <v>103.40633471768599</v>
      </c>
      <c r="D108" s="42">
        <v>2021</v>
      </c>
      <c r="E108" s="5" t="s">
        <v>94</v>
      </c>
    </row>
    <row r="109" spans="1:6">
      <c r="A109" s="5" t="s">
        <v>76</v>
      </c>
      <c r="B109" s="5" t="s">
        <v>114</v>
      </c>
      <c r="C109" s="5">
        <v>99.155638483262095</v>
      </c>
      <c r="D109" s="42">
        <v>2021</v>
      </c>
      <c r="E109" s="5" t="s">
        <v>93</v>
      </c>
    </row>
    <row r="110" spans="1:6">
      <c r="A110" s="5" t="s">
        <v>76</v>
      </c>
      <c r="B110" s="5" t="s">
        <v>114</v>
      </c>
      <c r="C110" s="5">
        <v>97.525608153189907</v>
      </c>
      <c r="D110" s="42">
        <v>2021</v>
      </c>
      <c r="E110" s="5" t="s">
        <v>87</v>
      </c>
    </row>
    <row r="111" spans="1:6">
      <c r="A111" s="5" t="s">
        <v>76</v>
      </c>
      <c r="B111" s="5" t="s">
        <v>114</v>
      </c>
      <c r="C111" s="5">
        <v>102.89557201067601</v>
      </c>
      <c r="D111" s="42">
        <v>2021</v>
      </c>
      <c r="E111" s="5" t="s">
        <v>88</v>
      </c>
    </row>
    <row r="112" spans="1:6">
      <c r="A112" s="5" t="s">
        <v>76</v>
      </c>
      <c r="B112" s="5" t="s">
        <v>114</v>
      </c>
      <c r="C112" s="5">
        <v>104.96144244243099</v>
      </c>
      <c r="D112" s="42">
        <v>2021</v>
      </c>
      <c r="E112" s="5" t="s">
        <v>89</v>
      </c>
    </row>
    <row r="113" spans="1:6">
      <c r="A113" s="5" t="s">
        <v>76</v>
      </c>
      <c r="B113" s="5" t="s">
        <v>115</v>
      </c>
      <c r="C113" s="5">
        <v>115.14229850097701</v>
      </c>
      <c r="D113" s="42">
        <v>2020</v>
      </c>
      <c r="E113" s="5" t="s">
        <v>88</v>
      </c>
      <c r="F113" s="5">
        <f>AVERAGE(C113:C126)</f>
        <v>103.2018076170814</v>
      </c>
    </row>
    <row r="114" spans="1:6">
      <c r="A114" s="5" t="s">
        <v>76</v>
      </c>
      <c r="B114" s="5" t="s">
        <v>115</v>
      </c>
      <c r="C114" s="5">
        <v>93.845563771099805</v>
      </c>
      <c r="D114" s="42">
        <v>2020</v>
      </c>
      <c r="E114" s="5" t="s">
        <v>89</v>
      </c>
    </row>
    <row r="115" spans="1:6">
      <c r="A115" s="5" t="s">
        <v>76</v>
      </c>
      <c r="B115" s="5" t="s">
        <v>115</v>
      </c>
      <c r="C115" s="5">
        <v>108.84051729837201</v>
      </c>
      <c r="D115" s="42">
        <v>2020</v>
      </c>
      <c r="E115" s="5" t="s">
        <v>90</v>
      </c>
    </row>
    <row r="116" spans="1:6">
      <c r="A116" s="5" t="s">
        <v>76</v>
      </c>
      <c r="B116" s="5" t="s">
        <v>115</v>
      </c>
      <c r="C116" s="5">
        <v>99.528802764031298</v>
      </c>
      <c r="D116" s="42">
        <v>2020</v>
      </c>
      <c r="E116" s="5" t="s">
        <v>91</v>
      </c>
    </row>
    <row r="117" spans="1:6">
      <c r="A117" s="5" t="s">
        <v>76</v>
      </c>
      <c r="B117" s="5" t="s">
        <v>115</v>
      </c>
      <c r="C117" s="5">
        <v>95.829238589187597</v>
      </c>
      <c r="D117" s="42">
        <v>2020</v>
      </c>
      <c r="E117" s="5" t="s">
        <v>92</v>
      </c>
    </row>
    <row r="118" spans="1:6">
      <c r="A118" s="5" t="s">
        <v>76</v>
      </c>
      <c r="B118" s="5" t="s">
        <v>115</v>
      </c>
      <c r="C118" s="5">
        <v>103.693691631146</v>
      </c>
      <c r="D118" s="42">
        <v>2020</v>
      </c>
      <c r="E118" s="5" t="s">
        <v>83</v>
      </c>
    </row>
    <row r="119" spans="1:6">
      <c r="A119" s="5" t="s">
        <v>76</v>
      </c>
      <c r="B119" s="5" t="s">
        <v>115</v>
      </c>
      <c r="C119" s="5">
        <v>107.704818394326</v>
      </c>
      <c r="D119" s="42">
        <v>2020</v>
      </c>
      <c r="E119" s="5" t="s">
        <v>84</v>
      </c>
    </row>
    <row r="120" spans="1:6">
      <c r="A120" s="5" t="s">
        <v>76</v>
      </c>
      <c r="B120" s="5" t="s">
        <v>115</v>
      </c>
      <c r="C120" s="5">
        <v>111.49602678802999</v>
      </c>
      <c r="D120" s="42">
        <v>2020</v>
      </c>
      <c r="E120" s="5" t="s">
        <v>85</v>
      </c>
    </row>
    <row r="121" spans="1:6">
      <c r="A121" s="5" t="s">
        <v>76</v>
      </c>
      <c r="B121" s="5" t="s">
        <v>115</v>
      </c>
      <c r="C121" s="5">
        <v>98.658653420953897</v>
      </c>
      <c r="D121" s="42">
        <v>2021</v>
      </c>
      <c r="E121" s="5" t="s">
        <v>86</v>
      </c>
    </row>
    <row r="122" spans="1:6">
      <c r="A122" s="5" t="s">
        <v>76</v>
      </c>
      <c r="B122" s="5" t="s">
        <v>115</v>
      </c>
      <c r="C122" s="5">
        <v>87.520857331838002</v>
      </c>
      <c r="D122" s="42">
        <v>2021</v>
      </c>
      <c r="E122" s="5" t="s">
        <v>94</v>
      </c>
    </row>
    <row r="123" spans="1:6">
      <c r="A123" s="5" t="s">
        <v>76</v>
      </c>
      <c r="B123" s="5" t="s">
        <v>115</v>
      </c>
      <c r="C123" s="5">
        <v>105.282615211932</v>
      </c>
      <c r="D123" s="42">
        <v>2021</v>
      </c>
      <c r="E123" s="5" t="s">
        <v>93</v>
      </c>
    </row>
    <row r="124" spans="1:6">
      <c r="A124" s="5" t="s">
        <v>76</v>
      </c>
      <c r="B124" s="5" t="s">
        <v>115</v>
      </c>
      <c r="C124" s="5">
        <v>98.594134669744193</v>
      </c>
      <c r="D124" s="42">
        <v>2021</v>
      </c>
      <c r="E124" s="5" t="s">
        <v>87</v>
      </c>
    </row>
    <row r="125" spans="1:6">
      <c r="A125" s="5" t="s">
        <v>76</v>
      </c>
      <c r="B125" s="5" t="s">
        <v>115</v>
      </c>
      <c r="C125" s="5">
        <v>116.64351786250199</v>
      </c>
      <c r="D125" s="42">
        <v>2021</v>
      </c>
      <c r="E125" s="5" t="s">
        <v>88</v>
      </c>
    </row>
    <row r="126" spans="1:6" ht="15" customHeight="1">
      <c r="A126" s="5" t="s">
        <v>76</v>
      </c>
      <c r="B126" s="5" t="s">
        <v>115</v>
      </c>
      <c r="C126" s="5">
        <v>102.044570405</v>
      </c>
      <c r="D126" s="42">
        <v>2021</v>
      </c>
      <c r="E126" s="5" t="s">
        <v>89</v>
      </c>
    </row>
    <row r="127" spans="1:6">
      <c r="A127" s="5" t="s">
        <v>76</v>
      </c>
      <c r="B127" s="5" t="s">
        <v>116</v>
      </c>
      <c r="C127" s="5">
        <v>94.339622641509393</v>
      </c>
      <c r="D127" s="42">
        <v>2020</v>
      </c>
      <c r="E127" s="5" t="s">
        <v>88</v>
      </c>
      <c r="F127" s="5">
        <f>AVERAGE(C127:C140)</f>
        <v>111.08854325929553</v>
      </c>
    </row>
    <row r="128" spans="1:6">
      <c r="A128" s="5" t="s">
        <v>76</v>
      </c>
      <c r="B128" s="5" t="s">
        <v>116</v>
      </c>
      <c r="C128" s="5">
        <v>126.243898412286</v>
      </c>
      <c r="D128" s="42">
        <v>2020</v>
      </c>
      <c r="E128" s="5" t="s">
        <v>89</v>
      </c>
    </row>
    <row r="129" spans="1:6">
      <c r="A129" s="5" t="s">
        <v>76</v>
      </c>
      <c r="B129" s="5" t="s">
        <v>116</v>
      </c>
      <c r="C129" s="5">
        <v>114.29581373436601</v>
      </c>
      <c r="D129" s="42">
        <v>2020</v>
      </c>
      <c r="E129" s="5" t="s">
        <v>90</v>
      </c>
    </row>
    <row r="130" spans="1:6">
      <c r="A130" s="5" t="s">
        <v>76</v>
      </c>
      <c r="B130" s="5" t="s">
        <v>116</v>
      </c>
      <c r="C130" s="5">
        <v>112.743795874935</v>
      </c>
      <c r="D130" s="42">
        <v>2020</v>
      </c>
      <c r="E130" s="5" t="s">
        <v>91</v>
      </c>
    </row>
    <row r="131" spans="1:6">
      <c r="A131" s="5" t="s">
        <v>76</v>
      </c>
      <c r="B131" s="5" t="s">
        <v>116</v>
      </c>
      <c r="C131" s="5">
        <v>111.14588093303099</v>
      </c>
      <c r="D131" s="42">
        <v>2020</v>
      </c>
      <c r="E131" s="5" t="s">
        <v>92</v>
      </c>
    </row>
    <row r="132" spans="1:6">
      <c r="A132" s="5" t="s">
        <v>76</v>
      </c>
      <c r="B132" s="5" t="s">
        <v>116</v>
      </c>
      <c r="C132" s="5">
        <v>107.929028085406</v>
      </c>
      <c r="D132" s="42">
        <v>2020</v>
      </c>
      <c r="E132" s="5" t="s">
        <v>83</v>
      </c>
    </row>
    <row r="133" spans="1:6">
      <c r="A133" s="5" t="s">
        <v>76</v>
      </c>
      <c r="B133" s="5" t="s">
        <v>116</v>
      </c>
      <c r="C133" s="5">
        <v>105.061497399643</v>
      </c>
      <c r="D133" s="42">
        <v>2020</v>
      </c>
      <c r="E133" s="5" t="s">
        <v>84</v>
      </c>
    </row>
    <row r="134" spans="1:6">
      <c r="A134" s="5" t="s">
        <v>76</v>
      </c>
      <c r="B134" s="5" t="s">
        <v>116</v>
      </c>
      <c r="C134" s="5">
        <v>94.039646003182895</v>
      </c>
      <c r="D134" s="42">
        <v>2020</v>
      </c>
      <c r="E134" s="5" t="s">
        <v>85</v>
      </c>
    </row>
    <row r="135" spans="1:6">
      <c r="A135" s="5" t="s">
        <v>76</v>
      </c>
      <c r="B135" s="5" t="s">
        <v>116</v>
      </c>
      <c r="C135" s="5">
        <v>112.76616310702499</v>
      </c>
      <c r="D135" s="42">
        <v>2021</v>
      </c>
      <c r="E135" s="5" t="s">
        <v>86</v>
      </c>
    </row>
    <row r="136" spans="1:6">
      <c r="A136" s="5" t="s">
        <v>76</v>
      </c>
      <c r="B136" s="5" t="s">
        <v>116</v>
      </c>
      <c r="C136" s="5">
        <v>133.30517646437701</v>
      </c>
      <c r="D136" s="42">
        <v>2021</v>
      </c>
      <c r="E136" s="5" t="s">
        <v>94</v>
      </c>
    </row>
    <row r="137" spans="1:6">
      <c r="A137" s="5" t="s">
        <v>76</v>
      </c>
      <c r="B137" s="5" t="s">
        <v>116</v>
      </c>
      <c r="C137" s="5">
        <v>123.134728179441</v>
      </c>
      <c r="D137" s="42">
        <v>2021</v>
      </c>
      <c r="E137" s="5" t="s">
        <v>93</v>
      </c>
    </row>
    <row r="138" spans="1:6">
      <c r="A138" s="5" t="s">
        <v>76</v>
      </c>
      <c r="B138" s="5" t="s">
        <v>116</v>
      </c>
      <c r="C138" s="5">
        <v>104.645562856761</v>
      </c>
      <c r="D138" s="42">
        <v>2021</v>
      </c>
      <c r="E138" s="5" t="s">
        <v>87</v>
      </c>
    </row>
    <row r="139" spans="1:6">
      <c r="A139" s="5" t="s">
        <v>76</v>
      </c>
      <c r="B139" s="5" t="s">
        <v>116</v>
      </c>
      <c r="C139" s="5">
        <v>112.04846642579599</v>
      </c>
      <c r="D139" s="42">
        <v>2021</v>
      </c>
      <c r="E139" s="5" t="s">
        <v>88</v>
      </c>
    </row>
    <row r="140" spans="1:6">
      <c r="A140" s="5" t="s">
        <v>76</v>
      </c>
      <c r="B140" s="5" t="s">
        <v>116</v>
      </c>
      <c r="C140" s="5">
        <v>103.540325512378</v>
      </c>
      <c r="D140" s="42">
        <v>2021</v>
      </c>
      <c r="E140" s="5" t="s">
        <v>89</v>
      </c>
    </row>
    <row r="141" spans="1:6">
      <c r="A141" s="5" t="s">
        <v>76</v>
      </c>
      <c r="B141" s="5" t="s">
        <v>117</v>
      </c>
      <c r="C141" s="5">
        <v>93.700112314926102</v>
      </c>
      <c r="D141" s="42">
        <v>2020</v>
      </c>
      <c r="E141" s="5" t="s">
        <v>89</v>
      </c>
      <c r="F141" s="5">
        <f>AVERAGE(C141:C153)</f>
        <v>94.745991627252906</v>
      </c>
    </row>
    <row r="142" spans="1:6">
      <c r="A142" s="5" t="s">
        <v>76</v>
      </c>
      <c r="B142" s="5" t="s">
        <v>117</v>
      </c>
      <c r="C142" s="5">
        <v>93.443512374274803</v>
      </c>
      <c r="D142" s="42">
        <v>2020</v>
      </c>
      <c r="E142" s="5" t="s">
        <v>90</v>
      </c>
    </row>
    <row r="143" spans="1:6">
      <c r="A143" s="5" t="s">
        <v>76</v>
      </c>
      <c r="B143" s="5" t="s">
        <v>117</v>
      </c>
      <c r="C143" s="5">
        <v>88.423106857259199</v>
      </c>
      <c r="D143" s="42">
        <v>2020</v>
      </c>
      <c r="E143" s="5" t="s">
        <v>91</v>
      </c>
    </row>
    <row r="144" spans="1:6">
      <c r="A144" s="5" t="s">
        <v>76</v>
      </c>
      <c r="B144" s="5" t="s">
        <v>117</v>
      </c>
      <c r="C144" s="5">
        <v>90.176244379185803</v>
      </c>
      <c r="D144" s="42">
        <v>2020</v>
      </c>
      <c r="E144" s="5" t="s">
        <v>92</v>
      </c>
    </row>
    <row r="145" spans="1:6">
      <c r="A145" s="5" t="s">
        <v>76</v>
      </c>
      <c r="B145" s="5" t="s">
        <v>117</v>
      </c>
      <c r="C145" s="5">
        <v>103.137341705791</v>
      </c>
      <c r="D145" s="42">
        <v>2020</v>
      </c>
      <c r="E145" s="5" t="s">
        <v>83</v>
      </c>
    </row>
    <row r="146" spans="1:6">
      <c r="A146" s="5" t="s">
        <v>76</v>
      </c>
      <c r="B146" s="5" t="s">
        <v>117</v>
      </c>
      <c r="C146" s="5">
        <v>97.225000809116807</v>
      </c>
      <c r="D146" s="42">
        <v>2020</v>
      </c>
      <c r="E146" s="5" t="s">
        <v>84</v>
      </c>
    </row>
    <row r="147" spans="1:6">
      <c r="A147" s="5" t="s">
        <v>76</v>
      </c>
      <c r="B147" s="5" t="s">
        <v>117</v>
      </c>
      <c r="C147" s="5">
        <v>90.179307158098297</v>
      </c>
      <c r="D147" s="42">
        <v>2020</v>
      </c>
      <c r="E147" s="5" t="s">
        <v>85</v>
      </c>
    </row>
    <row r="148" spans="1:6">
      <c r="A148" s="5" t="s">
        <v>76</v>
      </c>
      <c r="B148" s="5" t="s">
        <v>117</v>
      </c>
      <c r="C148" s="5">
        <v>99.622441377466501</v>
      </c>
      <c r="D148" s="42">
        <v>2021</v>
      </c>
      <c r="E148" s="5" t="s">
        <v>86</v>
      </c>
    </row>
    <row r="149" spans="1:6">
      <c r="A149" s="5" t="s">
        <v>76</v>
      </c>
      <c r="B149" s="5" t="s">
        <v>117</v>
      </c>
      <c r="C149" s="5">
        <v>89.408633007438596</v>
      </c>
      <c r="D149" s="42">
        <v>2021</v>
      </c>
      <c r="E149" s="5" t="s">
        <v>94</v>
      </c>
    </row>
    <row r="150" spans="1:6">
      <c r="A150" s="5" t="s">
        <v>76</v>
      </c>
      <c r="B150" s="5" t="s">
        <v>117</v>
      </c>
      <c r="C150" s="5">
        <v>101.7300564865</v>
      </c>
      <c r="D150" s="42">
        <v>2021</v>
      </c>
      <c r="E150" s="5" t="s">
        <v>93</v>
      </c>
    </row>
    <row r="151" spans="1:6">
      <c r="A151" s="5" t="s">
        <v>76</v>
      </c>
      <c r="B151" s="5" t="s">
        <v>117</v>
      </c>
      <c r="C151" s="5">
        <v>90.732740366293697</v>
      </c>
      <c r="D151" s="42">
        <v>2021</v>
      </c>
      <c r="E151" s="5" t="s">
        <v>87</v>
      </c>
    </row>
    <row r="152" spans="1:6">
      <c r="A152" s="5" t="s">
        <v>76</v>
      </c>
      <c r="B152" s="5" t="s">
        <v>117</v>
      </c>
      <c r="C152" s="5">
        <v>98.779027585550295</v>
      </c>
      <c r="D152" s="42">
        <v>2021</v>
      </c>
      <c r="E152" s="5" t="s">
        <v>88</v>
      </c>
    </row>
    <row r="153" spans="1:6">
      <c r="A153" s="5" t="s">
        <v>76</v>
      </c>
      <c r="B153" s="5" t="s">
        <v>117</v>
      </c>
      <c r="C153" s="5">
        <v>95.140366732386795</v>
      </c>
      <c r="D153" s="42">
        <v>2021</v>
      </c>
      <c r="E153" s="5" t="s">
        <v>89</v>
      </c>
    </row>
    <row r="154" spans="1:6">
      <c r="A154" s="5" t="s">
        <v>76</v>
      </c>
      <c r="B154" s="5" t="s">
        <v>118</v>
      </c>
      <c r="C154" s="5">
        <v>98.748982160041393</v>
      </c>
      <c r="D154" s="42">
        <v>2020</v>
      </c>
      <c r="E154" s="5" t="s">
        <v>92</v>
      </c>
    </row>
    <row r="155" spans="1:6">
      <c r="A155" s="5" t="s">
        <v>76</v>
      </c>
      <c r="B155" s="5" t="s">
        <v>118</v>
      </c>
      <c r="C155" s="5">
        <v>128.668171557562</v>
      </c>
      <c r="D155" s="42">
        <v>2020</v>
      </c>
      <c r="E155" s="5" t="s">
        <v>85</v>
      </c>
    </row>
    <row r="156" spans="1:6">
      <c r="A156" s="5" t="s">
        <v>76</v>
      </c>
      <c r="B156" s="5" t="s">
        <v>119</v>
      </c>
      <c r="C156" s="5">
        <v>74.546508738507399</v>
      </c>
      <c r="D156" s="42">
        <v>2020</v>
      </c>
      <c r="E156" s="5" t="s">
        <v>89</v>
      </c>
      <c r="F156" s="5">
        <f>AVERAGE(C156:C167)</f>
        <v>86.127581369295754</v>
      </c>
    </row>
    <row r="157" spans="1:6">
      <c r="A157" s="5" t="s">
        <v>76</v>
      </c>
      <c r="B157" s="5" t="s">
        <v>119</v>
      </c>
      <c r="C157" s="5">
        <v>88.753995079441694</v>
      </c>
      <c r="D157" s="42">
        <v>2020</v>
      </c>
      <c r="E157" s="5" t="s">
        <v>90</v>
      </c>
    </row>
    <row r="158" spans="1:6">
      <c r="A158" s="5" t="s">
        <v>76</v>
      </c>
      <c r="B158" s="5" t="s">
        <v>119</v>
      </c>
      <c r="C158" s="5">
        <v>80.992823717465598</v>
      </c>
      <c r="D158" s="42">
        <v>2020</v>
      </c>
      <c r="E158" s="5" t="s">
        <v>91</v>
      </c>
    </row>
    <row r="159" spans="1:6">
      <c r="A159" s="5" t="s">
        <v>76</v>
      </c>
      <c r="B159" s="5" t="s">
        <v>119</v>
      </c>
      <c r="C159" s="5">
        <v>84.210526315789394</v>
      </c>
      <c r="D159" s="42">
        <v>2020</v>
      </c>
      <c r="E159" s="5" t="s">
        <v>92</v>
      </c>
    </row>
    <row r="160" spans="1:6">
      <c r="A160" s="5" t="s">
        <v>76</v>
      </c>
      <c r="B160" s="5" t="s">
        <v>119</v>
      </c>
      <c r="C160" s="5">
        <v>85.673437944251503</v>
      </c>
      <c r="D160" s="42">
        <v>2020</v>
      </c>
      <c r="E160" s="5" t="s">
        <v>83</v>
      </c>
    </row>
    <row r="161" spans="1:6">
      <c r="A161" s="5" t="s">
        <v>76</v>
      </c>
      <c r="B161" s="5" t="s">
        <v>119</v>
      </c>
      <c r="C161" s="5">
        <v>75.553416746871903</v>
      </c>
      <c r="D161" s="42">
        <v>2020</v>
      </c>
      <c r="E161" s="5" t="s">
        <v>85</v>
      </c>
    </row>
    <row r="162" spans="1:6">
      <c r="A162" s="5" t="s">
        <v>76</v>
      </c>
      <c r="B162" s="5" t="s">
        <v>119</v>
      </c>
      <c r="C162" s="5">
        <v>82.667471840843106</v>
      </c>
      <c r="D162" s="42">
        <v>2021</v>
      </c>
      <c r="E162" s="5" t="s">
        <v>86</v>
      </c>
    </row>
    <row r="163" spans="1:6">
      <c r="A163" s="5" t="s">
        <v>76</v>
      </c>
      <c r="B163" s="5" t="s">
        <v>119</v>
      </c>
      <c r="C163" s="5">
        <v>88.972957825416799</v>
      </c>
      <c r="D163" s="42">
        <v>2021</v>
      </c>
      <c r="E163" s="5" t="s">
        <v>94</v>
      </c>
    </row>
    <row r="164" spans="1:6">
      <c r="A164" s="5" t="s">
        <v>76</v>
      </c>
      <c r="B164" s="5" t="s">
        <v>119</v>
      </c>
      <c r="C164" s="5">
        <v>86.391227726649703</v>
      </c>
      <c r="D164" s="42">
        <v>2021</v>
      </c>
      <c r="E164" s="5" t="s">
        <v>93</v>
      </c>
    </row>
    <row r="165" spans="1:6">
      <c r="A165" s="5" t="s">
        <v>76</v>
      </c>
      <c r="B165" s="5" t="s">
        <v>119</v>
      </c>
      <c r="C165" s="5">
        <v>86.417224267463695</v>
      </c>
      <c r="D165" s="42">
        <v>2021</v>
      </c>
      <c r="E165" s="5" t="s">
        <v>87</v>
      </c>
    </row>
    <row r="166" spans="1:6">
      <c r="A166" s="5" t="s">
        <v>76</v>
      </c>
      <c r="B166" s="5" t="s">
        <v>119</v>
      </c>
      <c r="C166" s="5">
        <v>84.727834105296395</v>
      </c>
      <c r="D166" s="42">
        <v>2021</v>
      </c>
      <c r="E166" s="5" t="s">
        <v>88</v>
      </c>
    </row>
    <row r="167" spans="1:6">
      <c r="A167" s="5" t="s">
        <v>76</v>
      </c>
      <c r="B167" s="5" t="s">
        <v>119</v>
      </c>
      <c r="C167" s="5">
        <v>114.623552123552</v>
      </c>
      <c r="D167" s="42">
        <v>2021</v>
      </c>
      <c r="E167" s="5" t="s">
        <v>89</v>
      </c>
    </row>
    <row r="168" spans="1:6">
      <c r="A168" s="5" t="s">
        <v>76</v>
      </c>
      <c r="B168" s="5" t="s">
        <v>120</v>
      </c>
      <c r="C168" s="5">
        <v>87.740384615384599</v>
      </c>
      <c r="D168" s="42">
        <v>2020</v>
      </c>
      <c r="E168" s="5" t="s">
        <v>88</v>
      </c>
      <c r="F168" s="5">
        <f>AVERAGE(C168:C181)</f>
        <v>94.318204118784593</v>
      </c>
    </row>
    <row r="169" spans="1:6">
      <c r="A169" s="5" t="s">
        <v>76</v>
      </c>
      <c r="B169" s="5" t="s">
        <v>120</v>
      </c>
      <c r="C169" s="5">
        <v>92.000497636227905</v>
      </c>
      <c r="D169" s="42">
        <v>2020</v>
      </c>
      <c r="E169" s="5" t="s">
        <v>89</v>
      </c>
    </row>
    <row r="170" spans="1:6">
      <c r="A170" s="5" t="s">
        <v>76</v>
      </c>
      <c r="B170" s="5" t="s">
        <v>120</v>
      </c>
      <c r="C170" s="5">
        <v>94.432031459469101</v>
      </c>
      <c r="D170" s="42">
        <v>2020</v>
      </c>
      <c r="E170" s="5" t="s">
        <v>90</v>
      </c>
    </row>
    <row r="171" spans="1:6">
      <c r="A171" s="5" t="s">
        <v>76</v>
      </c>
      <c r="B171" s="5" t="s">
        <v>120</v>
      </c>
      <c r="C171" s="5">
        <v>100.16127235713201</v>
      </c>
      <c r="D171" s="42">
        <v>2020</v>
      </c>
      <c r="E171" s="5" t="s">
        <v>91</v>
      </c>
    </row>
    <row r="172" spans="1:6">
      <c r="A172" s="5" t="s">
        <v>76</v>
      </c>
      <c r="B172" s="5" t="s">
        <v>120</v>
      </c>
      <c r="C172" s="5">
        <v>91.632721300655803</v>
      </c>
      <c r="D172" s="42">
        <v>2020</v>
      </c>
      <c r="E172" s="5" t="s">
        <v>92</v>
      </c>
    </row>
    <row r="173" spans="1:6">
      <c r="A173" s="5" t="s">
        <v>76</v>
      </c>
      <c r="B173" s="5" t="s">
        <v>120</v>
      </c>
      <c r="C173" s="5">
        <v>103.658156588213</v>
      </c>
      <c r="D173" s="42">
        <v>2020</v>
      </c>
      <c r="E173" s="5" t="s">
        <v>83</v>
      </c>
    </row>
    <row r="174" spans="1:6">
      <c r="A174" s="5" t="s">
        <v>76</v>
      </c>
      <c r="B174" s="5" t="s">
        <v>120</v>
      </c>
      <c r="C174" s="5">
        <v>92.380672026928707</v>
      </c>
      <c r="D174" s="42">
        <v>2020</v>
      </c>
      <c r="E174" s="5" t="s">
        <v>84</v>
      </c>
    </row>
    <row r="175" spans="1:6">
      <c r="A175" s="5" t="s">
        <v>76</v>
      </c>
      <c r="B175" s="5" t="s">
        <v>120</v>
      </c>
      <c r="C175" s="5">
        <v>90.321109515690097</v>
      </c>
      <c r="D175" s="42">
        <v>2020</v>
      </c>
      <c r="E175" s="5" t="s">
        <v>85</v>
      </c>
    </row>
    <row r="176" spans="1:6">
      <c r="A176" s="5" t="s">
        <v>76</v>
      </c>
      <c r="B176" s="5" t="s">
        <v>120</v>
      </c>
      <c r="C176" s="5">
        <v>91.861049337827595</v>
      </c>
      <c r="D176" s="42">
        <v>2021</v>
      </c>
      <c r="E176" s="5" t="s">
        <v>86</v>
      </c>
    </row>
    <row r="177" spans="1:6">
      <c r="A177" s="5" t="s">
        <v>76</v>
      </c>
      <c r="B177" s="5" t="s">
        <v>120</v>
      </c>
      <c r="C177" s="5">
        <v>90.452503984159904</v>
      </c>
      <c r="D177" s="42">
        <v>2021</v>
      </c>
      <c r="E177" s="5" t="s">
        <v>94</v>
      </c>
    </row>
    <row r="178" spans="1:6">
      <c r="A178" s="5" t="s">
        <v>76</v>
      </c>
      <c r="B178" s="5" t="s">
        <v>120</v>
      </c>
      <c r="C178" s="5">
        <v>95.337339869129707</v>
      </c>
      <c r="D178" s="42">
        <v>2021</v>
      </c>
      <c r="E178" s="5" t="s">
        <v>93</v>
      </c>
    </row>
    <row r="179" spans="1:6">
      <c r="A179" s="5" t="s">
        <v>76</v>
      </c>
      <c r="B179" s="5" t="s">
        <v>120</v>
      </c>
      <c r="C179" s="5">
        <v>95.346868046393396</v>
      </c>
      <c r="D179" s="42">
        <v>2021</v>
      </c>
      <c r="E179" s="5" t="s">
        <v>87</v>
      </c>
    </row>
    <row r="180" spans="1:6">
      <c r="A180" s="5" t="s">
        <v>76</v>
      </c>
      <c r="B180" s="5" t="s">
        <v>120</v>
      </c>
      <c r="C180" s="5">
        <v>96.410991822022396</v>
      </c>
      <c r="D180" s="42">
        <v>2021</v>
      </c>
      <c r="E180" s="5" t="s">
        <v>88</v>
      </c>
    </row>
    <row r="181" spans="1:6">
      <c r="A181" s="5" t="s">
        <v>76</v>
      </c>
      <c r="B181" s="5" t="s">
        <v>120</v>
      </c>
      <c r="C181" s="5">
        <v>98.719259103750105</v>
      </c>
      <c r="D181" s="42">
        <v>2021</v>
      </c>
      <c r="E181" s="5" t="s">
        <v>89</v>
      </c>
    </row>
    <row r="182" spans="1:6">
      <c r="A182" s="5" t="s">
        <v>76</v>
      </c>
      <c r="B182" s="5" t="s">
        <v>121</v>
      </c>
      <c r="C182" s="5">
        <v>81.661858219611901</v>
      </c>
      <c r="D182" s="42">
        <v>2020</v>
      </c>
      <c r="E182" s="5" t="s">
        <v>89</v>
      </c>
      <c r="F182" s="5">
        <f>AVERAGE(C182:C194)</f>
        <v>83.923520499946392</v>
      </c>
    </row>
    <row r="183" spans="1:6">
      <c r="A183" s="5" t="s">
        <v>76</v>
      </c>
      <c r="B183" s="5" t="s">
        <v>121</v>
      </c>
      <c r="C183" s="5">
        <v>89.364501896431605</v>
      </c>
      <c r="D183" s="42">
        <v>2020</v>
      </c>
      <c r="E183" s="5" t="s">
        <v>90</v>
      </c>
    </row>
    <row r="184" spans="1:6">
      <c r="A184" s="5" t="s">
        <v>76</v>
      </c>
      <c r="B184" s="5" t="s">
        <v>121</v>
      </c>
      <c r="C184" s="5">
        <v>80.288308509111104</v>
      </c>
      <c r="D184" s="42">
        <v>2020</v>
      </c>
      <c r="E184" s="5" t="s">
        <v>91</v>
      </c>
    </row>
    <row r="185" spans="1:6">
      <c r="A185" s="5" t="s">
        <v>76</v>
      </c>
      <c r="B185" s="5" t="s">
        <v>121</v>
      </c>
      <c r="C185" s="5">
        <v>80.1747320005353</v>
      </c>
      <c r="D185" s="42">
        <v>2020</v>
      </c>
      <c r="E185" s="5" t="s">
        <v>92</v>
      </c>
    </row>
    <row r="186" spans="1:6">
      <c r="A186" s="5" t="s">
        <v>76</v>
      </c>
      <c r="B186" s="5" t="s">
        <v>121</v>
      </c>
      <c r="C186" s="5">
        <v>82.982286961376403</v>
      </c>
      <c r="D186" s="42">
        <v>2020</v>
      </c>
      <c r="E186" s="5" t="s">
        <v>83</v>
      </c>
    </row>
    <row r="187" spans="1:6">
      <c r="A187" s="5" t="s">
        <v>76</v>
      </c>
      <c r="B187" s="5" t="s">
        <v>121</v>
      </c>
      <c r="C187" s="5">
        <v>82.966110980785203</v>
      </c>
      <c r="D187" s="42">
        <v>2020</v>
      </c>
      <c r="E187" s="5" t="s">
        <v>84</v>
      </c>
    </row>
    <row r="188" spans="1:6">
      <c r="A188" s="5" t="s">
        <v>76</v>
      </c>
      <c r="B188" s="5" t="s">
        <v>121</v>
      </c>
      <c r="C188" s="5">
        <v>57.116746630111898</v>
      </c>
      <c r="D188" s="42">
        <v>2020</v>
      </c>
      <c r="E188" s="5" t="s">
        <v>85</v>
      </c>
    </row>
    <row r="189" spans="1:6">
      <c r="A189" s="5" t="s">
        <v>76</v>
      </c>
      <c r="B189" s="5" t="s">
        <v>121</v>
      </c>
      <c r="C189" s="5">
        <v>95.340909090909093</v>
      </c>
      <c r="D189" s="42">
        <v>2021</v>
      </c>
      <c r="E189" s="5" t="s">
        <v>86</v>
      </c>
    </row>
    <row r="190" spans="1:6">
      <c r="A190" s="5" t="s">
        <v>76</v>
      </c>
      <c r="B190" s="5" t="s">
        <v>121</v>
      </c>
      <c r="C190" s="5">
        <v>90.654620567170497</v>
      </c>
      <c r="D190" s="42">
        <v>2021</v>
      </c>
      <c r="E190" s="5" t="s">
        <v>94</v>
      </c>
    </row>
    <row r="191" spans="1:6">
      <c r="A191" s="5" t="s">
        <v>76</v>
      </c>
      <c r="B191" s="5" t="s">
        <v>121</v>
      </c>
      <c r="C191" s="5">
        <v>88.058920594035499</v>
      </c>
      <c r="D191" s="42">
        <v>2021</v>
      </c>
      <c r="E191" s="5" t="s">
        <v>93</v>
      </c>
    </row>
    <row r="192" spans="1:6">
      <c r="A192" s="5" t="s">
        <v>76</v>
      </c>
      <c r="B192" s="5" t="s">
        <v>121</v>
      </c>
      <c r="C192" s="5">
        <v>90.4542243110062</v>
      </c>
      <c r="D192" s="42">
        <v>2021</v>
      </c>
      <c r="E192" s="5" t="s">
        <v>87</v>
      </c>
    </row>
    <row r="193" spans="1:6">
      <c r="A193" s="5" t="s">
        <v>76</v>
      </c>
      <c r="B193" s="5" t="s">
        <v>121</v>
      </c>
      <c r="C193" s="5">
        <v>85.117244420276293</v>
      </c>
      <c r="D193" s="42">
        <v>2021</v>
      </c>
      <c r="E193" s="5" t="s">
        <v>88</v>
      </c>
    </row>
    <row r="194" spans="1:6">
      <c r="A194" s="5" t="s">
        <v>76</v>
      </c>
      <c r="B194" s="5" t="s">
        <v>121</v>
      </c>
      <c r="C194" s="5">
        <v>86.825302317941905</v>
      </c>
      <c r="D194" s="42">
        <v>2021</v>
      </c>
      <c r="E194" s="5" t="s">
        <v>89</v>
      </c>
    </row>
    <row r="195" spans="1:6">
      <c r="A195" s="5" t="s">
        <v>76</v>
      </c>
      <c r="B195" s="5" t="s">
        <v>122</v>
      </c>
      <c r="C195" s="5">
        <v>76.900952566258795</v>
      </c>
      <c r="D195" s="42">
        <v>2020</v>
      </c>
      <c r="E195" s="5" t="s">
        <v>89</v>
      </c>
      <c r="F195" s="5">
        <f>AVERAGE(C195:C207)</f>
        <v>86.358151629673884</v>
      </c>
    </row>
    <row r="196" spans="1:6">
      <c r="A196" s="5" t="s">
        <v>76</v>
      </c>
      <c r="B196" s="5" t="s">
        <v>122</v>
      </c>
      <c r="C196" s="5">
        <v>83.881029567467493</v>
      </c>
      <c r="D196" s="42">
        <v>2020</v>
      </c>
      <c r="E196" s="5" t="s">
        <v>90</v>
      </c>
    </row>
    <row r="197" spans="1:6">
      <c r="A197" s="5" t="s">
        <v>76</v>
      </c>
      <c r="B197" s="5" t="s">
        <v>122</v>
      </c>
      <c r="C197" s="5">
        <v>77.387630433478805</v>
      </c>
      <c r="D197" s="42">
        <v>2020</v>
      </c>
      <c r="E197" s="5" t="s">
        <v>91</v>
      </c>
    </row>
    <row r="198" spans="1:6">
      <c r="A198" s="5" t="s">
        <v>76</v>
      </c>
      <c r="B198" s="5" t="s">
        <v>122</v>
      </c>
      <c r="C198" s="5">
        <v>84.055148870698204</v>
      </c>
      <c r="D198" s="42">
        <v>2020</v>
      </c>
      <c r="E198" s="5" t="s">
        <v>92</v>
      </c>
    </row>
    <row r="199" spans="1:6">
      <c r="A199" s="5" t="s">
        <v>76</v>
      </c>
      <c r="B199" s="5" t="s">
        <v>122</v>
      </c>
      <c r="C199" s="5">
        <v>88.329773836365803</v>
      </c>
      <c r="D199" s="42">
        <v>2020</v>
      </c>
      <c r="E199" s="5" t="s">
        <v>83</v>
      </c>
    </row>
    <row r="200" spans="1:6">
      <c r="A200" s="5" t="s">
        <v>76</v>
      </c>
      <c r="B200" s="5" t="s">
        <v>122</v>
      </c>
      <c r="C200" s="5">
        <v>90.575924946626102</v>
      </c>
      <c r="D200" s="42">
        <v>2020</v>
      </c>
      <c r="E200" s="5" t="s">
        <v>84</v>
      </c>
    </row>
    <row r="201" spans="1:6">
      <c r="A201" s="5" t="s">
        <v>76</v>
      </c>
      <c r="B201" s="5" t="s">
        <v>122</v>
      </c>
      <c r="C201" s="5">
        <v>78.411727118741794</v>
      </c>
      <c r="D201" s="42">
        <v>2020</v>
      </c>
      <c r="E201" s="5" t="s">
        <v>85</v>
      </c>
    </row>
    <row r="202" spans="1:6">
      <c r="A202" s="5" t="s">
        <v>76</v>
      </c>
      <c r="B202" s="5" t="s">
        <v>122</v>
      </c>
      <c r="C202" s="5">
        <v>81.340787117227705</v>
      </c>
      <c r="D202" s="42">
        <v>2021</v>
      </c>
      <c r="E202" s="5" t="s">
        <v>86</v>
      </c>
    </row>
    <row r="203" spans="1:6">
      <c r="A203" s="5" t="s">
        <v>76</v>
      </c>
      <c r="B203" s="5" t="s">
        <v>122</v>
      </c>
      <c r="C203" s="5">
        <v>98.427912785429697</v>
      </c>
      <c r="D203" s="42">
        <v>2021</v>
      </c>
      <c r="E203" s="5" t="s">
        <v>94</v>
      </c>
    </row>
    <row r="204" spans="1:6">
      <c r="A204" s="5" t="s">
        <v>76</v>
      </c>
      <c r="B204" s="5" t="s">
        <v>122</v>
      </c>
      <c r="C204" s="5">
        <v>85.8842799022012</v>
      </c>
      <c r="D204" s="42">
        <v>2021</v>
      </c>
      <c r="E204" s="5" t="s">
        <v>93</v>
      </c>
    </row>
    <row r="205" spans="1:6">
      <c r="A205" s="5" t="s">
        <v>76</v>
      </c>
      <c r="B205" s="5" t="s">
        <v>122</v>
      </c>
      <c r="C205" s="5">
        <v>82.505627983642398</v>
      </c>
      <c r="D205" s="42">
        <v>2021</v>
      </c>
      <c r="E205" s="5" t="s">
        <v>87</v>
      </c>
    </row>
    <row r="206" spans="1:6">
      <c r="A206" s="5" t="s">
        <v>76</v>
      </c>
      <c r="B206" s="5" t="s">
        <v>122</v>
      </c>
      <c r="C206" s="5">
        <v>88.836254891799499</v>
      </c>
      <c r="D206" s="42">
        <v>2021</v>
      </c>
      <c r="E206" s="5" t="s">
        <v>88</v>
      </c>
    </row>
    <row r="207" spans="1:6">
      <c r="A207" s="5" t="s">
        <v>76</v>
      </c>
      <c r="B207" s="5" t="s">
        <v>122</v>
      </c>
      <c r="C207" s="5">
        <v>106.118921165823</v>
      </c>
      <c r="D207" s="42">
        <v>2021</v>
      </c>
      <c r="E207" s="5" t="s">
        <v>89</v>
      </c>
    </row>
    <row r="208" spans="1:6">
      <c r="A208" s="5" t="s">
        <v>76</v>
      </c>
      <c r="B208" s="5" t="s">
        <v>123</v>
      </c>
      <c r="C208" s="5">
        <v>110.40574109853701</v>
      </c>
      <c r="D208" s="42">
        <v>2020</v>
      </c>
      <c r="E208" s="5" t="s">
        <v>88</v>
      </c>
      <c r="F208" s="5">
        <f>AVERAGE(C208:C221)</f>
        <v>107.29278511265757</v>
      </c>
    </row>
    <row r="209" spans="1:6">
      <c r="A209" s="5" t="s">
        <v>76</v>
      </c>
      <c r="B209" s="5" t="s">
        <v>123</v>
      </c>
      <c r="C209" s="5">
        <v>101.80936995456599</v>
      </c>
      <c r="D209" s="42">
        <v>2020</v>
      </c>
      <c r="E209" s="5" t="s">
        <v>89</v>
      </c>
    </row>
    <row r="210" spans="1:6">
      <c r="A210" s="5" t="s">
        <v>76</v>
      </c>
      <c r="B210" s="5" t="s">
        <v>123</v>
      </c>
      <c r="C210" s="5">
        <v>96.051434282560294</v>
      </c>
      <c r="D210" s="42">
        <v>2020</v>
      </c>
      <c r="E210" s="5" t="s">
        <v>90</v>
      </c>
    </row>
    <row r="211" spans="1:6">
      <c r="A211" s="5" t="s">
        <v>76</v>
      </c>
      <c r="B211" s="5" t="s">
        <v>123</v>
      </c>
      <c r="C211" s="5">
        <v>99.434766757822402</v>
      </c>
      <c r="D211" s="42">
        <v>2020</v>
      </c>
      <c r="E211" s="5" t="s">
        <v>91</v>
      </c>
    </row>
    <row r="212" spans="1:6">
      <c r="A212" s="5" t="s">
        <v>76</v>
      </c>
      <c r="B212" s="5" t="s">
        <v>123</v>
      </c>
      <c r="C212" s="5">
        <v>100.501140388179</v>
      </c>
      <c r="D212" s="42">
        <v>2020</v>
      </c>
      <c r="E212" s="5" t="s">
        <v>92</v>
      </c>
    </row>
    <row r="213" spans="1:6">
      <c r="A213" s="5" t="s">
        <v>76</v>
      </c>
      <c r="B213" s="5" t="s">
        <v>123</v>
      </c>
      <c r="C213" s="5">
        <v>113.387096774193</v>
      </c>
      <c r="D213" s="42">
        <v>2020</v>
      </c>
      <c r="E213" s="5" t="s">
        <v>83</v>
      </c>
    </row>
    <row r="214" spans="1:6">
      <c r="A214" s="5" t="s">
        <v>76</v>
      </c>
      <c r="B214" s="5" t="s">
        <v>123</v>
      </c>
      <c r="C214" s="5">
        <v>111.025628281849</v>
      </c>
      <c r="D214" s="42">
        <v>2020</v>
      </c>
      <c r="E214" s="5" t="s">
        <v>84</v>
      </c>
    </row>
    <row r="215" spans="1:6">
      <c r="A215" s="5" t="s">
        <v>76</v>
      </c>
      <c r="B215" s="5" t="s">
        <v>123</v>
      </c>
      <c r="C215" s="5">
        <v>104.51612903225799</v>
      </c>
      <c r="D215" s="42">
        <v>2020</v>
      </c>
      <c r="E215" s="5" t="s">
        <v>85</v>
      </c>
    </row>
    <row r="216" spans="1:6">
      <c r="A216" s="5" t="s">
        <v>76</v>
      </c>
      <c r="B216" s="5" t="s">
        <v>123</v>
      </c>
      <c r="C216" s="5">
        <v>106.48508517518199</v>
      </c>
      <c r="D216" s="42">
        <v>2021</v>
      </c>
      <c r="E216" s="5" t="s">
        <v>86</v>
      </c>
    </row>
    <row r="217" spans="1:6">
      <c r="A217" s="5" t="s">
        <v>76</v>
      </c>
      <c r="B217" s="5" t="s">
        <v>123</v>
      </c>
      <c r="C217" s="5">
        <v>105.781816349276</v>
      </c>
      <c r="D217" s="42">
        <v>2021</v>
      </c>
      <c r="E217" s="5" t="s">
        <v>94</v>
      </c>
    </row>
    <row r="218" spans="1:6">
      <c r="A218" s="5" t="s">
        <v>76</v>
      </c>
      <c r="B218" s="5" t="s">
        <v>123</v>
      </c>
      <c r="C218" s="5">
        <v>115.93375712687001</v>
      </c>
      <c r="D218" s="42">
        <v>2021</v>
      </c>
      <c r="E218" s="5" t="s">
        <v>93</v>
      </c>
    </row>
    <row r="219" spans="1:6">
      <c r="A219" s="5" t="s">
        <v>76</v>
      </c>
      <c r="B219" s="5" t="s">
        <v>123</v>
      </c>
      <c r="C219" s="5">
        <v>112.43030221262801</v>
      </c>
      <c r="D219" s="42">
        <v>2021</v>
      </c>
      <c r="E219" s="5" t="s">
        <v>87</v>
      </c>
    </row>
    <row r="220" spans="1:6">
      <c r="A220" s="5" t="s">
        <v>76</v>
      </c>
      <c r="B220" s="5" t="s">
        <v>123</v>
      </c>
      <c r="C220" s="5">
        <v>109.59939329763201</v>
      </c>
      <c r="D220" s="42">
        <v>2021</v>
      </c>
      <c r="E220" s="5" t="s">
        <v>88</v>
      </c>
    </row>
    <row r="221" spans="1:6">
      <c r="A221" s="5" t="s">
        <v>76</v>
      </c>
      <c r="B221" s="5" t="s">
        <v>123</v>
      </c>
      <c r="C221" s="5">
        <v>114.73733084565301</v>
      </c>
      <c r="D221" s="42">
        <v>2021</v>
      </c>
      <c r="E221" s="5" t="s">
        <v>89</v>
      </c>
    </row>
    <row r="222" spans="1:6">
      <c r="A222" s="5" t="s">
        <v>76</v>
      </c>
      <c r="B222" s="5" t="s">
        <v>124</v>
      </c>
      <c r="C222" s="5">
        <v>70.213385439135095</v>
      </c>
      <c r="D222" s="42">
        <v>2020</v>
      </c>
      <c r="E222" s="5" t="s">
        <v>89</v>
      </c>
      <c r="F222" s="5">
        <f>AVERAGE(C222:C234)</f>
        <v>93.515496657248534</v>
      </c>
    </row>
    <row r="223" spans="1:6">
      <c r="A223" s="5" t="s">
        <v>76</v>
      </c>
      <c r="B223" s="5" t="s">
        <v>124</v>
      </c>
      <c r="C223" s="5">
        <v>92.551616684314695</v>
      </c>
      <c r="D223" s="42">
        <v>2020</v>
      </c>
      <c r="E223" s="5" t="s">
        <v>90</v>
      </c>
    </row>
    <row r="224" spans="1:6">
      <c r="A224" s="5" t="s">
        <v>76</v>
      </c>
      <c r="B224" s="5" t="s">
        <v>124</v>
      </c>
      <c r="C224" s="5">
        <v>94.705656911945297</v>
      </c>
      <c r="D224" s="42">
        <v>2020</v>
      </c>
      <c r="E224" s="5" t="s">
        <v>91</v>
      </c>
    </row>
    <row r="225" spans="1:6">
      <c r="A225" s="5" t="s">
        <v>76</v>
      </c>
      <c r="B225" s="5" t="s">
        <v>124</v>
      </c>
      <c r="C225" s="5">
        <v>87.036460840455106</v>
      </c>
      <c r="D225" s="42">
        <v>2020</v>
      </c>
      <c r="E225" s="5" t="s">
        <v>92</v>
      </c>
    </row>
    <row r="226" spans="1:6">
      <c r="A226" s="5" t="s">
        <v>76</v>
      </c>
      <c r="B226" s="5" t="s">
        <v>124</v>
      </c>
      <c r="C226" s="5">
        <v>88.036839594848601</v>
      </c>
      <c r="D226" s="42">
        <v>2020</v>
      </c>
      <c r="E226" s="5" t="s">
        <v>83</v>
      </c>
    </row>
    <row r="227" spans="1:6">
      <c r="A227" s="5" t="s">
        <v>76</v>
      </c>
      <c r="B227" s="5" t="s">
        <v>124</v>
      </c>
      <c r="C227" s="5">
        <v>85.532563178813405</v>
      </c>
      <c r="D227" s="42">
        <v>2020</v>
      </c>
      <c r="E227" s="5" t="s">
        <v>84</v>
      </c>
    </row>
    <row r="228" spans="1:6">
      <c r="A228" s="5" t="s">
        <v>76</v>
      </c>
      <c r="B228" s="5" t="s">
        <v>124</v>
      </c>
      <c r="C228" s="5">
        <v>104.092578986039</v>
      </c>
      <c r="D228" s="42">
        <v>2020</v>
      </c>
      <c r="E228" s="5" t="s">
        <v>85</v>
      </c>
    </row>
    <row r="229" spans="1:6">
      <c r="A229" s="5" t="s">
        <v>76</v>
      </c>
      <c r="B229" s="5" t="s">
        <v>124</v>
      </c>
      <c r="C229" s="5">
        <v>91.999999236874203</v>
      </c>
      <c r="D229" s="42">
        <v>2021</v>
      </c>
      <c r="E229" s="5" t="s">
        <v>86</v>
      </c>
    </row>
    <row r="230" spans="1:6">
      <c r="A230" s="5" t="s">
        <v>76</v>
      </c>
      <c r="B230" s="5" t="s">
        <v>124</v>
      </c>
      <c r="C230" s="5">
        <v>103.48432826944</v>
      </c>
      <c r="D230" s="42">
        <v>2021</v>
      </c>
      <c r="E230" s="5" t="s">
        <v>94</v>
      </c>
    </row>
    <row r="231" spans="1:6">
      <c r="A231" s="5" t="s">
        <v>76</v>
      </c>
      <c r="B231" s="5" t="s">
        <v>124</v>
      </c>
      <c r="C231" s="5">
        <v>100.330500472143</v>
      </c>
      <c r="D231" s="42">
        <v>2021</v>
      </c>
      <c r="E231" s="5" t="s">
        <v>93</v>
      </c>
    </row>
    <row r="232" spans="1:6">
      <c r="A232" s="5" t="s">
        <v>76</v>
      </c>
      <c r="B232" s="5" t="s">
        <v>124</v>
      </c>
      <c r="C232" s="5">
        <v>98.826545894432101</v>
      </c>
      <c r="D232" s="42">
        <v>2021</v>
      </c>
      <c r="E232" s="5" t="s">
        <v>87</v>
      </c>
    </row>
    <row r="233" spans="1:6">
      <c r="A233" s="5" t="s">
        <v>76</v>
      </c>
      <c r="B233" s="5" t="s">
        <v>124</v>
      </c>
      <c r="C233" s="5">
        <v>94.043887147335397</v>
      </c>
      <c r="D233" s="42">
        <v>2021</v>
      </c>
      <c r="E233" s="5" t="s">
        <v>88</v>
      </c>
    </row>
    <row r="234" spans="1:6">
      <c r="A234" s="5" t="s">
        <v>76</v>
      </c>
      <c r="B234" s="5" t="s">
        <v>124</v>
      </c>
      <c r="C234" s="5">
        <v>104.84709388845501</v>
      </c>
      <c r="D234" s="42">
        <v>2021</v>
      </c>
      <c r="E234" s="5" t="s">
        <v>89</v>
      </c>
    </row>
    <row r="235" spans="1:6">
      <c r="A235" s="5" t="s">
        <v>76</v>
      </c>
      <c r="B235" s="5" t="s">
        <v>125</v>
      </c>
      <c r="C235" s="5">
        <v>107.76186887716599</v>
      </c>
      <c r="D235" s="42">
        <v>2020</v>
      </c>
      <c r="E235" s="5" t="s">
        <v>88</v>
      </c>
      <c r="F235" s="5">
        <f>AVERAGE(C235:C248)</f>
        <v>113.29551564059356</v>
      </c>
    </row>
    <row r="236" spans="1:6">
      <c r="A236" s="5" t="s">
        <v>76</v>
      </c>
      <c r="B236" s="5" t="s">
        <v>125</v>
      </c>
      <c r="C236" s="5">
        <v>110.354180272072</v>
      </c>
      <c r="D236" s="42">
        <v>2020</v>
      </c>
      <c r="E236" s="5" t="s">
        <v>89</v>
      </c>
    </row>
    <row r="237" spans="1:6">
      <c r="A237" s="5" t="s">
        <v>76</v>
      </c>
      <c r="B237" s="5" t="s">
        <v>125</v>
      </c>
      <c r="C237" s="5">
        <v>103.002316150826</v>
      </c>
      <c r="D237" s="42">
        <v>2020</v>
      </c>
      <c r="E237" s="5" t="s">
        <v>90</v>
      </c>
    </row>
    <row r="238" spans="1:6">
      <c r="A238" s="5" t="s">
        <v>76</v>
      </c>
      <c r="B238" s="5" t="s">
        <v>125</v>
      </c>
      <c r="C238" s="5">
        <v>117.124474583873</v>
      </c>
      <c r="D238" s="42">
        <v>2020</v>
      </c>
      <c r="E238" s="5" t="s">
        <v>91</v>
      </c>
    </row>
    <row r="239" spans="1:6">
      <c r="A239" s="5" t="s">
        <v>76</v>
      </c>
      <c r="B239" s="5" t="s">
        <v>125</v>
      </c>
      <c r="C239" s="5">
        <v>118.216746385645</v>
      </c>
      <c r="D239" s="42">
        <v>2020</v>
      </c>
      <c r="E239" s="5" t="s">
        <v>92</v>
      </c>
    </row>
    <row r="240" spans="1:6">
      <c r="A240" s="5" t="s">
        <v>76</v>
      </c>
      <c r="B240" s="5" t="s">
        <v>125</v>
      </c>
      <c r="C240" s="5">
        <v>105.74089754445301</v>
      </c>
      <c r="D240" s="42">
        <v>2020</v>
      </c>
      <c r="E240" s="5" t="s">
        <v>83</v>
      </c>
    </row>
    <row r="241" spans="1:6">
      <c r="A241" s="5" t="s">
        <v>76</v>
      </c>
      <c r="B241" s="5" t="s">
        <v>125</v>
      </c>
      <c r="C241" s="5">
        <v>118.145370375129</v>
      </c>
      <c r="D241" s="42">
        <v>2020</v>
      </c>
      <c r="E241" s="5" t="s">
        <v>84</v>
      </c>
    </row>
    <row r="242" spans="1:6">
      <c r="A242" s="5" t="s">
        <v>76</v>
      </c>
      <c r="B242" s="5" t="s">
        <v>125</v>
      </c>
      <c r="C242" s="5">
        <v>114.701351835992</v>
      </c>
      <c r="D242" s="42">
        <v>2020</v>
      </c>
      <c r="E242" s="5" t="s">
        <v>85</v>
      </c>
    </row>
    <row r="243" spans="1:6">
      <c r="A243" s="5" t="s">
        <v>76</v>
      </c>
      <c r="B243" s="5" t="s">
        <v>125</v>
      </c>
      <c r="C243" s="5">
        <v>100.09686500603701</v>
      </c>
      <c r="D243" s="42">
        <v>2021</v>
      </c>
      <c r="E243" s="5" t="s">
        <v>86</v>
      </c>
    </row>
    <row r="244" spans="1:6">
      <c r="A244" s="5" t="s">
        <v>76</v>
      </c>
      <c r="B244" s="5" t="s">
        <v>125</v>
      </c>
      <c r="C244" s="5">
        <v>116.475008612548</v>
      </c>
      <c r="D244" s="42">
        <v>2021</v>
      </c>
      <c r="E244" s="5" t="s">
        <v>94</v>
      </c>
    </row>
    <row r="245" spans="1:6">
      <c r="A245" s="5" t="s">
        <v>76</v>
      </c>
      <c r="B245" s="5" t="s">
        <v>125</v>
      </c>
      <c r="C245" s="5">
        <v>118.624116326685</v>
      </c>
      <c r="D245" s="42">
        <v>2021</v>
      </c>
      <c r="E245" s="5" t="s">
        <v>93</v>
      </c>
    </row>
    <row r="246" spans="1:6">
      <c r="A246" s="5" t="s">
        <v>76</v>
      </c>
      <c r="B246" s="5" t="s">
        <v>125</v>
      </c>
      <c r="C246" s="5">
        <v>120.74391003773199</v>
      </c>
      <c r="D246" s="42">
        <v>2021</v>
      </c>
      <c r="E246" s="5" t="s">
        <v>87</v>
      </c>
    </row>
    <row r="247" spans="1:6">
      <c r="A247" s="5" t="s">
        <v>76</v>
      </c>
      <c r="B247" s="5" t="s">
        <v>125</v>
      </c>
      <c r="C247" s="5">
        <v>125.248605099264</v>
      </c>
      <c r="D247" s="42">
        <v>2021</v>
      </c>
      <c r="E247" s="5" t="s">
        <v>88</v>
      </c>
    </row>
    <row r="248" spans="1:6">
      <c r="A248" s="5" t="s">
        <v>76</v>
      </c>
      <c r="B248" s="5" t="s">
        <v>125</v>
      </c>
      <c r="C248" s="5">
        <v>109.901507860888</v>
      </c>
      <c r="D248" s="42">
        <v>2021</v>
      </c>
      <c r="E248" s="5" t="s">
        <v>89</v>
      </c>
    </row>
    <row r="249" spans="1:6">
      <c r="A249" s="5" t="s">
        <v>76</v>
      </c>
      <c r="B249" s="5" t="s">
        <v>126</v>
      </c>
      <c r="C249" s="5">
        <v>97.5629436193678</v>
      </c>
      <c r="D249" s="42">
        <v>2020</v>
      </c>
      <c r="E249" s="5" t="s">
        <v>89</v>
      </c>
      <c r="F249" s="5">
        <f>AVERAGE(C249:C261)</f>
        <v>91.6657393150264</v>
      </c>
    </row>
    <row r="250" spans="1:6">
      <c r="A250" s="5" t="s">
        <v>76</v>
      </c>
      <c r="B250" s="5" t="s">
        <v>126</v>
      </c>
      <c r="C250" s="5">
        <v>84.592305139810193</v>
      </c>
      <c r="D250" s="42">
        <v>2020</v>
      </c>
      <c r="E250" s="5" t="s">
        <v>90</v>
      </c>
    </row>
    <row r="251" spans="1:6">
      <c r="A251" s="5" t="s">
        <v>76</v>
      </c>
      <c r="B251" s="5" t="s">
        <v>126</v>
      </c>
      <c r="C251" s="5">
        <v>80.788139198319698</v>
      </c>
      <c r="D251" s="42">
        <v>2020</v>
      </c>
      <c r="E251" s="5" t="s">
        <v>91</v>
      </c>
    </row>
    <row r="252" spans="1:6">
      <c r="A252" s="5" t="s">
        <v>76</v>
      </c>
      <c r="B252" s="5" t="s">
        <v>126</v>
      </c>
      <c r="C252" s="5">
        <v>101.279483829551</v>
      </c>
      <c r="D252" s="42">
        <v>2020</v>
      </c>
      <c r="E252" s="5" t="s">
        <v>92</v>
      </c>
    </row>
    <row r="253" spans="1:6">
      <c r="A253" s="5" t="s">
        <v>76</v>
      </c>
      <c r="B253" s="5" t="s">
        <v>126</v>
      </c>
      <c r="C253" s="5">
        <v>90.442845707603396</v>
      </c>
      <c r="D253" s="42">
        <v>2020</v>
      </c>
      <c r="E253" s="5" t="s">
        <v>83</v>
      </c>
    </row>
    <row r="254" spans="1:6">
      <c r="A254" s="5" t="s">
        <v>76</v>
      </c>
      <c r="B254" s="5" t="s">
        <v>126</v>
      </c>
      <c r="C254" s="5">
        <v>80.421144612398606</v>
      </c>
      <c r="D254" s="42">
        <v>2020</v>
      </c>
      <c r="E254" s="5" t="s">
        <v>84</v>
      </c>
    </row>
    <row r="255" spans="1:6">
      <c r="A255" s="5" t="s">
        <v>76</v>
      </c>
      <c r="B255" s="5" t="s">
        <v>126</v>
      </c>
      <c r="C255" s="5">
        <v>102.590277679571</v>
      </c>
      <c r="D255" s="42">
        <v>2020</v>
      </c>
      <c r="E255" s="5" t="s">
        <v>85</v>
      </c>
    </row>
    <row r="256" spans="1:6">
      <c r="A256" s="5" t="s">
        <v>76</v>
      </c>
      <c r="B256" s="5" t="s">
        <v>126</v>
      </c>
      <c r="C256" s="5">
        <v>84.711541774915602</v>
      </c>
      <c r="D256" s="42">
        <v>2021</v>
      </c>
      <c r="E256" s="5" t="s">
        <v>86</v>
      </c>
    </row>
    <row r="257" spans="1:6">
      <c r="A257" s="5" t="s">
        <v>76</v>
      </c>
      <c r="B257" s="5" t="s">
        <v>126</v>
      </c>
      <c r="C257" s="5">
        <v>114.310675012121</v>
      </c>
      <c r="D257" s="42">
        <v>2021</v>
      </c>
      <c r="E257" s="5" t="s">
        <v>94</v>
      </c>
    </row>
    <row r="258" spans="1:6">
      <c r="A258" s="5" t="s">
        <v>76</v>
      </c>
      <c r="B258" s="5" t="s">
        <v>126</v>
      </c>
      <c r="C258" s="5">
        <v>81.358618065951205</v>
      </c>
      <c r="D258" s="42">
        <v>2021</v>
      </c>
      <c r="E258" s="5" t="s">
        <v>93</v>
      </c>
    </row>
    <row r="259" spans="1:6">
      <c r="A259" s="5" t="s">
        <v>76</v>
      </c>
      <c r="B259" s="5" t="s">
        <v>126</v>
      </c>
      <c r="C259" s="5">
        <v>72.562469125138705</v>
      </c>
      <c r="D259" s="42">
        <v>2021</v>
      </c>
      <c r="E259" s="5" t="s">
        <v>87</v>
      </c>
    </row>
    <row r="260" spans="1:6">
      <c r="A260" s="5" t="s">
        <v>76</v>
      </c>
      <c r="B260" s="5" t="s">
        <v>126</v>
      </c>
      <c r="C260" s="5">
        <v>103.049216971855</v>
      </c>
      <c r="D260" s="42">
        <v>2021</v>
      </c>
      <c r="E260" s="5" t="s">
        <v>88</v>
      </c>
    </row>
    <row r="261" spans="1:6">
      <c r="A261" s="5" t="s">
        <v>76</v>
      </c>
      <c r="B261" s="5" t="s">
        <v>126</v>
      </c>
      <c r="C261" s="5">
        <v>97.984950358739795</v>
      </c>
      <c r="D261" s="42">
        <v>2021</v>
      </c>
      <c r="E261" s="5" t="s">
        <v>89</v>
      </c>
    </row>
    <row r="262" spans="1:6">
      <c r="A262" s="5" t="s">
        <v>95</v>
      </c>
      <c r="B262" s="5" t="s">
        <v>127</v>
      </c>
      <c r="C262" s="5">
        <v>44.486384470207597</v>
      </c>
      <c r="D262" s="42">
        <v>2020</v>
      </c>
      <c r="E262" s="5" t="s">
        <v>88</v>
      </c>
      <c r="F262" s="5">
        <f>AVERAGE(C262:C275)</f>
        <v>46.244445816816402</v>
      </c>
    </row>
    <row r="263" spans="1:6">
      <c r="A263" s="5" t="s">
        <v>95</v>
      </c>
      <c r="B263" s="5" t="s">
        <v>127</v>
      </c>
      <c r="C263" s="5">
        <v>45.708436819122902</v>
      </c>
      <c r="D263" s="42">
        <v>2020</v>
      </c>
      <c r="E263" s="5" t="s">
        <v>89</v>
      </c>
    </row>
    <row r="264" spans="1:6">
      <c r="A264" s="5" t="s">
        <v>95</v>
      </c>
      <c r="B264" s="5" t="s">
        <v>127</v>
      </c>
      <c r="C264" s="5">
        <v>39.001560062402497</v>
      </c>
      <c r="D264" s="42">
        <v>2020</v>
      </c>
      <c r="E264" s="5" t="s">
        <v>90</v>
      </c>
    </row>
    <row r="265" spans="1:6">
      <c r="A265" s="5" t="s">
        <v>95</v>
      </c>
      <c r="B265" s="5" t="s">
        <v>127</v>
      </c>
      <c r="C265" s="5">
        <v>50.464807436918903</v>
      </c>
      <c r="D265" s="42">
        <v>2020</v>
      </c>
      <c r="E265" s="5" t="s">
        <v>91</v>
      </c>
    </row>
    <row r="266" spans="1:6">
      <c r="A266" s="5" t="s">
        <v>95</v>
      </c>
      <c r="B266" s="5" t="s">
        <v>127</v>
      </c>
      <c r="C266" s="5">
        <v>46.225979000198102</v>
      </c>
      <c r="D266" s="42">
        <v>2020</v>
      </c>
      <c r="E266" s="5" t="s">
        <v>92</v>
      </c>
    </row>
    <row r="267" spans="1:6">
      <c r="A267" s="5" t="s">
        <v>95</v>
      </c>
      <c r="B267" s="5" t="s">
        <v>127</v>
      </c>
      <c r="C267" s="5">
        <v>48.530599802611299</v>
      </c>
      <c r="D267" s="42">
        <v>2020</v>
      </c>
      <c r="E267" s="5" t="s">
        <v>83</v>
      </c>
    </row>
    <row r="268" spans="1:6">
      <c r="A268" s="5" t="s">
        <v>95</v>
      </c>
      <c r="B268" s="5" t="s">
        <v>127</v>
      </c>
      <c r="C268" s="5">
        <v>41.680391685275303</v>
      </c>
      <c r="D268" s="42">
        <v>2020</v>
      </c>
      <c r="E268" s="5" t="s">
        <v>84</v>
      </c>
    </row>
    <row r="269" spans="1:6">
      <c r="A269" s="5" t="s">
        <v>95</v>
      </c>
      <c r="B269" s="5" t="s">
        <v>127</v>
      </c>
      <c r="C269" s="5">
        <v>49.286862741645898</v>
      </c>
      <c r="D269" s="42">
        <v>2020</v>
      </c>
      <c r="E269" s="5" t="s">
        <v>85</v>
      </c>
    </row>
    <row r="270" spans="1:6">
      <c r="A270" s="5" t="s">
        <v>95</v>
      </c>
      <c r="B270" s="5" t="s">
        <v>127</v>
      </c>
      <c r="C270" s="5">
        <v>43.739745965210702</v>
      </c>
      <c r="D270" s="42">
        <v>2021</v>
      </c>
      <c r="E270" s="5" t="s">
        <v>86</v>
      </c>
    </row>
    <row r="271" spans="1:6">
      <c r="A271" s="5" t="s">
        <v>95</v>
      </c>
      <c r="B271" s="5" t="s">
        <v>127</v>
      </c>
      <c r="C271" s="5">
        <v>44.483395077376102</v>
      </c>
      <c r="D271" s="42">
        <v>2021</v>
      </c>
      <c r="E271" s="5" t="s">
        <v>94</v>
      </c>
    </row>
    <row r="272" spans="1:6">
      <c r="A272" s="5" t="s">
        <v>95</v>
      </c>
      <c r="B272" s="5" t="s">
        <v>127</v>
      </c>
      <c r="C272" s="5">
        <v>46.256525474129297</v>
      </c>
      <c r="D272" s="42">
        <v>2021</v>
      </c>
      <c r="E272" s="5" t="s">
        <v>93</v>
      </c>
    </row>
    <row r="273" spans="1:6">
      <c r="A273" s="5" t="s">
        <v>95</v>
      </c>
      <c r="B273" s="5" t="s">
        <v>127</v>
      </c>
      <c r="C273" s="5">
        <v>46.194926568758298</v>
      </c>
      <c r="D273" s="42">
        <v>2021</v>
      </c>
      <c r="E273" s="5" t="s">
        <v>87</v>
      </c>
    </row>
    <row r="274" spans="1:6">
      <c r="A274" s="5" t="s">
        <v>95</v>
      </c>
      <c r="B274" s="5" t="s">
        <v>127</v>
      </c>
      <c r="C274" s="5">
        <v>52.136877661918</v>
      </c>
      <c r="D274" s="42">
        <v>2021</v>
      </c>
      <c r="E274" s="5" t="s">
        <v>88</v>
      </c>
    </row>
    <row r="275" spans="1:6">
      <c r="A275" s="5" t="s">
        <v>95</v>
      </c>
      <c r="B275" s="5" t="s">
        <v>127</v>
      </c>
      <c r="C275" s="5">
        <v>49.225748669654799</v>
      </c>
      <c r="D275" s="42">
        <v>2021</v>
      </c>
      <c r="E275" s="5" t="s">
        <v>89</v>
      </c>
    </row>
    <row r="276" spans="1:6">
      <c r="A276" s="5" t="s">
        <v>95</v>
      </c>
      <c r="B276" s="5" t="s">
        <v>128</v>
      </c>
      <c r="C276" s="5">
        <v>51.212017753499403</v>
      </c>
      <c r="D276" s="42">
        <v>2020</v>
      </c>
      <c r="E276" s="5" t="s">
        <v>89</v>
      </c>
      <c r="F276" s="5">
        <f>AVERAGE(C276:C288)</f>
        <v>51.411855623958793</v>
      </c>
    </row>
    <row r="277" spans="1:6">
      <c r="A277" s="5" t="s">
        <v>95</v>
      </c>
      <c r="B277" s="5" t="s">
        <v>128</v>
      </c>
      <c r="C277" s="5">
        <v>49.527738943635498</v>
      </c>
      <c r="D277" s="42">
        <v>2020</v>
      </c>
      <c r="E277" s="5" t="s">
        <v>90</v>
      </c>
    </row>
    <row r="278" spans="1:6">
      <c r="A278" s="5" t="s">
        <v>95</v>
      </c>
      <c r="B278" s="5" t="s">
        <v>128</v>
      </c>
      <c r="C278" s="5">
        <v>54.121874483217098</v>
      </c>
      <c r="D278" s="42">
        <v>2020</v>
      </c>
      <c r="E278" s="5" t="s">
        <v>91</v>
      </c>
    </row>
    <row r="279" spans="1:6">
      <c r="A279" s="5" t="s">
        <v>95</v>
      </c>
      <c r="B279" s="5" t="s">
        <v>128</v>
      </c>
      <c r="C279" s="5">
        <v>48.594204323072297</v>
      </c>
      <c r="D279" s="42">
        <v>2020</v>
      </c>
      <c r="E279" s="5" t="s">
        <v>92</v>
      </c>
    </row>
    <row r="280" spans="1:6">
      <c r="A280" s="5" t="s">
        <v>95</v>
      </c>
      <c r="B280" s="5" t="s">
        <v>128</v>
      </c>
      <c r="C280" s="5">
        <v>51.643192488262898</v>
      </c>
      <c r="D280" s="42">
        <v>2020</v>
      </c>
      <c r="E280" s="5" t="s">
        <v>83</v>
      </c>
    </row>
    <row r="281" spans="1:6">
      <c r="A281" s="5" t="s">
        <v>95</v>
      </c>
      <c r="B281" s="5" t="s">
        <v>128</v>
      </c>
      <c r="C281" s="5">
        <v>50.592379122638398</v>
      </c>
      <c r="D281" s="42">
        <v>2020</v>
      </c>
      <c r="E281" s="5" t="s">
        <v>84</v>
      </c>
    </row>
    <row r="282" spans="1:6">
      <c r="A282" s="5" t="s">
        <v>95</v>
      </c>
      <c r="B282" s="5" t="s">
        <v>128</v>
      </c>
      <c r="C282" s="5">
        <v>49.993880362372003</v>
      </c>
      <c r="D282" s="42">
        <v>2020</v>
      </c>
      <c r="E282" s="5" t="s">
        <v>85</v>
      </c>
    </row>
    <row r="283" spans="1:6">
      <c r="A283" s="5" t="s">
        <v>95</v>
      </c>
      <c r="B283" s="5" t="s">
        <v>128</v>
      </c>
      <c r="C283" s="5">
        <v>49.783353828290998</v>
      </c>
      <c r="D283" s="42">
        <v>2021</v>
      </c>
      <c r="E283" s="5" t="s">
        <v>86</v>
      </c>
    </row>
    <row r="284" spans="1:6">
      <c r="A284" s="5" t="s">
        <v>95</v>
      </c>
      <c r="B284" s="5" t="s">
        <v>128</v>
      </c>
      <c r="C284" s="5">
        <v>52.662092955841104</v>
      </c>
      <c r="D284" s="42">
        <v>2021</v>
      </c>
      <c r="E284" s="5" t="s">
        <v>94</v>
      </c>
    </row>
    <row r="285" spans="1:6">
      <c r="A285" s="5" t="s">
        <v>95</v>
      </c>
      <c r="B285" s="5" t="s">
        <v>128</v>
      </c>
      <c r="C285" s="5">
        <v>52.0113623047598</v>
      </c>
      <c r="D285" s="42">
        <v>2021</v>
      </c>
      <c r="E285" s="5" t="s">
        <v>93</v>
      </c>
    </row>
    <row r="286" spans="1:6">
      <c r="A286" s="5" t="s">
        <v>95</v>
      </c>
      <c r="B286" s="5" t="s">
        <v>128</v>
      </c>
      <c r="C286" s="5">
        <v>55.862891853780198</v>
      </c>
      <c r="D286" s="42">
        <v>2021</v>
      </c>
      <c r="E286" s="5" t="s">
        <v>87</v>
      </c>
    </row>
    <row r="287" spans="1:6">
      <c r="A287" s="5" t="s">
        <v>95</v>
      </c>
      <c r="B287" s="5" t="s">
        <v>128</v>
      </c>
      <c r="C287" s="5">
        <v>51.938964988293499</v>
      </c>
      <c r="D287" s="42">
        <v>2021</v>
      </c>
      <c r="E287" s="5" t="s">
        <v>88</v>
      </c>
    </row>
    <row r="288" spans="1:6">
      <c r="A288" s="5" t="s">
        <v>95</v>
      </c>
      <c r="B288" s="5" t="s">
        <v>128</v>
      </c>
      <c r="C288" s="5">
        <v>50.410169703801103</v>
      </c>
      <c r="D288" s="42">
        <v>2021</v>
      </c>
      <c r="E288" s="5" t="s">
        <v>89</v>
      </c>
    </row>
    <row r="289" spans="1:6">
      <c r="A289" s="5" t="s">
        <v>95</v>
      </c>
      <c r="B289" s="5" t="s">
        <v>129</v>
      </c>
      <c r="C289" s="5">
        <v>49.338818070404301</v>
      </c>
      <c r="D289" s="42">
        <v>2020</v>
      </c>
      <c r="E289" s="5" t="s">
        <v>89</v>
      </c>
      <c r="F289" s="5">
        <f>AVERAGE(C289:C301)</f>
        <v>45.771046188130342</v>
      </c>
    </row>
    <row r="290" spans="1:6">
      <c r="A290" s="5" t="s">
        <v>95</v>
      </c>
      <c r="B290" s="5" t="s">
        <v>129</v>
      </c>
      <c r="C290" s="5">
        <v>43.076636406769801</v>
      </c>
      <c r="D290" s="42">
        <v>2020</v>
      </c>
      <c r="E290" s="5" t="s">
        <v>90</v>
      </c>
    </row>
    <row r="291" spans="1:6">
      <c r="A291" s="5" t="s">
        <v>95</v>
      </c>
      <c r="B291" s="5" t="s">
        <v>129</v>
      </c>
      <c r="C291" s="5">
        <v>47.404194384321002</v>
      </c>
      <c r="D291" s="42">
        <v>2020</v>
      </c>
      <c r="E291" s="5" t="s">
        <v>91</v>
      </c>
    </row>
    <row r="292" spans="1:6">
      <c r="A292" s="5" t="s">
        <v>95</v>
      </c>
      <c r="B292" s="5" t="s">
        <v>129</v>
      </c>
      <c r="C292" s="5">
        <v>47.882360967528697</v>
      </c>
      <c r="D292" s="42">
        <v>2020</v>
      </c>
      <c r="E292" s="5" t="s">
        <v>92</v>
      </c>
    </row>
    <row r="293" spans="1:6">
      <c r="A293" s="5" t="s">
        <v>95</v>
      </c>
      <c r="B293" s="5" t="s">
        <v>129</v>
      </c>
      <c r="C293" s="5">
        <v>49.867809226697901</v>
      </c>
      <c r="D293" s="42">
        <v>2020</v>
      </c>
      <c r="E293" s="5" t="s">
        <v>83</v>
      </c>
    </row>
    <row r="294" spans="1:6">
      <c r="A294" s="5" t="s">
        <v>95</v>
      </c>
      <c r="B294" s="5" t="s">
        <v>129</v>
      </c>
      <c r="C294" s="5">
        <v>44.877788091525602</v>
      </c>
      <c r="D294" s="42">
        <v>2020</v>
      </c>
      <c r="E294" s="5" t="s">
        <v>84</v>
      </c>
    </row>
    <row r="295" spans="1:6">
      <c r="A295" s="5" t="s">
        <v>95</v>
      </c>
      <c r="B295" s="5" t="s">
        <v>129</v>
      </c>
      <c r="C295" s="5">
        <v>44.598059984390602</v>
      </c>
      <c r="D295" s="42">
        <v>2020</v>
      </c>
      <c r="E295" s="5" t="s">
        <v>85</v>
      </c>
    </row>
    <row r="296" spans="1:6">
      <c r="A296" s="5" t="s">
        <v>95</v>
      </c>
      <c r="B296" s="5" t="s">
        <v>129</v>
      </c>
      <c r="C296" s="5">
        <v>40.355430428019503</v>
      </c>
      <c r="D296" s="42">
        <v>2021</v>
      </c>
      <c r="E296" s="5" t="s">
        <v>86</v>
      </c>
    </row>
    <row r="297" spans="1:6">
      <c r="A297" s="5" t="s">
        <v>95</v>
      </c>
      <c r="B297" s="5" t="s">
        <v>129</v>
      </c>
      <c r="C297" s="5">
        <v>39.998740679624298</v>
      </c>
      <c r="D297" s="42">
        <v>2021</v>
      </c>
      <c r="E297" s="5" t="s">
        <v>94</v>
      </c>
    </row>
    <row r="298" spans="1:6">
      <c r="A298" s="5" t="s">
        <v>95</v>
      </c>
      <c r="B298" s="5" t="s">
        <v>129</v>
      </c>
      <c r="C298" s="5">
        <v>45.075692614937999</v>
      </c>
      <c r="D298" s="42">
        <v>2021</v>
      </c>
      <c r="E298" s="5" t="s">
        <v>93</v>
      </c>
    </row>
    <row r="299" spans="1:6">
      <c r="A299" s="5" t="s">
        <v>95</v>
      </c>
      <c r="B299" s="5" t="s">
        <v>129</v>
      </c>
      <c r="C299" s="5">
        <v>46.577446462211299</v>
      </c>
      <c r="D299" s="42">
        <v>2021</v>
      </c>
      <c r="E299" s="5" t="s">
        <v>87</v>
      </c>
    </row>
    <row r="300" spans="1:6">
      <c r="A300" s="5" t="s">
        <v>95</v>
      </c>
      <c r="B300" s="5" t="s">
        <v>129</v>
      </c>
      <c r="C300" s="5">
        <v>47.265167004162699</v>
      </c>
      <c r="D300" s="42">
        <v>2021</v>
      </c>
      <c r="E300" s="5" t="s">
        <v>88</v>
      </c>
    </row>
    <row r="301" spans="1:6">
      <c r="A301" s="5" t="s">
        <v>95</v>
      </c>
      <c r="B301" s="5" t="s">
        <v>129</v>
      </c>
      <c r="C301" s="5">
        <v>48.705456125100802</v>
      </c>
      <c r="D301" s="42">
        <v>2021</v>
      </c>
      <c r="E301" s="5" t="s">
        <v>89</v>
      </c>
    </row>
    <row r="302" spans="1:6">
      <c r="A302" s="5" t="s">
        <v>95</v>
      </c>
      <c r="B302" s="5" t="s">
        <v>130</v>
      </c>
      <c r="C302" s="5">
        <v>47.934261584113202</v>
      </c>
      <c r="D302" s="42">
        <v>2020</v>
      </c>
      <c r="E302" s="5" t="s">
        <v>88</v>
      </c>
      <c r="F302" s="5">
        <f>AVERAGE(C302:C315)</f>
        <v>52.674245626984252</v>
      </c>
    </row>
    <row r="303" spans="1:6">
      <c r="A303" s="5" t="s">
        <v>95</v>
      </c>
      <c r="B303" s="5" t="s">
        <v>130</v>
      </c>
      <c r="C303" s="5">
        <v>53.516185900949502</v>
      </c>
      <c r="D303" s="42">
        <v>2020</v>
      </c>
      <c r="E303" s="5" t="s">
        <v>89</v>
      </c>
    </row>
    <row r="304" spans="1:6">
      <c r="A304" s="5" t="s">
        <v>95</v>
      </c>
      <c r="B304" s="5" t="s">
        <v>130</v>
      </c>
      <c r="C304" s="5">
        <v>61.528651054194299</v>
      </c>
      <c r="D304" s="42">
        <v>2020</v>
      </c>
      <c r="E304" s="5" t="s">
        <v>90</v>
      </c>
    </row>
    <row r="305" spans="1:5">
      <c r="A305" s="5" t="s">
        <v>95</v>
      </c>
      <c r="B305" s="5" t="s">
        <v>130</v>
      </c>
      <c r="C305" s="5">
        <v>51.406954353512901</v>
      </c>
      <c r="D305" s="42">
        <v>2020</v>
      </c>
      <c r="E305" s="5" t="s">
        <v>91</v>
      </c>
    </row>
    <row r="306" spans="1:5">
      <c r="A306" s="5" t="s">
        <v>95</v>
      </c>
      <c r="B306" s="5" t="s">
        <v>130</v>
      </c>
      <c r="C306" s="5">
        <v>52.159962265152302</v>
      </c>
      <c r="D306" s="42">
        <v>2020</v>
      </c>
      <c r="E306" s="5" t="s">
        <v>92</v>
      </c>
    </row>
    <row r="307" spans="1:5">
      <c r="A307" s="5" t="s">
        <v>95</v>
      </c>
      <c r="B307" s="5" t="s">
        <v>130</v>
      </c>
      <c r="C307" s="5">
        <v>48.384848842328502</v>
      </c>
      <c r="D307" s="42">
        <v>2020</v>
      </c>
      <c r="E307" s="5" t="s">
        <v>83</v>
      </c>
    </row>
    <row r="308" spans="1:5">
      <c r="A308" s="5" t="s">
        <v>95</v>
      </c>
      <c r="B308" s="5" t="s">
        <v>130</v>
      </c>
      <c r="C308" s="5">
        <v>50.156188539154002</v>
      </c>
      <c r="D308" s="42">
        <v>2020</v>
      </c>
      <c r="E308" s="5" t="s">
        <v>84</v>
      </c>
    </row>
    <row r="309" spans="1:5">
      <c r="A309" s="5" t="s">
        <v>95</v>
      </c>
      <c r="B309" s="5" t="s">
        <v>130</v>
      </c>
      <c r="C309" s="5">
        <v>43.368623889707699</v>
      </c>
      <c r="D309" s="42">
        <v>2020</v>
      </c>
      <c r="E309" s="5" t="s">
        <v>85</v>
      </c>
    </row>
    <row r="310" spans="1:5">
      <c r="A310" s="5" t="s">
        <v>95</v>
      </c>
      <c r="B310" s="5" t="s">
        <v>130</v>
      </c>
      <c r="C310" s="5">
        <v>55.351076536165401</v>
      </c>
      <c r="D310" s="42">
        <v>2021</v>
      </c>
      <c r="E310" s="5" t="s">
        <v>86</v>
      </c>
    </row>
    <row r="311" spans="1:5">
      <c r="A311" s="5" t="s">
        <v>95</v>
      </c>
      <c r="B311" s="5" t="s">
        <v>130</v>
      </c>
      <c r="C311" s="5">
        <v>63.432110529012498</v>
      </c>
      <c r="D311" s="42">
        <v>2021</v>
      </c>
      <c r="E311" s="5" t="s">
        <v>94</v>
      </c>
    </row>
    <row r="312" spans="1:5">
      <c r="A312" s="5" t="s">
        <v>95</v>
      </c>
      <c r="B312" s="5" t="s">
        <v>130</v>
      </c>
      <c r="C312" s="5">
        <v>51.818342113255497</v>
      </c>
      <c r="D312" s="42">
        <v>2021</v>
      </c>
      <c r="E312" s="5" t="s">
        <v>93</v>
      </c>
    </row>
    <row r="313" spans="1:5">
      <c r="A313" s="5" t="s">
        <v>95</v>
      </c>
      <c r="B313" s="5" t="s">
        <v>130</v>
      </c>
      <c r="C313" s="5">
        <v>52.006342541757697</v>
      </c>
      <c r="D313" s="42">
        <v>2021</v>
      </c>
      <c r="E313" s="5" t="s">
        <v>87</v>
      </c>
    </row>
    <row r="314" spans="1:5">
      <c r="A314" s="5" t="s">
        <v>95</v>
      </c>
      <c r="B314" s="5" t="s">
        <v>130</v>
      </c>
      <c r="C314" s="5">
        <v>52.638970766063402</v>
      </c>
      <c r="D314" s="42">
        <v>2021</v>
      </c>
      <c r="E314" s="5" t="s">
        <v>88</v>
      </c>
    </row>
    <row r="315" spans="1:5">
      <c r="A315" s="5" t="s">
        <v>95</v>
      </c>
      <c r="B315" s="5" t="s">
        <v>130</v>
      </c>
      <c r="C315" s="5">
        <v>53.736919862412599</v>
      </c>
      <c r="D315" s="42">
        <v>2021</v>
      </c>
      <c r="E315" s="5" t="s">
        <v>89</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4" bestFit="1" customWidth="1"/>
    <col min="2" max="2" width="5.75" style="191" bestFit="1" customWidth="1"/>
    <col min="3" max="3" width="9.5" style="191" bestFit="1" customWidth="1"/>
    <col min="4" max="4" width="5.75" style="192" bestFit="1" customWidth="1"/>
    <col min="5" max="5" width="6.25" style="192" bestFit="1" customWidth="1"/>
    <col min="6" max="6" width="5.75" style="192" bestFit="1" customWidth="1"/>
    <col min="7" max="7" width="14.125" style="192" bestFit="1" customWidth="1"/>
    <col min="8" max="8" width="5.75" style="192" bestFit="1" customWidth="1"/>
    <col min="9" max="9" width="5.75" style="192" customWidth="1"/>
    <col min="10" max="12" width="18.625" style="192" bestFit="1" customWidth="1"/>
    <col min="13" max="13" width="15.5" style="192" customWidth="1"/>
    <col min="14" max="14" width="29.625" style="192" bestFit="1" customWidth="1"/>
    <col min="15" max="15" width="7.625" style="195" customWidth="1"/>
    <col min="16" max="16384" width="9" style="195"/>
  </cols>
  <sheetData>
    <row r="1" spans="1:14" s="190" customFormat="1" ht="54">
      <c r="A1" s="189" t="s">
        <v>146</v>
      </c>
      <c r="B1" s="189" t="s">
        <v>929</v>
      </c>
      <c r="C1" s="189" t="s">
        <v>930</v>
      </c>
      <c r="D1" s="189" t="s">
        <v>104</v>
      </c>
      <c r="E1" s="189" t="s">
        <v>669</v>
      </c>
      <c r="F1" s="189" t="s">
        <v>98</v>
      </c>
      <c r="G1" s="189" t="s">
        <v>931</v>
      </c>
      <c r="H1" s="189" t="s">
        <v>150</v>
      </c>
      <c r="I1" s="189" t="s">
        <v>899</v>
      </c>
      <c r="J1" s="189" t="s">
        <v>932</v>
      </c>
      <c r="K1" s="189" t="s">
        <v>933</v>
      </c>
      <c r="L1" s="189" t="s">
        <v>934</v>
      </c>
      <c r="M1" s="189" t="s">
        <v>935</v>
      </c>
      <c r="N1" s="189" t="s">
        <v>936</v>
      </c>
    </row>
    <row r="2" spans="1:14">
      <c r="A2" s="184">
        <v>1</v>
      </c>
      <c r="B2" s="191">
        <v>6</v>
      </c>
      <c r="C2" s="191" t="s">
        <v>937</v>
      </c>
      <c r="D2" s="192">
        <v>2</v>
      </c>
      <c r="E2" s="418">
        <v>201</v>
      </c>
      <c r="F2" s="418" t="s">
        <v>938</v>
      </c>
      <c r="G2" s="192" t="s">
        <v>939</v>
      </c>
      <c r="H2" s="192" t="s">
        <v>867</v>
      </c>
      <c r="I2" s="418" t="s">
        <v>940</v>
      </c>
      <c r="J2" s="419">
        <v>114.55</v>
      </c>
      <c r="K2" s="419">
        <v>144.64084987123164</v>
      </c>
      <c r="L2" s="419">
        <v>247.29084987123201</v>
      </c>
      <c r="M2" s="193">
        <v>24.08</v>
      </c>
      <c r="N2" s="194">
        <v>41.810686464031591</v>
      </c>
    </row>
    <row r="3" spans="1:14">
      <c r="A3" s="184">
        <v>2</v>
      </c>
      <c r="B3" s="191">
        <v>6</v>
      </c>
      <c r="C3" s="191" t="s">
        <v>937</v>
      </c>
      <c r="D3" s="192">
        <v>2</v>
      </c>
      <c r="E3" s="418"/>
      <c r="F3" s="418"/>
      <c r="G3" s="192" t="s">
        <v>941</v>
      </c>
      <c r="H3" s="192" t="s">
        <v>867</v>
      </c>
      <c r="I3" s="418"/>
      <c r="J3" s="419"/>
      <c r="K3" s="419"/>
      <c r="L3" s="419"/>
      <c r="M3" s="193">
        <v>21.98</v>
      </c>
      <c r="N3" s="196">
        <v>38.164405667749769</v>
      </c>
    </row>
    <row r="4" spans="1:14">
      <c r="A4" s="184">
        <v>3</v>
      </c>
      <c r="B4" s="191">
        <v>6</v>
      </c>
      <c r="C4" s="191" t="s">
        <v>937</v>
      </c>
      <c r="D4" s="192">
        <v>2</v>
      </c>
      <c r="E4" s="418"/>
      <c r="F4" s="418"/>
      <c r="G4" s="192" t="s">
        <v>942</v>
      </c>
      <c r="H4" s="192" t="s">
        <v>867</v>
      </c>
      <c r="I4" s="418"/>
      <c r="J4" s="419"/>
      <c r="K4" s="419"/>
      <c r="L4" s="419"/>
      <c r="M4" s="193">
        <v>27</v>
      </c>
      <c r="N4" s="196">
        <v>46.880753095052036</v>
      </c>
    </row>
    <row r="5" spans="1:14">
      <c r="A5" s="184">
        <v>4</v>
      </c>
      <c r="B5" s="191">
        <v>6</v>
      </c>
      <c r="C5" s="191" t="s">
        <v>937</v>
      </c>
      <c r="D5" s="192">
        <v>2</v>
      </c>
      <c r="E5" s="418"/>
      <c r="F5" s="418"/>
      <c r="G5" s="192" t="s">
        <v>943</v>
      </c>
      <c r="H5" s="192" t="s">
        <v>867</v>
      </c>
      <c r="I5" s="418"/>
      <c r="J5" s="419"/>
      <c r="K5" s="419"/>
      <c r="L5" s="419"/>
      <c r="M5" s="193">
        <v>27</v>
      </c>
      <c r="N5" s="196">
        <v>46.880753095052036</v>
      </c>
    </row>
    <row r="6" spans="1:14">
      <c r="A6" s="184">
        <v>5</v>
      </c>
      <c r="B6" s="191">
        <v>6</v>
      </c>
      <c r="C6" s="191" t="s">
        <v>937</v>
      </c>
      <c r="D6" s="192">
        <v>2</v>
      </c>
      <c r="E6" s="418"/>
      <c r="F6" s="418"/>
      <c r="G6" s="192" t="s">
        <v>944</v>
      </c>
      <c r="H6" s="192" t="s">
        <v>867</v>
      </c>
      <c r="I6" s="418"/>
      <c r="J6" s="419"/>
      <c r="K6" s="419"/>
      <c r="L6" s="419"/>
      <c r="M6" s="193">
        <v>21.98</v>
      </c>
      <c r="N6" s="196">
        <v>38.164405667749769</v>
      </c>
    </row>
    <row r="7" spans="1:14">
      <c r="A7" s="184">
        <v>6</v>
      </c>
      <c r="B7" s="191">
        <v>6</v>
      </c>
      <c r="C7" s="191" t="s">
        <v>937</v>
      </c>
      <c r="D7" s="192">
        <v>2</v>
      </c>
      <c r="E7" s="418"/>
      <c r="F7" s="418"/>
      <c r="G7" s="192" t="s">
        <v>945</v>
      </c>
      <c r="H7" s="192" t="s">
        <v>867</v>
      </c>
      <c r="I7" s="418"/>
      <c r="J7" s="419"/>
      <c r="K7" s="419"/>
      <c r="L7" s="419"/>
      <c r="M7" s="193">
        <v>24.08</v>
      </c>
      <c r="N7" s="196">
        <v>41.810686464031591</v>
      </c>
    </row>
    <row r="8" spans="1:14">
      <c r="A8" s="184">
        <v>7</v>
      </c>
      <c r="B8" s="191">
        <v>6</v>
      </c>
      <c r="C8" s="191" t="s">
        <v>937</v>
      </c>
      <c r="D8" s="192">
        <v>2</v>
      </c>
      <c r="E8" s="418">
        <v>202</v>
      </c>
      <c r="F8" s="418" t="s">
        <v>946</v>
      </c>
      <c r="G8" s="192" t="s">
        <v>939</v>
      </c>
      <c r="H8" s="192" t="s">
        <v>947</v>
      </c>
      <c r="I8" s="418" t="s">
        <v>940</v>
      </c>
      <c r="J8" s="419">
        <v>114.9</v>
      </c>
      <c r="K8" s="419">
        <v>145.08279048628995</v>
      </c>
      <c r="L8" s="419">
        <v>249.50279048628994</v>
      </c>
      <c r="M8" s="193">
        <v>23.46</v>
      </c>
      <c r="N8" s="196">
        <v>40.734165467034103</v>
      </c>
    </row>
    <row r="9" spans="1:14">
      <c r="A9" s="184">
        <v>8</v>
      </c>
      <c r="B9" s="191">
        <v>6</v>
      </c>
      <c r="C9" s="191" t="s">
        <v>937</v>
      </c>
      <c r="D9" s="192">
        <v>2</v>
      </c>
      <c r="E9" s="418"/>
      <c r="F9" s="418"/>
      <c r="G9" s="192" t="s">
        <v>941</v>
      </c>
      <c r="H9" s="192" t="s">
        <v>947</v>
      </c>
      <c r="I9" s="418"/>
      <c r="J9" s="419"/>
      <c r="K9" s="419"/>
      <c r="L9" s="419"/>
      <c r="M9" s="193">
        <v>23.49</v>
      </c>
      <c r="N9" s="196">
        <v>40.786255192695265</v>
      </c>
    </row>
    <row r="10" spans="1:14">
      <c r="A10" s="184">
        <v>9</v>
      </c>
      <c r="B10" s="191">
        <v>6</v>
      </c>
      <c r="C10" s="191" t="s">
        <v>937</v>
      </c>
      <c r="D10" s="192">
        <v>2</v>
      </c>
      <c r="E10" s="418"/>
      <c r="F10" s="418"/>
      <c r="G10" s="192" t="s">
        <v>942</v>
      </c>
      <c r="H10" s="192" t="s">
        <v>947</v>
      </c>
      <c r="I10" s="418"/>
      <c r="J10" s="419"/>
      <c r="K10" s="419"/>
      <c r="L10" s="419"/>
      <c r="M10" s="193">
        <v>25.62</v>
      </c>
      <c r="N10" s="196">
        <v>44.48462571463827</v>
      </c>
    </row>
    <row r="11" spans="1:14">
      <c r="A11" s="184">
        <v>10</v>
      </c>
      <c r="B11" s="191">
        <v>6</v>
      </c>
      <c r="C11" s="191" t="s">
        <v>937</v>
      </c>
      <c r="D11" s="192">
        <v>2</v>
      </c>
      <c r="E11" s="418"/>
      <c r="F11" s="418"/>
      <c r="G11" s="192" t="s">
        <v>943</v>
      </c>
      <c r="H11" s="192" t="s">
        <v>947</v>
      </c>
      <c r="I11" s="418"/>
      <c r="J11" s="419"/>
      <c r="K11" s="419"/>
      <c r="L11" s="419"/>
      <c r="M11" s="193">
        <v>25.62</v>
      </c>
      <c r="N11" s="196">
        <v>44.48462571463827</v>
      </c>
    </row>
    <row r="12" spans="1:14" ht="18" customHeight="1">
      <c r="A12" s="184">
        <v>11</v>
      </c>
      <c r="B12" s="191">
        <v>6</v>
      </c>
      <c r="C12" s="191" t="s">
        <v>937</v>
      </c>
      <c r="D12" s="192">
        <v>2</v>
      </c>
      <c r="E12" s="418"/>
      <c r="F12" s="418"/>
      <c r="G12" s="192" t="s">
        <v>944</v>
      </c>
      <c r="H12" s="192" t="s">
        <v>947</v>
      </c>
      <c r="I12" s="418"/>
      <c r="J12" s="419"/>
      <c r="K12" s="419"/>
      <c r="L12" s="419"/>
      <c r="M12" s="193">
        <v>23.49</v>
      </c>
      <c r="N12" s="196">
        <v>40.786255192695265</v>
      </c>
    </row>
    <row r="13" spans="1:14">
      <c r="A13" s="184">
        <v>12</v>
      </c>
      <c r="B13" s="191">
        <v>6</v>
      </c>
      <c r="C13" s="191" t="s">
        <v>937</v>
      </c>
      <c r="D13" s="192">
        <v>2</v>
      </c>
      <c r="E13" s="418"/>
      <c r="F13" s="418"/>
      <c r="G13" s="192" t="s">
        <v>945</v>
      </c>
      <c r="H13" s="192" t="s">
        <v>947</v>
      </c>
      <c r="I13" s="418"/>
      <c r="J13" s="419"/>
      <c r="K13" s="419"/>
      <c r="L13" s="419"/>
      <c r="M13" s="193">
        <v>23.46</v>
      </c>
      <c r="N13" s="196">
        <v>40.734165467034103</v>
      </c>
    </row>
    <row r="14" spans="1:14">
      <c r="A14" s="184">
        <v>13</v>
      </c>
      <c r="B14" s="191">
        <v>6</v>
      </c>
      <c r="C14" s="191" t="s">
        <v>937</v>
      </c>
      <c r="D14" s="192">
        <v>2</v>
      </c>
      <c r="E14" s="418">
        <v>203</v>
      </c>
      <c r="F14" s="418" t="s">
        <v>948</v>
      </c>
      <c r="G14" s="192" t="s">
        <v>939</v>
      </c>
      <c r="H14" s="192" t="s">
        <v>867</v>
      </c>
      <c r="I14" s="418" t="s">
        <v>949</v>
      </c>
      <c r="J14" s="419">
        <v>85.82</v>
      </c>
      <c r="K14" s="419">
        <v>108.36383881230115</v>
      </c>
      <c r="L14" s="419">
        <v>178.34383881230116</v>
      </c>
      <c r="M14" s="193">
        <v>21.9</v>
      </c>
      <c r="N14" s="197">
        <v>38.025499732653316</v>
      </c>
    </row>
    <row r="15" spans="1:14">
      <c r="A15" s="184">
        <v>14</v>
      </c>
      <c r="B15" s="191">
        <v>6</v>
      </c>
      <c r="C15" s="191" t="s">
        <v>937</v>
      </c>
      <c r="D15" s="192">
        <v>2</v>
      </c>
      <c r="E15" s="418"/>
      <c r="F15" s="418"/>
      <c r="G15" s="192" t="s">
        <v>941</v>
      </c>
      <c r="H15" s="192" t="s">
        <v>867</v>
      </c>
      <c r="I15" s="418"/>
      <c r="J15" s="419"/>
      <c r="K15" s="419"/>
      <c r="L15" s="419"/>
      <c r="M15" s="193">
        <v>26.56</v>
      </c>
      <c r="N15" s="197">
        <v>46.116770452021555</v>
      </c>
    </row>
    <row r="16" spans="1:14">
      <c r="A16" s="184">
        <v>15</v>
      </c>
      <c r="B16" s="191">
        <v>6</v>
      </c>
      <c r="C16" s="191" t="s">
        <v>937</v>
      </c>
      <c r="D16" s="192">
        <v>2</v>
      </c>
      <c r="E16" s="418"/>
      <c r="F16" s="418"/>
      <c r="G16" s="192" t="s">
        <v>942</v>
      </c>
      <c r="H16" s="192" t="s">
        <v>867</v>
      </c>
      <c r="I16" s="418"/>
      <c r="J16" s="419"/>
      <c r="K16" s="419"/>
      <c r="L16" s="419"/>
      <c r="M16" s="193">
        <v>26.56</v>
      </c>
      <c r="N16" s="196">
        <v>46.116770452021555</v>
      </c>
    </row>
    <row r="17" spans="1:14">
      <c r="A17" s="184">
        <v>16</v>
      </c>
      <c r="B17" s="191">
        <v>6</v>
      </c>
      <c r="C17" s="191" t="s">
        <v>937</v>
      </c>
      <c r="D17" s="192">
        <v>2</v>
      </c>
      <c r="E17" s="418"/>
      <c r="F17" s="418"/>
      <c r="G17" s="192" t="s">
        <v>943</v>
      </c>
      <c r="H17" s="192" t="s">
        <v>867</v>
      </c>
      <c r="I17" s="418"/>
      <c r="J17" s="419"/>
      <c r="K17" s="419"/>
      <c r="L17" s="419"/>
      <c r="M17" s="193">
        <v>21.9</v>
      </c>
      <c r="N17" s="196">
        <v>38.025499732653316</v>
      </c>
    </row>
    <row r="18" spans="1:14">
      <c r="A18" s="184">
        <v>17</v>
      </c>
      <c r="B18" s="191">
        <v>6</v>
      </c>
      <c r="C18" s="191" t="s">
        <v>937</v>
      </c>
      <c r="D18" s="192">
        <v>2</v>
      </c>
      <c r="E18" s="418">
        <v>204</v>
      </c>
      <c r="F18" s="418" t="s">
        <v>950</v>
      </c>
      <c r="G18" s="192" t="s">
        <v>939</v>
      </c>
      <c r="H18" s="192" t="s">
        <v>947</v>
      </c>
      <c r="I18" s="418" t="s">
        <v>949</v>
      </c>
      <c r="J18" s="419">
        <v>80.790000000000006</v>
      </c>
      <c r="K18" s="419">
        <v>102.01252083017725</v>
      </c>
      <c r="L18" s="419">
        <v>169.10252083017724</v>
      </c>
      <c r="M18" s="193">
        <v>25.32</v>
      </c>
      <c r="N18" s="196">
        <v>43.96372845802658</v>
      </c>
    </row>
    <row r="19" spans="1:14">
      <c r="A19" s="184">
        <v>18</v>
      </c>
      <c r="B19" s="191">
        <v>6</v>
      </c>
      <c r="C19" s="191" t="s">
        <v>937</v>
      </c>
      <c r="D19" s="192">
        <v>2</v>
      </c>
      <c r="E19" s="418"/>
      <c r="F19" s="418"/>
      <c r="G19" s="192" t="s">
        <v>941</v>
      </c>
      <c r="H19" s="192" t="s">
        <v>947</v>
      </c>
      <c r="I19" s="418"/>
      <c r="J19" s="419"/>
      <c r="K19" s="419"/>
      <c r="L19" s="419"/>
      <c r="M19" s="193">
        <v>23.72</v>
      </c>
      <c r="N19" s="196">
        <v>41.185609756097563</v>
      </c>
    </row>
    <row r="20" spans="1:14">
      <c r="A20" s="184">
        <v>19</v>
      </c>
      <c r="B20" s="191">
        <v>6</v>
      </c>
      <c r="C20" s="191" t="s">
        <v>937</v>
      </c>
      <c r="D20" s="192">
        <v>2</v>
      </c>
      <c r="E20" s="418"/>
      <c r="F20" s="418"/>
      <c r="G20" s="192" t="s">
        <v>942</v>
      </c>
      <c r="H20" s="192" t="s">
        <v>947</v>
      </c>
      <c r="I20" s="418"/>
      <c r="J20" s="419"/>
      <c r="K20" s="419"/>
      <c r="L20" s="419"/>
      <c r="M20" s="193">
        <v>23.72</v>
      </c>
      <c r="N20" s="196">
        <v>41.185609756097563</v>
      </c>
    </row>
    <row r="21" spans="1:14">
      <c r="A21" s="184">
        <v>20</v>
      </c>
      <c r="B21" s="191">
        <v>6</v>
      </c>
      <c r="C21" s="191" t="s">
        <v>937</v>
      </c>
      <c r="D21" s="192">
        <v>2</v>
      </c>
      <c r="E21" s="418"/>
      <c r="F21" s="418"/>
      <c r="G21" s="192" t="s">
        <v>943</v>
      </c>
      <c r="H21" s="192" t="s">
        <v>947</v>
      </c>
      <c r="I21" s="418"/>
      <c r="J21" s="419"/>
      <c r="K21" s="419"/>
      <c r="L21" s="419"/>
      <c r="M21" s="193">
        <v>25.32</v>
      </c>
      <c r="N21" s="196">
        <v>43.96372845802658</v>
      </c>
    </row>
    <row r="22" spans="1:14">
      <c r="A22" s="184">
        <v>21</v>
      </c>
      <c r="B22" s="191">
        <v>6</v>
      </c>
      <c r="C22" s="191" t="s">
        <v>937</v>
      </c>
      <c r="D22" s="192">
        <v>2</v>
      </c>
      <c r="E22" s="418">
        <v>205</v>
      </c>
      <c r="F22" s="418" t="s">
        <v>939</v>
      </c>
      <c r="G22" s="192" t="s">
        <v>939</v>
      </c>
      <c r="H22" s="192" t="s">
        <v>867</v>
      </c>
      <c r="I22" s="418" t="s">
        <v>949</v>
      </c>
      <c r="J22" s="419">
        <v>85.82</v>
      </c>
      <c r="K22" s="419">
        <v>108.36464711227785</v>
      </c>
      <c r="L22" s="419">
        <v>178.34464711227787</v>
      </c>
      <c r="M22" s="193">
        <v>26.56</v>
      </c>
      <c r="N22" s="196">
        <v>46.116770452021555</v>
      </c>
    </row>
    <row r="23" spans="1:14">
      <c r="A23" s="184">
        <v>22</v>
      </c>
      <c r="B23" s="191">
        <v>6</v>
      </c>
      <c r="C23" s="191" t="s">
        <v>937</v>
      </c>
      <c r="D23" s="192">
        <v>2</v>
      </c>
      <c r="E23" s="418"/>
      <c r="F23" s="418"/>
      <c r="G23" s="192" t="s">
        <v>941</v>
      </c>
      <c r="H23" s="192" t="s">
        <v>867</v>
      </c>
      <c r="I23" s="418"/>
      <c r="J23" s="419"/>
      <c r="K23" s="419"/>
      <c r="L23" s="419"/>
      <c r="M23" s="193">
        <v>21.9</v>
      </c>
      <c r="N23" s="196">
        <v>38.025499732653316</v>
      </c>
    </row>
    <row r="24" spans="1:14">
      <c r="A24" s="184">
        <v>23</v>
      </c>
      <c r="B24" s="191">
        <v>6</v>
      </c>
      <c r="C24" s="191" t="s">
        <v>937</v>
      </c>
      <c r="D24" s="192">
        <v>2</v>
      </c>
      <c r="E24" s="418"/>
      <c r="F24" s="418"/>
      <c r="G24" s="192" t="s">
        <v>942</v>
      </c>
      <c r="H24" s="192" t="s">
        <v>867</v>
      </c>
      <c r="I24" s="418"/>
      <c r="J24" s="419"/>
      <c r="K24" s="419"/>
      <c r="L24" s="419"/>
      <c r="M24" s="193">
        <v>21.9</v>
      </c>
      <c r="N24" s="196">
        <v>38.025499732653316</v>
      </c>
    </row>
    <row r="25" spans="1:14">
      <c r="A25" s="184">
        <v>24</v>
      </c>
      <c r="B25" s="191">
        <v>6</v>
      </c>
      <c r="C25" s="191" t="s">
        <v>937</v>
      </c>
      <c r="D25" s="192">
        <v>2</v>
      </c>
      <c r="E25" s="418"/>
      <c r="F25" s="418"/>
      <c r="G25" s="192" t="s">
        <v>943</v>
      </c>
      <c r="H25" s="192" t="s">
        <v>867</v>
      </c>
      <c r="I25" s="418"/>
      <c r="J25" s="419"/>
      <c r="K25" s="419"/>
      <c r="L25" s="419"/>
      <c r="M25" s="193">
        <v>26.56</v>
      </c>
      <c r="N25" s="196">
        <v>46.116770452021555</v>
      </c>
    </row>
    <row r="26" spans="1:14">
      <c r="A26" s="184">
        <v>25</v>
      </c>
      <c r="B26" s="191">
        <v>6</v>
      </c>
      <c r="C26" s="191" t="s">
        <v>937</v>
      </c>
      <c r="D26" s="192">
        <v>2</v>
      </c>
      <c r="E26" s="418">
        <v>206</v>
      </c>
      <c r="F26" s="418" t="s">
        <v>943</v>
      </c>
      <c r="G26" s="192" t="s">
        <v>939</v>
      </c>
      <c r="H26" s="192" t="s">
        <v>947</v>
      </c>
      <c r="I26" s="418" t="s">
        <v>949</v>
      </c>
      <c r="J26" s="419">
        <v>80.790000000000006</v>
      </c>
      <c r="K26" s="419">
        <v>102.01328175484653</v>
      </c>
      <c r="L26" s="419">
        <v>169.10328175484653</v>
      </c>
      <c r="M26" s="193">
        <v>23.72</v>
      </c>
      <c r="N26" s="196">
        <v>41.185609756097563</v>
      </c>
    </row>
    <row r="27" spans="1:14">
      <c r="A27" s="184">
        <v>26</v>
      </c>
      <c r="B27" s="191">
        <v>6</v>
      </c>
      <c r="C27" s="191" t="s">
        <v>937</v>
      </c>
      <c r="D27" s="192">
        <v>2</v>
      </c>
      <c r="E27" s="418"/>
      <c r="F27" s="418"/>
      <c r="G27" s="192" t="s">
        <v>941</v>
      </c>
      <c r="H27" s="192" t="s">
        <v>947</v>
      </c>
      <c r="I27" s="418"/>
      <c r="J27" s="419"/>
      <c r="K27" s="419"/>
      <c r="L27" s="419"/>
      <c r="M27" s="193">
        <v>25.32</v>
      </c>
      <c r="N27" s="196">
        <v>43.96372845802658</v>
      </c>
    </row>
    <row r="28" spans="1:14">
      <c r="A28" s="184">
        <v>27</v>
      </c>
      <c r="B28" s="191">
        <v>6</v>
      </c>
      <c r="C28" s="191" t="s">
        <v>937</v>
      </c>
      <c r="D28" s="192">
        <v>2</v>
      </c>
      <c r="E28" s="418"/>
      <c r="F28" s="418"/>
      <c r="G28" s="192" t="s">
        <v>942</v>
      </c>
      <c r="H28" s="192" t="s">
        <v>947</v>
      </c>
      <c r="I28" s="418"/>
      <c r="J28" s="419"/>
      <c r="K28" s="419"/>
      <c r="L28" s="419"/>
      <c r="M28" s="193">
        <v>25.32</v>
      </c>
      <c r="N28" s="196">
        <v>43.96372845802658</v>
      </c>
    </row>
    <row r="29" spans="1:14">
      <c r="A29" s="184">
        <v>28</v>
      </c>
      <c r="B29" s="191">
        <v>6</v>
      </c>
      <c r="C29" s="191" t="s">
        <v>937</v>
      </c>
      <c r="D29" s="192">
        <v>2</v>
      </c>
      <c r="E29" s="418"/>
      <c r="F29" s="418"/>
      <c r="G29" s="192" t="s">
        <v>943</v>
      </c>
      <c r="H29" s="192" t="s">
        <v>947</v>
      </c>
      <c r="I29" s="418"/>
      <c r="J29" s="419"/>
      <c r="K29" s="419"/>
      <c r="L29" s="419"/>
      <c r="M29" s="193">
        <v>23.72</v>
      </c>
      <c r="N29" s="196">
        <v>41.185609756097563</v>
      </c>
    </row>
    <row r="30" spans="1:14">
      <c r="A30" s="184">
        <v>29</v>
      </c>
      <c r="B30" s="191">
        <v>6</v>
      </c>
      <c r="C30" s="191" t="s">
        <v>937</v>
      </c>
      <c r="D30" s="192">
        <v>2</v>
      </c>
      <c r="E30" s="418">
        <v>207</v>
      </c>
      <c r="F30" s="418" t="s">
        <v>941</v>
      </c>
      <c r="G30" s="192" t="s">
        <v>939</v>
      </c>
      <c r="H30" s="192" t="s">
        <v>867</v>
      </c>
      <c r="I30" s="418" t="s">
        <v>940</v>
      </c>
      <c r="J30" s="419">
        <v>114.59</v>
      </c>
      <c r="K30" s="419">
        <v>144.69243664176091</v>
      </c>
      <c r="L30" s="419">
        <v>247.34243664176091</v>
      </c>
      <c r="M30" s="193">
        <v>27</v>
      </c>
      <c r="N30" s="196">
        <v>46.880753095052036</v>
      </c>
    </row>
    <row r="31" spans="1:14">
      <c r="A31" s="184">
        <v>30</v>
      </c>
      <c r="B31" s="191">
        <v>6</v>
      </c>
      <c r="C31" s="191" t="s">
        <v>937</v>
      </c>
      <c r="D31" s="192">
        <v>2</v>
      </c>
      <c r="E31" s="418"/>
      <c r="F31" s="418"/>
      <c r="G31" s="192" t="s">
        <v>941</v>
      </c>
      <c r="H31" s="192" t="s">
        <v>867</v>
      </c>
      <c r="I31" s="418"/>
      <c r="J31" s="419"/>
      <c r="K31" s="419"/>
      <c r="L31" s="419"/>
      <c r="M31" s="193">
        <v>21.98</v>
      </c>
      <c r="N31" s="196">
        <v>38.164405667749769</v>
      </c>
    </row>
    <row r="32" spans="1:14">
      <c r="A32" s="184">
        <v>31</v>
      </c>
      <c r="B32" s="191">
        <v>6</v>
      </c>
      <c r="C32" s="191" t="s">
        <v>937</v>
      </c>
      <c r="D32" s="192">
        <v>2</v>
      </c>
      <c r="E32" s="418"/>
      <c r="F32" s="418"/>
      <c r="G32" s="192" t="s">
        <v>942</v>
      </c>
      <c r="H32" s="192" t="s">
        <v>867</v>
      </c>
      <c r="I32" s="418"/>
      <c r="J32" s="419"/>
      <c r="K32" s="419"/>
      <c r="L32" s="419"/>
      <c r="M32" s="193">
        <v>24.08</v>
      </c>
      <c r="N32" s="196">
        <v>41.810686464031591</v>
      </c>
    </row>
    <row r="33" spans="1:14">
      <c r="A33" s="184">
        <v>32</v>
      </c>
      <c r="B33" s="191">
        <v>6</v>
      </c>
      <c r="C33" s="191" t="s">
        <v>937</v>
      </c>
      <c r="D33" s="192">
        <v>2</v>
      </c>
      <c r="E33" s="418"/>
      <c r="F33" s="418"/>
      <c r="G33" s="192" t="s">
        <v>943</v>
      </c>
      <c r="H33" s="192" t="s">
        <v>867</v>
      </c>
      <c r="I33" s="418"/>
      <c r="J33" s="419"/>
      <c r="K33" s="419"/>
      <c r="L33" s="419"/>
      <c r="M33" s="193">
        <v>24.08</v>
      </c>
      <c r="N33" s="196">
        <v>41.810686464031591</v>
      </c>
    </row>
    <row r="34" spans="1:14">
      <c r="A34" s="184">
        <v>33</v>
      </c>
      <c r="B34" s="191">
        <v>6</v>
      </c>
      <c r="C34" s="191" t="s">
        <v>937</v>
      </c>
      <c r="D34" s="192">
        <v>2</v>
      </c>
      <c r="E34" s="418"/>
      <c r="F34" s="418"/>
      <c r="G34" s="192" t="s">
        <v>944</v>
      </c>
      <c r="H34" s="192" t="s">
        <v>867</v>
      </c>
      <c r="I34" s="418"/>
      <c r="J34" s="419"/>
      <c r="K34" s="419"/>
      <c r="L34" s="419"/>
      <c r="M34" s="193">
        <v>21.98</v>
      </c>
      <c r="N34" s="196">
        <v>38.164405667749769</v>
      </c>
    </row>
    <row r="35" spans="1:14">
      <c r="A35" s="184">
        <v>34</v>
      </c>
      <c r="B35" s="191">
        <v>6</v>
      </c>
      <c r="C35" s="191" t="s">
        <v>937</v>
      </c>
      <c r="D35" s="192">
        <v>2</v>
      </c>
      <c r="E35" s="418"/>
      <c r="F35" s="418"/>
      <c r="G35" s="192" t="s">
        <v>945</v>
      </c>
      <c r="H35" s="192" t="s">
        <v>867</v>
      </c>
      <c r="I35" s="418"/>
      <c r="J35" s="419"/>
      <c r="K35" s="419"/>
      <c r="L35" s="419"/>
      <c r="M35" s="193">
        <v>27</v>
      </c>
      <c r="N35" s="196">
        <v>46.880753095052036</v>
      </c>
    </row>
    <row r="36" spans="1:14">
      <c r="A36" s="184">
        <v>35</v>
      </c>
      <c r="B36" s="191">
        <v>6</v>
      </c>
      <c r="C36" s="191" t="s">
        <v>937</v>
      </c>
      <c r="D36" s="192">
        <v>2</v>
      </c>
      <c r="E36" s="418">
        <v>208</v>
      </c>
      <c r="F36" s="418" t="s">
        <v>942</v>
      </c>
      <c r="G36" s="192" t="s">
        <v>939</v>
      </c>
      <c r="H36" s="192" t="s">
        <v>947</v>
      </c>
      <c r="I36" s="418" t="s">
        <v>940</v>
      </c>
      <c r="J36" s="419">
        <v>114.96</v>
      </c>
      <c r="K36" s="419">
        <v>145.1596344911147</v>
      </c>
      <c r="L36" s="419">
        <v>249.57963449111469</v>
      </c>
      <c r="M36" s="193">
        <v>25.62</v>
      </c>
      <c r="N36" s="196">
        <v>44.48462571463827</v>
      </c>
    </row>
    <row r="37" spans="1:14">
      <c r="A37" s="184">
        <v>36</v>
      </c>
      <c r="B37" s="191">
        <v>6</v>
      </c>
      <c r="C37" s="191" t="s">
        <v>937</v>
      </c>
      <c r="D37" s="192">
        <v>2</v>
      </c>
      <c r="E37" s="418"/>
      <c r="F37" s="418"/>
      <c r="G37" s="192" t="s">
        <v>941</v>
      </c>
      <c r="H37" s="192" t="s">
        <v>947</v>
      </c>
      <c r="I37" s="418"/>
      <c r="J37" s="419"/>
      <c r="K37" s="419"/>
      <c r="L37" s="419"/>
      <c r="M37" s="193">
        <v>23.49</v>
      </c>
      <c r="N37" s="196">
        <v>40.786255192695265</v>
      </c>
    </row>
    <row r="38" spans="1:14">
      <c r="A38" s="184">
        <v>37</v>
      </c>
      <c r="B38" s="191">
        <v>6</v>
      </c>
      <c r="C38" s="191" t="s">
        <v>937</v>
      </c>
      <c r="D38" s="192">
        <v>2</v>
      </c>
      <c r="E38" s="418"/>
      <c r="F38" s="418"/>
      <c r="G38" s="192" t="s">
        <v>942</v>
      </c>
      <c r="H38" s="192" t="s">
        <v>947</v>
      </c>
      <c r="I38" s="418"/>
      <c r="J38" s="419"/>
      <c r="K38" s="419"/>
      <c r="L38" s="419"/>
      <c r="M38" s="193">
        <v>23.46</v>
      </c>
      <c r="N38" s="196">
        <v>40.734165467034103</v>
      </c>
    </row>
    <row r="39" spans="1:14">
      <c r="A39" s="184">
        <v>38</v>
      </c>
      <c r="B39" s="191">
        <v>6</v>
      </c>
      <c r="C39" s="191" t="s">
        <v>937</v>
      </c>
      <c r="D39" s="192">
        <v>2</v>
      </c>
      <c r="E39" s="418"/>
      <c r="F39" s="418"/>
      <c r="G39" s="192" t="s">
        <v>943</v>
      </c>
      <c r="H39" s="192" t="s">
        <v>947</v>
      </c>
      <c r="I39" s="418"/>
      <c r="J39" s="419"/>
      <c r="K39" s="419"/>
      <c r="L39" s="419"/>
      <c r="M39" s="193">
        <v>23.46</v>
      </c>
      <c r="N39" s="196">
        <v>40.734165467034103</v>
      </c>
    </row>
    <row r="40" spans="1:14">
      <c r="A40" s="184">
        <v>39</v>
      </c>
      <c r="B40" s="191">
        <v>6</v>
      </c>
      <c r="C40" s="191" t="s">
        <v>937</v>
      </c>
      <c r="D40" s="192">
        <v>2</v>
      </c>
      <c r="E40" s="418"/>
      <c r="F40" s="418"/>
      <c r="G40" s="192" t="s">
        <v>944</v>
      </c>
      <c r="H40" s="192" t="s">
        <v>947</v>
      </c>
      <c r="I40" s="418"/>
      <c r="J40" s="419"/>
      <c r="K40" s="419"/>
      <c r="L40" s="419"/>
      <c r="M40" s="193">
        <v>23.49</v>
      </c>
      <c r="N40" s="196">
        <v>40.786255192695265</v>
      </c>
    </row>
    <row r="41" spans="1:14">
      <c r="A41" s="184">
        <v>40</v>
      </c>
      <c r="B41" s="191">
        <v>6</v>
      </c>
      <c r="C41" s="191" t="s">
        <v>937</v>
      </c>
      <c r="D41" s="192">
        <v>2</v>
      </c>
      <c r="E41" s="418"/>
      <c r="F41" s="418"/>
      <c r="G41" s="192" t="s">
        <v>945</v>
      </c>
      <c r="H41" s="192" t="s">
        <v>947</v>
      </c>
      <c r="I41" s="418"/>
      <c r="J41" s="419"/>
      <c r="K41" s="419"/>
      <c r="L41" s="419"/>
      <c r="M41" s="193">
        <v>25.62</v>
      </c>
      <c r="N41" s="196">
        <v>44.48462571463827</v>
      </c>
    </row>
    <row r="42" spans="1:14">
      <c r="A42" s="184">
        <v>41</v>
      </c>
      <c r="B42" s="191">
        <v>6</v>
      </c>
      <c r="C42" s="191" t="s">
        <v>937</v>
      </c>
      <c r="D42" s="192">
        <v>3</v>
      </c>
      <c r="E42" s="418">
        <v>301</v>
      </c>
      <c r="F42" s="418" t="s">
        <v>938</v>
      </c>
      <c r="G42" s="192" t="s">
        <v>939</v>
      </c>
      <c r="H42" s="192" t="s">
        <v>867</v>
      </c>
      <c r="I42" s="418" t="s">
        <v>940</v>
      </c>
      <c r="J42" s="419">
        <v>114.55</v>
      </c>
      <c r="K42" s="419">
        <v>144.64084987123164</v>
      </c>
      <c r="L42" s="419">
        <v>247.29084987123201</v>
      </c>
      <c r="M42" s="193">
        <v>24.08</v>
      </c>
      <c r="N42" s="194">
        <v>41.810686464031591</v>
      </c>
    </row>
    <row r="43" spans="1:14">
      <c r="A43" s="184">
        <v>42</v>
      </c>
      <c r="B43" s="191">
        <v>6</v>
      </c>
      <c r="C43" s="191" t="s">
        <v>937</v>
      </c>
      <c r="D43" s="192">
        <v>3</v>
      </c>
      <c r="E43" s="418"/>
      <c r="F43" s="418"/>
      <c r="G43" s="192" t="s">
        <v>941</v>
      </c>
      <c r="H43" s="192" t="s">
        <v>867</v>
      </c>
      <c r="I43" s="418"/>
      <c r="J43" s="419"/>
      <c r="K43" s="419"/>
      <c r="L43" s="419"/>
      <c r="M43" s="193">
        <v>21.98</v>
      </c>
      <c r="N43" s="196">
        <v>38.164405667749769</v>
      </c>
    </row>
    <row r="44" spans="1:14">
      <c r="A44" s="184">
        <v>43</v>
      </c>
      <c r="B44" s="191">
        <v>6</v>
      </c>
      <c r="C44" s="191" t="s">
        <v>937</v>
      </c>
      <c r="D44" s="192">
        <v>3</v>
      </c>
      <c r="E44" s="418"/>
      <c r="F44" s="418"/>
      <c r="G44" s="192" t="s">
        <v>942</v>
      </c>
      <c r="H44" s="192" t="s">
        <v>867</v>
      </c>
      <c r="I44" s="418"/>
      <c r="J44" s="419"/>
      <c r="K44" s="419"/>
      <c r="L44" s="419"/>
      <c r="M44" s="193">
        <v>27</v>
      </c>
      <c r="N44" s="196">
        <v>46.880753095052036</v>
      </c>
    </row>
    <row r="45" spans="1:14">
      <c r="A45" s="184">
        <v>44</v>
      </c>
      <c r="B45" s="191">
        <v>6</v>
      </c>
      <c r="C45" s="191" t="s">
        <v>937</v>
      </c>
      <c r="D45" s="192">
        <v>3</v>
      </c>
      <c r="E45" s="418"/>
      <c r="F45" s="418"/>
      <c r="G45" s="192" t="s">
        <v>943</v>
      </c>
      <c r="H45" s="192" t="s">
        <v>867</v>
      </c>
      <c r="I45" s="418"/>
      <c r="J45" s="419"/>
      <c r="K45" s="419"/>
      <c r="L45" s="419"/>
      <c r="M45" s="193">
        <v>27</v>
      </c>
      <c r="N45" s="196">
        <v>46.880753095052036</v>
      </c>
    </row>
    <row r="46" spans="1:14">
      <c r="A46" s="184">
        <v>45</v>
      </c>
      <c r="B46" s="191">
        <v>6</v>
      </c>
      <c r="C46" s="191" t="s">
        <v>937</v>
      </c>
      <c r="D46" s="192">
        <v>3</v>
      </c>
      <c r="E46" s="418"/>
      <c r="F46" s="418"/>
      <c r="G46" s="192" t="s">
        <v>944</v>
      </c>
      <c r="H46" s="192" t="s">
        <v>867</v>
      </c>
      <c r="I46" s="418"/>
      <c r="J46" s="419"/>
      <c r="K46" s="419"/>
      <c r="L46" s="419"/>
      <c r="M46" s="193">
        <v>21.98</v>
      </c>
      <c r="N46" s="196">
        <v>38.164405667749769</v>
      </c>
    </row>
    <row r="47" spans="1:14">
      <c r="A47" s="184">
        <v>46</v>
      </c>
      <c r="B47" s="191">
        <v>6</v>
      </c>
      <c r="C47" s="191" t="s">
        <v>937</v>
      </c>
      <c r="D47" s="192">
        <v>3</v>
      </c>
      <c r="E47" s="418"/>
      <c r="F47" s="418"/>
      <c r="G47" s="192" t="s">
        <v>945</v>
      </c>
      <c r="H47" s="192" t="s">
        <v>867</v>
      </c>
      <c r="I47" s="418"/>
      <c r="J47" s="419"/>
      <c r="K47" s="419"/>
      <c r="L47" s="419"/>
      <c r="M47" s="193">
        <v>24.08</v>
      </c>
      <c r="N47" s="196">
        <v>41.810686464031591</v>
      </c>
    </row>
    <row r="48" spans="1:14">
      <c r="A48" s="184">
        <v>47</v>
      </c>
      <c r="B48" s="191">
        <v>6</v>
      </c>
      <c r="C48" s="191" t="s">
        <v>937</v>
      </c>
      <c r="D48" s="192">
        <v>3</v>
      </c>
      <c r="E48" s="418">
        <v>302</v>
      </c>
      <c r="F48" s="418" t="s">
        <v>946</v>
      </c>
      <c r="G48" s="192" t="s">
        <v>939</v>
      </c>
      <c r="H48" s="192" t="s">
        <v>947</v>
      </c>
      <c r="I48" s="418" t="s">
        <v>940</v>
      </c>
      <c r="J48" s="419">
        <v>114.9</v>
      </c>
      <c r="K48" s="419">
        <v>145.08279048628995</v>
      </c>
      <c r="L48" s="419">
        <v>249.50279048628994</v>
      </c>
      <c r="M48" s="193">
        <v>23.46</v>
      </c>
      <c r="N48" s="196">
        <v>40.734165467034103</v>
      </c>
    </row>
    <row r="49" spans="1:14">
      <c r="A49" s="184">
        <v>48</v>
      </c>
      <c r="B49" s="191">
        <v>6</v>
      </c>
      <c r="C49" s="191" t="s">
        <v>937</v>
      </c>
      <c r="D49" s="192">
        <v>3</v>
      </c>
      <c r="E49" s="418"/>
      <c r="F49" s="418"/>
      <c r="G49" s="192" t="s">
        <v>941</v>
      </c>
      <c r="H49" s="192" t="s">
        <v>947</v>
      </c>
      <c r="I49" s="418"/>
      <c r="J49" s="419"/>
      <c r="K49" s="419"/>
      <c r="L49" s="419"/>
      <c r="M49" s="193">
        <v>23.49</v>
      </c>
      <c r="N49" s="196">
        <v>40.786255192695265</v>
      </c>
    </row>
    <row r="50" spans="1:14">
      <c r="A50" s="184">
        <v>49</v>
      </c>
      <c r="B50" s="191">
        <v>6</v>
      </c>
      <c r="C50" s="191" t="s">
        <v>937</v>
      </c>
      <c r="D50" s="192">
        <v>3</v>
      </c>
      <c r="E50" s="418"/>
      <c r="F50" s="418"/>
      <c r="G50" s="192" t="s">
        <v>942</v>
      </c>
      <c r="H50" s="192" t="s">
        <v>947</v>
      </c>
      <c r="I50" s="418"/>
      <c r="J50" s="419"/>
      <c r="K50" s="419"/>
      <c r="L50" s="419"/>
      <c r="M50" s="193">
        <v>25.62</v>
      </c>
      <c r="N50" s="196">
        <v>44.48462571463827</v>
      </c>
    </row>
    <row r="51" spans="1:14">
      <c r="A51" s="184">
        <v>50</v>
      </c>
      <c r="B51" s="191">
        <v>6</v>
      </c>
      <c r="C51" s="191" t="s">
        <v>937</v>
      </c>
      <c r="D51" s="192">
        <v>3</v>
      </c>
      <c r="E51" s="418"/>
      <c r="F51" s="418"/>
      <c r="G51" s="192" t="s">
        <v>943</v>
      </c>
      <c r="H51" s="192" t="s">
        <v>947</v>
      </c>
      <c r="I51" s="418"/>
      <c r="J51" s="419"/>
      <c r="K51" s="419"/>
      <c r="L51" s="419"/>
      <c r="M51" s="193">
        <v>25.62</v>
      </c>
      <c r="N51" s="196">
        <v>44.48462571463827</v>
      </c>
    </row>
    <row r="52" spans="1:14">
      <c r="A52" s="184">
        <v>51</v>
      </c>
      <c r="B52" s="191">
        <v>6</v>
      </c>
      <c r="C52" s="191" t="s">
        <v>937</v>
      </c>
      <c r="D52" s="192">
        <v>3</v>
      </c>
      <c r="E52" s="418"/>
      <c r="F52" s="418"/>
      <c r="G52" s="192" t="s">
        <v>944</v>
      </c>
      <c r="H52" s="192" t="s">
        <v>947</v>
      </c>
      <c r="I52" s="418"/>
      <c r="J52" s="419"/>
      <c r="K52" s="419"/>
      <c r="L52" s="419"/>
      <c r="M52" s="193">
        <v>23.49</v>
      </c>
      <c r="N52" s="196">
        <v>40.786255192695265</v>
      </c>
    </row>
    <row r="53" spans="1:14">
      <c r="A53" s="184">
        <v>52</v>
      </c>
      <c r="B53" s="191">
        <v>6</v>
      </c>
      <c r="C53" s="191" t="s">
        <v>937</v>
      </c>
      <c r="D53" s="192">
        <v>3</v>
      </c>
      <c r="E53" s="418"/>
      <c r="F53" s="418"/>
      <c r="G53" s="192" t="s">
        <v>945</v>
      </c>
      <c r="H53" s="192" t="s">
        <v>947</v>
      </c>
      <c r="I53" s="418"/>
      <c r="J53" s="419"/>
      <c r="K53" s="419"/>
      <c r="L53" s="419"/>
      <c r="M53" s="193">
        <v>23.46</v>
      </c>
      <c r="N53" s="196">
        <v>40.734165467034103</v>
      </c>
    </row>
    <row r="54" spans="1:14">
      <c r="A54" s="184">
        <v>53</v>
      </c>
      <c r="B54" s="191">
        <v>6</v>
      </c>
      <c r="C54" s="191" t="s">
        <v>937</v>
      </c>
      <c r="D54" s="192">
        <v>3</v>
      </c>
      <c r="E54" s="418">
        <v>303</v>
      </c>
      <c r="F54" s="418" t="s">
        <v>948</v>
      </c>
      <c r="G54" s="192" t="s">
        <v>939</v>
      </c>
      <c r="H54" s="192" t="s">
        <v>867</v>
      </c>
      <c r="I54" s="418" t="s">
        <v>949</v>
      </c>
      <c r="J54" s="419">
        <v>85.82</v>
      </c>
      <c r="K54" s="419">
        <v>108.36383881230115</v>
      </c>
      <c r="L54" s="419">
        <v>178.34383881230116</v>
      </c>
      <c r="M54" s="193">
        <v>21.9</v>
      </c>
      <c r="N54" s="197">
        <v>38.025499732653316</v>
      </c>
    </row>
    <row r="55" spans="1:14">
      <c r="A55" s="184">
        <v>54</v>
      </c>
      <c r="B55" s="191">
        <v>6</v>
      </c>
      <c r="C55" s="191" t="s">
        <v>937</v>
      </c>
      <c r="D55" s="192">
        <v>3</v>
      </c>
      <c r="E55" s="418"/>
      <c r="F55" s="418"/>
      <c r="G55" s="192" t="s">
        <v>941</v>
      </c>
      <c r="H55" s="192" t="s">
        <v>867</v>
      </c>
      <c r="I55" s="418"/>
      <c r="J55" s="419"/>
      <c r="K55" s="419"/>
      <c r="L55" s="419"/>
      <c r="M55" s="193">
        <v>26.56</v>
      </c>
      <c r="N55" s="197">
        <v>46.116770452021555</v>
      </c>
    </row>
    <row r="56" spans="1:14">
      <c r="A56" s="184">
        <v>55</v>
      </c>
      <c r="B56" s="191">
        <v>6</v>
      </c>
      <c r="C56" s="191" t="s">
        <v>937</v>
      </c>
      <c r="D56" s="192">
        <v>3</v>
      </c>
      <c r="E56" s="418"/>
      <c r="F56" s="418"/>
      <c r="G56" s="192" t="s">
        <v>942</v>
      </c>
      <c r="H56" s="192" t="s">
        <v>867</v>
      </c>
      <c r="I56" s="418"/>
      <c r="J56" s="419"/>
      <c r="K56" s="419"/>
      <c r="L56" s="419"/>
      <c r="M56" s="193">
        <v>26.56</v>
      </c>
      <c r="N56" s="196">
        <v>46.116770452021555</v>
      </c>
    </row>
    <row r="57" spans="1:14">
      <c r="A57" s="184">
        <v>56</v>
      </c>
      <c r="B57" s="191">
        <v>6</v>
      </c>
      <c r="C57" s="191" t="s">
        <v>937</v>
      </c>
      <c r="D57" s="192">
        <v>3</v>
      </c>
      <c r="E57" s="418"/>
      <c r="F57" s="418"/>
      <c r="G57" s="192" t="s">
        <v>943</v>
      </c>
      <c r="H57" s="192" t="s">
        <v>867</v>
      </c>
      <c r="I57" s="418"/>
      <c r="J57" s="419"/>
      <c r="K57" s="419"/>
      <c r="L57" s="419"/>
      <c r="M57" s="193">
        <v>21.9</v>
      </c>
      <c r="N57" s="196">
        <v>38.025499732653316</v>
      </c>
    </row>
    <row r="58" spans="1:14">
      <c r="A58" s="184">
        <v>57</v>
      </c>
      <c r="B58" s="191">
        <v>6</v>
      </c>
      <c r="C58" s="191" t="s">
        <v>937</v>
      </c>
      <c r="D58" s="192">
        <v>3</v>
      </c>
      <c r="E58" s="418">
        <v>304</v>
      </c>
      <c r="F58" s="418" t="s">
        <v>950</v>
      </c>
      <c r="G58" s="192" t="s">
        <v>939</v>
      </c>
      <c r="H58" s="192" t="s">
        <v>947</v>
      </c>
      <c r="I58" s="418" t="s">
        <v>949</v>
      </c>
      <c r="J58" s="419">
        <v>80.790000000000006</v>
      </c>
      <c r="K58" s="419">
        <v>102.01252083017725</v>
      </c>
      <c r="L58" s="419">
        <v>169.10252083017724</v>
      </c>
      <c r="M58" s="193">
        <v>25.32</v>
      </c>
      <c r="N58" s="196">
        <v>43.96372845802658</v>
      </c>
    </row>
    <row r="59" spans="1:14">
      <c r="A59" s="184">
        <v>58</v>
      </c>
      <c r="B59" s="191">
        <v>6</v>
      </c>
      <c r="C59" s="191" t="s">
        <v>937</v>
      </c>
      <c r="D59" s="192">
        <v>3</v>
      </c>
      <c r="E59" s="418"/>
      <c r="F59" s="418"/>
      <c r="G59" s="192" t="s">
        <v>941</v>
      </c>
      <c r="H59" s="192" t="s">
        <v>947</v>
      </c>
      <c r="I59" s="418"/>
      <c r="J59" s="419"/>
      <c r="K59" s="419"/>
      <c r="L59" s="419"/>
      <c r="M59" s="193">
        <v>23.72</v>
      </c>
      <c r="N59" s="196">
        <v>41.185609756097563</v>
      </c>
    </row>
    <row r="60" spans="1:14">
      <c r="A60" s="184">
        <v>59</v>
      </c>
      <c r="B60" s="191">
        <v>6</v>
      </c>
      <c r="C60" s="191" t="s">
        <v>937</v>
      </c>
      <c r="D60" s="192">
        <v>3</v>
      </c>
      <c r="E60" s="418"/>
      <c r="F60" s="418"/>
      <c r="G60" s="192" t="s">
        <v>942</v>
      </c>
      <c r="H60" s="192" t="s">
        <v>947</v>
      </c>
      <c r="I60" s="418"/>
      <c r="J60" s="419"/>
      <c r="K60" s="419"/>
      <c r="L60" s="419"/>
      <c r="M60" s="193">
        <v>23.72</v>
      </c>
      <c r="N60" s="196">
        <v>41.185609756097563</v>
      </c>
    </row>
    <row r="61" spans="1:14">
      <c r="A61" s="184">
        <v>60</v>
      </c>
      <c r="B61" s="191">
        <v>6</v>
      </c>
      <c r="C61" s="191" t="s">
        <v>937</v>
      </c>
      <c r="D61" s="192">
        <v>3</v>
      </c>
      <c r="E61" s="418"/>
      <c r="F61" s="418"/>
      <c r="G61" s="192" t="s">
        <v>943</v>
      </c>
      <c r="H61" s="192" t="s">
        <v>947</v>
      </c>
      <c r="I61" s="418"/>
      <c r="J61" s="419"/>
      <c r="K61" s="419"/>
      <c r="L61" s="419"/>
      <c r="M61" s="193">
        <v>25.32</v>
      </c>
      <c r="N61" s="196">
        <v>43.96372845802658</v>
      </c>
    </row>
    <row r="62" spans="1:14">
      <c r="A62" s="184">
        <v>61</v>
      </c>
      <c r="B62" s="191">
        <v>6</v>
      </c>
      <c r="C62" s="191" t="s">
        <v>937</v>
      </c>
      <c r="D62" s="192">
        <v>3</v>
      </c>
      <c r="E62" s="418">
        <v>305</v>
      </c>
      <c r="F62" s="418" t="s">
        <v>939</v>
      </c>
      <c r="G62" s="192" t="s">
        <v>939</v>
      </c>
      <c r="H62" s="192" t="s">
        <v>867</v>
      </c>
      <c r="I62" s="418" t="s">
        <v>949</v>
      </c>
      <c r="J62" s="419">
        <v>85.82</v>
      </c>
      <c r="K62" s="419">
        <v>108.36464711227785</v>
      </c>
      <c r="L62" s="419">
        <v>178.34464711227787</v>
      </c>
      <c r="M62" s="193">
        <v>26.56</v>
      </c>
      <c r="N62" s="196">
        <v>46.116770452021555</v>
      </c>
    </row>
    <row r="63" spans="1:14">
      <c r="A63" s="184">
        <v>62</v>
      </c>
      <c r="B63" s="191">
        <v>6</v>
      </c>
      <c r="C63" s="191" t="s">
        <v>937</v>
      </c>
      <c r="D63" s="192">
        <v>3</v>
      </c>
      <c r="E63" s="418"/>
      <c r="F63" s="418"/>
      <c r="G63" s="192" t="s">
        <v>941</v>
      </c>
      <c r="H63" s="192" t="s">
        <v>867</v>
      </c>
      <c r="I63" s="418"/>
      <c r="J63" s="419"/>
      <c r="K63" s="419"/>
      <c r="L63" s="419"/>
      <c r="M63" s="193">
        <v>21.9</v>
      </c>
      <c r="N63" s="196">
        <v>38.025499732653316</v>
      </c>
    </row>
    <row r="64" spans="1:14">
      <c r="A64" s="184">
        <v>63</v>
      </c>
      <c r="B64" s="191">
        <v>6</v>
      </c>
      <c r="C64" s="191" t="s">
        <v>937</v>
      </c>
      <c r="D64" s="192">
        <v>3</v>
      </c>
      <c r="E64" s="418"/>
      <c r="F64" s="418"/>
      <c r="G64" s="192" t="s">
        <v>942</v>
      </c>
      <c r="H64" s="192" t="s">
        <v>867</v>
      </c>
      <c r="I64" s="418"/>
      <c r="J64" s="419"/>
      <c r="K64" s="419"/>
      <c r="L64" s="419"/>
      <c r="M64" s="193">
        <v>21.9</v>
      </c>
      <c r="N64" s="196">
        <v>38.025499732653316</v>
      </c>
    </row>
    <row r="65" spans="1:14">
      <c r="A65" s="184">
        <v>64</v>
      </c>
      <c r="B65" s="191">
        <v>6</v>
      </c>
      <c r="C65" s="191" t="s">
        <v>937</v>
      </c>
      <c r="D65" s="192">
        <v>3</v>
      </c>
      <c r="E65" s="418"/>
      <c r="F65" s="418"/>
      <c r="G65" s="192" t="s">
        <v>943</v>
      </c>
      <c r="H65" s="192" t="s">
        <v>867</v>
      </c>
      <c r="I65" s="418"/>
      <c r="J65" s="419"/>
      <c r="K65" s="419"/>
      <c r="L65" s="419"/>
      <c r="M65" s="193">
        <v>26.56</v>
      </c>
      <c r="N65" s="196">
        <v>46.116770452021555</v>
      </c>
    </row>
    <row r="66" spans="1:14">
      <c r="A66" s="184">
        <v>65</v>
      </c>
      <c r="B66" s="191">
        <v>6</v>
      </c>
      <c r="C66" s="191" t="s">
        <v>937</v>
      </c>
      <c r="D66" s="192">
        <v>3</v>
      </c>
      <c r="E66" s="418">
        <v>306</v>
      </c>
      <c r="F66" s="418" t="s">
        <v>943</v>
      </c>
      <c r="G66" s="192" t="s">
        <v>939</v>
      </c>
      <c r="H66" s="192" t="s">
        <v>947</v>
      </c>
      <c r="I66" s="418" t="s">
        <v>949</v>
      </c>
      <c r="J66" s="419">
        <v>80.790000000000006</v>
      </c>
      <c r="K66" s="419">
        <v>102.01328175484653</v>
      </c>
      <c r="L66" s="419">
        <v>169.10328175484653</v>
      </c>
      <c r="M66" s="193">
        <v>23.72</v>
      </c>
      <c r="N66" s="196">
        <v>41.185609756097563</v>
      </c>
    </row>
    <row r="67" spans="1:14">
      <c r="A67" s="184">
        <v>66</v>
      </c>
      <c r="B67" s="191">
        <v>6</v>
      </c>
      <c r="C67" s="191" t="s">
        <v>937</v>
      </c>
      <c r="D67" s="192">
        <v>3</v>
      </c>
      <c r="E67" s="418"/>
      <c r="F67" s="418"/>
      <c r="G67" s="192" t="s">
        <v>941</v>
      </c>
      <c r="H67" s="192" t="s">
        <v>947</v>
      </c>
      <c r="I67" s="418"/>
      <c r="J67" s="419"/>
      <c r="K67" s="419"/>
      <c r="L67" s="419"/>
      <c r="M67" s="193">
        <v>25.32</v>
      </c>
      <c r="N67" s="196">
        <v>43.96372845802658</v>
      </c>
    </row>
    <row r="68" spans="1:14">
      <c r="A68" s="184">
        <v>67</v>
      </c>
      <c r="B68" s="191">
        <v>6</v>
      </c>
      <c r="C68" s="191" t="s">
        <v>937</v>
      </c>
      <c r="D68" s="192">
        <v>3</v>
      </c>
      <c r="E68" s="418"/>
      <c r="F68" s="418"/>
      <c r="G68" s="192" t="s">
        <v>942</v>
      </c>
      <c r="H68" s="192" t="s">
        <v>947</v>
      </c>
      <c r="I68" s="418"/>
      <c r="J68" s="419"/>
      <c r="K68" s="419"/>
      <c r="L68" s="419"/>
      <c r="M68" s="193">
        <v>25.32</v>
      </c>
      <c r="N68" s="196">
        <v>43.96372845802658</v>
      </c>
    </row>
    <row r="69" spans="1:14">
      <c r="A69" s="184">
        <v>68</v>
      </c>
      <c r="B69" s="191">
        <v>6</v>
      </c>
      <c r="C69" s="191" t="s">
        <v>937</v>
      </c>
      <c r="D69" s="192">
        <v>3</v>
      </c>
      <c r="E69" s="418"/>
      <c r="F69" s="418"/>
      <c r="G69" s="192" t="s">
        <v>943</v>
      </c>
      <c r="H69" s="192" t="s">
        <v>947</v>
      </c>
      <c r="I69" s="418"/>
      <c r="J69" s="419"/>
      <c r="K69" s="419"/>
      <c r="L69" s="419"/>
      <c r="M69" s="193">
        <v>23.72</v>
      </c>
      <c r="N69" s="196">
        <v>41.185609756097563</v>
      </c>
    </row>
    <row r="70" spans="1:14">
      <c r="A70" s="184">
        <v>69</v>
      </c>
      <c r="B70" s="191">
        <v>6</v>
      </c>
      <c r="C70" s="191" t="s">
        <v>937</v>
      </c>
      <c r="D70" s="192">
        <v>3</v>
      </c>
      <c r="E70" s="418">
        <v>307</v>
      </c>
      <c r="F70" s="418" t="s">
        <v>941</v>
      </c>
      <c r="G70" s="192" t="s">
        <v>939</v>
      </c>
      <c r="H70" s="192" t="s">
        <v>867</v>
      </c>
      <c r="I70" s="418" t="s">
        <v>940</v>
      </c>
      <c r="J70" s="419">
        <v>114.59</v>
      </c>
      <c r="K70" s="419">
        <v>144.69243664176091</v>
      </c>
      <c r="L70" s="419">
        <v>247.34243664176091</v>
      </c>
      <c r="M70" s="193">
        <v>27</v>
      </c>
      <c r="N70" s="196">
        <v>46.880753095052036</v>
      </c>
    </row>
    <row r="71" spans="1:14">
      <c r="A71" s="184">
        <v>70</v>
      </c>
      <c r="B71" s="191">
        <v>6</v>
      </c>
      <c r="C71" s="191" t="s">
        <v>937</v>
      </c>
      <c r="D71" s="192">
        <v>3</v>
      </c>
      <c r="E71" s="418"/>
      <c r="F71" s="418"/>
      <c r="G71" s="192" t="s">
        <v>941</v>
      </c>
      <c r="H71" s="192" t="s">
        <v>867</v>
      </c>
      <c r="I71" s="418"/>
      <c r="J71" s="419"/>
      <c r="K71" s="419"/>
      <c r="L71" s="419"/>
      <c r="M71" s="193">
        <v>21.98</v>
      </c>
      <c r="N71" s="196">
        <v>38.164405667749769</v>
      </c>
    </row>
    <row r="72" spans="1:14">
      <c r="A72" s="184">
        <v>71</v>
      </c>
      <c r="B72" s="191">
        <v>6</v>
      </c>
      <c r="C72" s="191" t="s">
        <v>937</v>
      </c>
      <c r="D72" s="192">
        <v>3</v>
      </c>
      <c r="E72" s="418"/>
      <c r="F72" s="418"/>
      <c r="G72" s="192" t="s">
        <v>942</v>
      </c>
      <c r="H72" s="192" t="s">
        <v>867</v>
      </c>
      <c r="I72" s="418"/>
      <c r="J72" s="419"/>
      <c r="K72" s="419"/>
      <c r="L72" s="419"/>
      <c r="M72" s="193">
        <v>24.08</v>
      </c>
      <c r="N72" s="196">
        <v>41.810686464031591</v>
      </c>
    </row>
    <row r="73" spans="1:14">
      <c r="A73" s="184">
        <v>72</v>
      </c>
      <c r="B73" s="191">
        <v>6</v>
      </c>
      <c r="C73" s="191" t="s">
        <v>937</v>
      </c>
      <c r="D73" s="192">
        <v>3</v>
      </c>
      <c r="E73" s="418"/>
      <c r="F73" s="418"/>
      <c r="G73" s="192" t="s">
        <v>943</v>
      </c>
      <c r="H73" s="192" t="s">
        <v>867</v>
      </c>
      <c r="I73" s="418"/>
      <c r="J73" s="419"/>
      <c r="K73" s="419"/>
      <c r="L73" s="419"/>
      <c r="M73" s="193">
        <v>24.08</v>
      </c>
      <c r="N73" s="196">
        <v>41.810686464031591</v>
      </c>
    </row>
    <row r="74" spans="1:14">
      <c r="A74" s="184">
        <v>73</v>
      </c>
      <c r="B74" s="191">
        <v>6</v>
      </c>
      <c r="C74" s="191" t="s">
        <v>937</v>
      </c>
      <c r="D74" s="192">
        <v>3</v>
      </c>
      <c r="E74" s="418"/>
      <c r="F74" s="418"/>
      <c r="G74" s="192" t="s">
        <v>944</v>
      </c>
      <c r="H74" s="192" t="s">
        <v>867</v>
      </c>
      <c r="I74" s="418"/>
      <c r="J74" s="419"/>
      <c r="K74" s="419"/>
      <c r="L74" s="419"/>
      <c r="M74" s="193">
        <v>21.98</v>
      </c>
      <c r="N74" s="196">
        <v>38.164405667749769</v>
      </c>
    </row>
    <row r="75" spans="1:14">
      <c r="A75" s="184">
        <v>74</v>
      </c>
      <c r="B75" s="191">
        <v>6</v>
      </c>
      <c r="C75" s="191" t="s">
        <v>937</v>
      </c>
      <c r="D75" s="192">
        <v>3</v>
      </c>
      <c r="E75" s="418"/>
      <c r="F75" s="418"/>
      <c r="G75" s="192" t="s">
        <v>945</v>
      </c>
      <c r="H75" s="192" t="s">
        <v>867</v>
      </c>
      <c r="I75" s="418"/>
      <c r="J75" s="419"/>
      <c r="K75" s="419"/>
      <c r="L75" s="419"/>
      <c r="M75" s="193">
        <v>27</v>
      </c>
      <c r="N75" s="196">
        <v>46.880753095052036</v>
      </c>
    </row>
    <row r="76" spans="1:14">
      <c r="A76" s="184">
        <v>75</v>
      </c>
      <c r="B76" s="191">
        <v>6</v>
      </c>
      <c r="C76" s="191" t="s">
        <v>937</v>
      </c>
      <c r="D76" s="192">
        <v>3</v>
      </c>
      <c r="E76" s="418">
        <v>308</v>
      </c>
      <c r="F76" s="418" t="s">
        <v>942</v>
      </c>
      <c r="G76" s="192" t="s">
        <v>939</v>
      </c>
      <c r="H76" s="192" t="s">
        <v>947</v>
      </c>
      <c r="I76" s="418" t="s">
        <v>940</v>
      </c>
      <c r="J76" s="419">
        <v>114.96</v>
      </c>
      <c r="K76" s="419">
        <v>145.1596344911147</v>
      </c>
      <c r="L76" s="419">
        <v>249.57963449111469</v>
      </c>
      <c r="M76" s="193">
        <v>25.62</v>
      </c>
      <c r="N76" s="196">
        <v>44.48462571463827</v>
      </c>
    </row>
    <row r="77" spans="1:14">
      <c r="A77" s="184">
        <v>76</v>
      </c>
      <c r="B77" s="191">
        <v>6</v>
      </c>
      <c r="C77" s="191" t="s">
        <v>937</v>
      </c>
      <c r="D77" s="192">
        <v>3</v>
      </c>
      <c r="E77" s="418"/>
      <c r="F77" s="418"/>
      <c r="G77" s="192" t="s">
        <v>941</v>
      </c>
      <c r="H77" s="192" t="s">
        <v>947</v>
      </c>
      <c r="I77" s="418"/>
      <c r="J77" s="419"/>
      <c r="K77" s="419"/>
      <c r="L77" s="419"/>
      <c r="M77" s="193">
        <v>23.49</v>
      </c>
      <c r="N77" s="196">
        <v>40.786255192695265</v>
      </c>
    </row>
    <row r="78" spans="1:14">
      <c r="A78" s="184">
        <v>77</v>
      </c>
      <c r="B78" s="191">
        <v>6</v>
      </c>
      <c r="C78" s="191" t="s">
        <v>937</v>
      </c>
      <c r="D78" s="192">
        <v>3</v>
      </c>
      <c r="E78" s="418"/>
      <c r="F78" s="418"/>
      <c r="G78" s="192" t="s">
        <v>942</v>
      </c>
      <c r="H78" s="192" t="s">
        <v>947</v>
      </c>
      <c r="I78" s="418"/>
      <c r="J78" s="419"/>
      <c r="K78" s="419"/>
      <c r="L78" s="419"/>
      <c r="M78" s="193">
        <v>23.46</v>
      </c>
      <c r="N78" s="196">
        <v>40.734165467034103</v>
      </c>
    </row>
    <row r="79" spans="1:14">
      <c r="A79" s="184">
        <v>78</v>
      </c>
      <c r="B79" s="191">
        <v>6</v>
      </c>
      <c r="C79" s="191" t="s">
        <v>937</v>
      </c>
      <c r="D79" s="192">
        <v>3</v>
      </c>
      <c r="E79" s="418"/>
      <c r="F79" s="418"/>
      <c r="G79" s="192" t="s">
        <v>943</v>
      </c>
      <c r="H79" s="192" t="s">
        <v>947</v>
      </c>
      <c r="I79" s="418"/>
      <c r="J79" s="419"/>
      <c r="K79" s="419"/>
      <c r="L79" s="419"/>
      <c r="M79" s="193">
        <v>23.46</v>
      </c>
      <c r="N79" s="196">
        <v>40.734165467034103</v>
      </c>
    </row>
    <row r="80" spans="1:14">
      <c r="A80" s="184">
        <v>79</v>
      </c>
      <c r="B80" s="191">
        <v>6</v>
      </c>
      <c r="C80" s="191" t="s">
        <v>937</v>
      </c>
      <c r="D80" s="192">
        <v>3</v>
      </c>
      <c r="E80" s="418"/>
      <c r="F80" s="418"/>
      <c r="G80" s="192" t="s">
        <v>944</v>
      </c>
      <c r="H80" s="192" t="s">
        <v>947</v>
      </c>
      <c r="I80" s="418"/>
      <c r="J80" s="419"/>
      <c r="K80" s="419"/>
      <c r="L80" s="419"/>
      <c r="M80" s="193">
        <v>23.49</v>
      </c>
      <c r="N80" s="196">
        <v>40.786255192695265</v>
      </c>
    </row>
    <row r="81" spans="1:14">
      <c r="A81" s="184">
        <v>80</v>
      </c>
      <c r="B81" s="191">
        <v>6</v>
      </c>
      <c r="C81" s="191" t="s">
        <v>937</v>
      </c>
      <c r="D81" s="192">
        <v>3</v>
      </c>
      <c r="E81" s="418"/>
      <c r="F81" s="418"/>
      <c r="G81" s="192" t="s">
        <v>945</v>
      </c>
      <c r="H81" s="192" t="s">
        <v>947</v>
      </c>
      <c r="I81" s="418"/>
      <c r="J81" s="419"/>
      <c r="K81" s="419"/>
      <c r="L81" s="419"/>
      <c r="M81" s="193">
        <v>25.62</v>
      </c>
      <c r="N81" s="196">
        <v>44.48462571463827</v>
      </c>
    </row>
    <row r="82" spans="1:14">
      <c r="A82" s="184">
        <v>81</v>
      </c>
      <c r="B82" s="191">
        <v>6</v>
      </c>
      <c r="C82" s="191" t="s">
        <v>937</v>
      </c>
      <c r="D82" s="192">
        <v>4</v>
      </c>
      <c r="E82" s="418">
        <v>401</v>
      </c>
      <c r="F82" s="418" t="s">
        <v>938</v>
      </c>
      <c r="G82" s="192" t="s">
        <v>939</v>
      </c>
      <c r="H82" s="192" t="s">
        <v>867</v>
      </c>
      <c r="I82" s="418" t="s">
        <v>940</v>
      </c>
      <c r="J82" s="419">
        <v>114.55</v>
      </c>
      <c r="K82" s="419">
        <v>144.64084987123164</v>
      </c>
      <c r="L82" s="419">
        <v>247.29084987123201</v>
      </c>
      <c r="M82" s="193">
        <v>24.08</v>
      </c>
      <c r="N82" s="194">
        <v>41.810686464031591</v>
      </c>
    </row>
    <row r="83" spans="1:14">
      <c r="A83" s="184">
        <v>82</v>
      </c>
      <c r="B83" s="191">
        <v>6</v>
      </c>
      <c r="C83" s="191" t="s">
        <v>937</v>
      </c>
      <c r="D83" s="192">
        <v>4</v>
      </c>
      <c r="E83" s="418"/>
      <c r="F83" s="418"/>
      <c r="G83" s="192" t="s">
        <v>941</v>
      </c>
      <c r="H83" s="192" t="s">
        <v>867</v>
      </c>
      <c r="I83" s="418"/>
      <c r="J83" s="419"/>
      <c r="K83" s="419"/>
      <c r="L83" s="419"/>
      <c r="M83" s="193">
        <v>21.98</v>
      </c>
      <c r="N83" s="196">
        <v>38.164405667749769</v>
      </c>
    </row>
    <row r="84" spans="1:14">
      <c r="A84" s="184">
        <v>83</v>
      </c>
      <c r="B84" s="191">
        <v>6</v>
      </c>
      <c r="C84" s="191" t="s">
        <v>937</v>
      </c>
      <c r="D84" s="192">
        <v>4</v>
      </c>
      <c r="E84" s="418"/>
      <c r="F84" s="418"/>
      <c r="G84" s="192" t="s">
        <v>942</v>
      </c>
      <c r="H84" s="192" t="s">
        <v>867</v>
      </c>
      <c r="I84" s="418"/>
      <c r="J84" s="419"/>
      <c r="K84" s="419"/>
      <c r="L84" s="419"/>
      <c r="M84" s="193">
        <v>27</v>
      </c>
      <c r="N84" s="196">
        <v>46.880753095052036</v>
      </c>
    </row>
    <row r="85" spans="1:14">
      <c r="A85" s="184">
        <v>84</v>
      </c>
      <c r="B85" s="191">
        <v>6</v>
      </c>
      <c r="C85" s="191" t="s">
        <v>937</v>
      </c>
      <c r="D85" s="192">
        <v>4</v>
      </c>
      <c r="E85" s="418"/>
      <c r="F85" s="418"/>
      <c r="G85" s="192" t="s">
        <v>943</v>
      </c>
      <c r="H85" s="192" t="s">
        <v>867</v>
      </c>
      <c r="I85" s="418"/>
      <c r="J85" s="419"/>
      <c r="K85" s="419"/>
      <c r="L85" s="419"/>
      <c r="M85" s="193">
        <v>27</v>
      </c>
      <c r="N85" s="196">
        <v>46.880753095052036</v>
      </c>
    </row>
    <row r="86" spans="1:14">
      <c r="A86" s="184">
        <v>85</v>
      </c>
      <c r="B86" s="191">
        <v>6</v>
      </c>
      <c r="C86" s="191" t="s">
        <v>937</v>
      </c>
      <c r="D86" s="192">
        <v>4</v>
      </c>
      <c r="E86" s="418"/>
      <c r="F86" s="418"/>
      <c r="G86" s="192" t="s">
        <v>944</v>
      </c>
      <c r="H86" s="192" t="s">
        <v>867</v>
      </c>
      <c r="I86" s="418"/>
      <c r="J86" s="419"/>
      <c r="K86" s="419"/>
      <c r="L86" s="419"/>
      <c r="M86" s="193">
        <v>21.98</v>
      </c>
      <c r="N86" s="196">
        <v>38.164405667749769</v>
      </c>
    </row>
    <row r="87" spans="1:14">
      <c r="A87" s="184">
        <v>86</v>
      </c>
      <c r="B87" s="191">
        <v>6</v>
      </c>
      <c r="C87" s="191" t="s">
        <v>937</v>
      </c>
      <c r="D87" s="192">
        <v>4</v>
      </c>
      <c r="E87" s="418"/>
      <c r="F87" s="418"/>
      <c r="G87" s="192" t="s">
        <v>945</v>
      </c>
      <c r="H87" s="192" t="s">
        <v>867</v>
      </c>
      <c r="I87" s="418"/>
      <c r="J87" s="419"/>
      <c r="K87" s="419"/>
      <c r="L87" s="419"/>
      <c r="M87" s="193">
        <v>24.08</v>
      </c>
      <c r="N87" s="196">
        <v>41.810686464031591</v>
      </c>
    </row>
    <row r="88" spans="1:14">
      <c r="A88" s="184">
        <v>87</v>
      </c>
      <c r="B88" s="191">
        <v>6</v>
      </c>
      <c r="C88" s="191" t="s">
        <v>937</v>
      </c>
      <c r="D88" s="192">
        <v>4</v>
      </c>
      <c r="E88" s="418">
        <v>402</v>
      </c>
      <c r="F88" s="418" t="s">
        <v>946</v>
      </c>
      <c r="G88" s="192" t="s">
        <v>939</v>
      </c>
      <c r="H88" s="192" t="s">
        <v>947</v>
      </c>
      <c r="I88" s="418" t="s">
        <v>940</v>
      </c>
      <c r="J88" s="419">
        <v>114.9</v>
      </c>
      <c r="K88" s="419">
        <v>145.08279048628995</v>
      </c>
      <c r="L88" s="419">
        <v>249.50279048628994</v>
      </c>
      <c r="M88" s="193">
        <v>23.46</v>
      </c>
      <c r="N88" s="196">
        <v>40.734165467034103</v>
      </c>
    </row>
    <row r="89" spans="1:14">
      <c r="A89" s="184">
        <v>88</v>
      </c>
      <c r="B89" s="191">
        <v>6</v>
      </c>
      <c r="C89" s="191" t="s">
        <v>937</v>
      </c>
      <c r="D89" s="192">
        <v>4</v>
      </c>
      <c r="E89" s="418"/>
      <c r="F89" s="418"/>
      <c r="G89" s="192" t="s">
        <v>941</v>
      </c>
      <c r="H89" s="192" t="s">
        <v>947</v>
      </c>
      <c r="I89" s="418"/>
      <c r="J89" s="419"/>
      <c r="K89" s="419"/>
      <c r="L89" s="419"/>
      <c r="M89" s="193">
        <v>23.49</v>
      </c>
      <c r="N89" s="196">
        <v>40.786255192695265</v>
      </c>
    </row>
    <row r="90" spans="1:14">
      <c r="A90" s="184">
        <v>89</v>
      </c>
      <c r="B90" s="191">
        <v>6</v>
      </c>
      <c r="C90" s="191" t="s">
        <v>937</v>
      </c>
      <c r="D90" s="192">
        <v>4</v>
      </c>
      <c r="E90" s="418"/>
      <c r="F90" s="418"/>
      <c r="G90" s="192" t="s">
        <v>942</v>
      </c>
      <c r="H90" s="192" t="s">
        <v>947</v>
      </c>
      <c r="I90" s="418"/>
      <c r="J90" s="419"/>
      <c r="K90" s="419"/>
      <c r="L90" s="419"/>
      <c r="M90" s="193">
        <v>25.62</v>
      </c>
      <c r="N90" s="196">
        <v>44.48462571463827</v>
      </c>
    </row>
    <row r="91" spans="1:14">
      <c r="A91" s="184">
        <v>90</v>
      </c>
      <c r="B91" s="191">
        <v>6</v>
      </c>
      <c r="C91" s="191" t="s">
        <v>937</v>
      </c>
      <c r="D91" s="192">
        <v>4</v>
      </c>
      <c r="E91" s="418"/>
      <c r="F91" s="418"/>
      <c r="G91" s="192" t="s">
        <v>943</v>
      </c>
      <c r="H91" s="192" t="s">
        <v>947</v>
      </c>
      <c r="I91" s="418"/>
      <c r="J91" s="419"/>
      <c r="K91" s="419"/>
      <c r="L91" s="419"/>
      <c r="M91" s="193">
        <v>25.62</v>
      </c>
      <c r="N91" s="196">
        <v>44.48462571463827</v>
      </c>
    </row>
    <row r="92" spans="1:14">
      <c r="A92" s="184">
        <v>91</v>
      </c>
      <c r="B92" s="191">
        <v>6</v>
      </c>
      <c r="C92" s="191" t="s">
        <v>937</v>
      </c>
      <c r="D92" s="192">
        <v>4</v>
      </c>
      <c r="E92" s="418"/>
      <c r="F92" s="418"/>
      <c r="G92" s="192" t="s">
        <v>944</v>
      </c>
      <c r="H92" s="192" t="s">
        <v>947</v>
      </c>
      <c r="I92" s="418"/>
      <c r="J92" s="419"/>
      <c r="K92" s="419"/>
      <c r="L92" s="419"/>
      <c r="M92" s="193">
        <v>23.49</v>
      </c>
      <c r="N92" s="196">
        <v>40.786255192695265</v>
      </c>
    </row>
    <row r="93" spans="1:14">
      <c r="A93" s="184">
        <v>92</v>
      </c>
      <c r="B93" s="191">
        <v>6</v>
      </c>
      <c r="C93" s="191" t="s">
        <v>937</v>
      </c>
      <c r="D93" s="192">
        <v>4</v>
      </c>
      <c r="E93" s="418"/>
      <c r="F93" s="418"/>
      <c r="G93" s="192" t="s">
        <v>945</v>
      </c>
      <c r="H93" s="192" t="s">
        <v>947</v>
      </c>
      <c r="I93" s="418"/>
      <c r="J93" s="419"/>
      <c r="K93" s="419"/>
      <c r="L93" s="419"/>
      <c r="M93" s="193">
        <v>23.46</v>
      </c>
      <c r="N93" s="196">
        <v>40.734165467034103</v>
      </c>
    </row>
    <row r="94" spans="1:14">
      <c r="A94" s="184">
        <v>93</v>
      </c>
      <c r="B94" s="191">
        <v>6</v>
      </c>
      <c r="C94" s="191" t="s">
        <v>937</v>
      </c>
      <c r="D94" s="192">
        <v>4</v>
      </c>
      <c r="E94" s="418">
        <v>403</v>
      </c>
      <c r="F94" s="418" t="s">
        <v>948</v>
      </c>
      <c r="G94" s="192" t="s">
        <v>939</v>
      </c>
      <c r="H94" s="192" t="s">
        <v>867</v>
      </c>
      <c r="I94" s="418" t="s">
        <v>949</v>
      </c>
      <c r="J94" s="419">
        <v>85.82</v>
      </c>
      <c r="K94" s="419">
        <v>108.36383881230115</v>
      </c>
      <c r="L94" s="419">
        <v>178.34383881230116</v>
      </c>
      <c r="M94" s="193">
        <v>21.9</v>
      </c>
      <c r="N94" s="197">
        <v>38.025499732653316</v>
      </c>
    </row>
    <row r="95" spans="1:14">
      <c r="A95" s="184">
        <v>94</v>
      </c>
      <c r="B95" s="191">
        <v>6</v>
      </c>
      <c r="C95" s="191" t="s">
        <v>937</v>
      </c>
      <c r="D95" s="192">
        <v>4</v>
      </c>
      <c r="E95" s="418"/>
      <c r="F95" s="418"/>
      <c r="G95" s="192" t="s">
        <v>941</v>
      </c>
      <c r="H95" s="192" t="s">
        <v>867</v>
      </c>
      <c r="I95" s="418"/>
      <c r="J95" s="419"/>
      <c r="K95" s="419"/>
      <c r="L95" s="419"/>
      <c r="M95" s="193">
        <v>26.56</v>
      </c>
      <c r="N95" s="197">
        <v>46.116770452021555</v>
      </c>
    </row>
    <row r="96" spans="1:14">
      <c r="A96" s="184">
        <v>95</v>
      </c>
      <c r="B96" s="191">
        <v>6</v>
      </c>
      <c r="C96" s="191" t="s">
        <v>937</v>
      </c>
      <c r="D96" s="192">
        <v>4</v>
      </c>
      <c r="E96" s="418"/>
      <c r="F96" s="418"/>
      <c r="G96" s="192" t="s">
        <v>942</v>
      </c>
      <c r="H96" s="192" t="s">
        <v>867</v>
      </c>
      <c r="I96" s="418"/>
      <c r="J96" s="419"/>
      <c r="K96" s="419"/>
      <c r="L96" s="419"/>
      <c r="M96" s="193">
        <v>26.56</v>
      </c>
      <c r="N96" s="196">
        <v>46.116770452021555</v>
      </c>
    </row>
    <row r="97" spans="1:14">
      <c r="A97" s="184">
        <v>96</v>
      </c>
      <c r="B97" s="191">
        <v>6</v>
      </c>
      <c r="C97" s="191" t="s">
        <v>937</v>
      </c>
      <c r="D97" s="192">
        <v>4</v>
      </c>
      <c r="E97" s="418"/>
      <c r="F97" s="418"/>
      <c r="G97" s="192" t="s">
        <v>943</v>
      </c>
      <c r="H97" s="192" t="s">
        <v>867</v>
      </c>
      <c r="I97" s="418"/>
      <c r="J97" s="419"/>
      <c r="K97" s="419"/>
      <c r="L97" s="419"/>
      <c r="M97" s="193">
        <v>21.9</v>
      </c>
      <c r="N97" s="196">
        <v>38.025499732653316</v>
      </c>
    </row>
    <row r="98" spans="1:14">
      <c r="A98" s="184">
        <v>97</v>
      </c>
      <c r="B98" s="191">
        <v>6</v>
      </c>
      <c r="C98" s="191" t="s">
        <v>937</v>
      </c>
      <c r="D98" s="192">
        <v>4</v>
      </c>
      <c r="E98" s="418">
        <v>404</v>
      </c>
      <c r="F98" s="418" t="s">
        <v>950</v>
      </c>
      <c r="G98" s="192" t="s">
        <v>939</v>
      </c>
      <c r="H98" s="192" t="s">
        <v>947</v>
      </c>
      <c r="I98" s="418" t="s">
        <v>949</v>
      </c>
      <c r="J98" s="419">
        <v>80.790000000000006</v>
      </c>
      <c r="K98" s="419">
        <v>102.01252083017725</v>
      </c>
      <c r="L98" s="419">
        <v>169.10252083017724</v>
      </c>
      <c r="M98" s="193">
        <v>25.32</v>
      </c>
      <c r="N98" s="196">
        <v>43.96372845802658</v>
      </c>
    </row>
    <row r="99" spans="1:14">
      <c r="A99" s="184">
        <v>98</v>
      </c>
      <c r="B99" s="191">
        <v>6</v>
      </c>
      <c r="C99" s="191" t="s">
        <v>937</v>
      </c>
      <c r="D99" s="192">
        <v>4</v>
      </c>
      <c r="E99" s="418"/>
      <c r="F99" s="418"/>
      <c r="G99" s="192" t="s">
        <v>941</v>
      </c>
      <c r="H99" s="192" t="s">
        <v>947</v>
      </c>
      <c r="I99" s="418"/>
      <c r="J99" s="419"/>
      <c r="K99" s="419"/>
      <c r="L99" s="419"/>
      <c r="M99" s="193">
        <v>23.72</v>
      </c>
      <c r="N99" s="196">
        <v>41.185609756097563</v>
      </c>
    </row>
    <row r="100" spans="1:14">
      <c r="A100" s="184">
        <v>99</v>
      </c>
      <c r="B100" s="191">
        <v>6</v>
      </c>
      <c r="C100" s="191" t="s">
        <v>937</v>
      </c>
      <c r="D100" s="192">
        <v>4</v>
      </c>
      <c r="E100" s="418"/>
      <c r="F100" s="418"/>
      <c r="G100" s="192" t="s">
        <v>942</v>
      </c>
      <c r="H100" s="192" t="s">
        <v>947</v>
      </c>
      <c r="I100" s="418"/>
      <c r="J100" s="419"/>
      <c r="K100" s="419"/>
      <c r="L100" s="419"/>
      <c r="M100" s="193">
        <v>23.72</v>
      </c>
      <c r="N100" s="196">
        <v>41.185609756097563</v>
      </c>
    </row>
    <row r="101" spans="1:14">
      <c r="A101" s="184">
        <v>100</v>
      </c>
      <c r="B101" s="191">
        <v>6</v>
      </c>
      <c r="C101" s="191" t="s">
        <v>937</v>
      </c>
      <c r="D101" s="192">
        <v>4</v>
      </c>
      <c r="E101" s="418"/>
      <c r="F101" s="418"/>
      <c r="G101" s="192" t="s">
        <v>943</v>
      </c>
      <c r="H101" s="192" t="s">
        <v>947</v>
      </c>
      <c r="I101" s="418"/>
      <c r="J101" s="419"/>
      <c r="K101" s="419"/>
      <c r="L101" s="419"/>
      <c r="M101" s="193">
        <v>25.32</v>
      </c>
      <c r="N101" s="196">
        <v>43.96372845802658</v>
      </c>
    </row>
    <row r="102" spans="1:14">
      <c r="A102" s="184">
        <v>101</v>
      </c>
      <c r="B102" s="191">
        <v>6</v>
      </c>
      <c r="C102" s="191" t="s">
        <v>937</v>
      </c>
      <c r="D102" s="192">
        <v>4</v>
      </c>
      <c r="E102" s="418">
        <v>405</v>
      </c>
      <c r="F102" s="418" t="s">
        <v>939</v>
      </c>
      <c r="G102" s="192" t="s">
        <v>939</v>
      </c>
      <c r="H102" s="192" t="s">
        <v>867</v>
      </c>
      <c r="I102" s="418" t="s">
        <v>949</v>
      </c>
      <c r="J102" s="419">
        <v>85.82</v>
      </c>
      <c r="K102" s="419">
        <v>108.36464711227785</v>
      </c>
      <c r="L102" s="419">
        <v>178.34464711227787</v>
      </c>
      <c r="M102" s="193">
        <v>26.56</v>
      </c>
      <c r="N102" s="196">
        <v>46.116770452021555</v>
      </c>
    </row>
    <row r="103" spans="1:14">
      <c r="A103" s="184">
        <v>102</v>
      </c>
      <c r="B103" s="191">
        <v>6</v>
      </c>
      <c r="C103" s="191" t="s">
        <v>937</v>
      </c>
      <c r="D103" s="192">
        <v>4</v>
      </c>
      <c r="E103" s="418"/>
      <c r="F103" s="418"/>
      <c r="G103" s="192" t="s">
        <v>941</v>
      </c>
      <c r="H103" s="192" t="s">
        <v>867</v>
      </c>
      <c r="I103" s="418"/>
      <c r="J103" s="419"/>
      <c r="K103" s="419"/>
      <c r="L103" s="419"/>
      <c r="M103" s="193">
        <v>21.9</v>
      </c>
      <c r="N103" s="196">
        <v>38.025499732653316</v>
      </c>
    </row>
    <row r="104" spans="1:14">
      <c r="A104" s="184">
        <v>103</v>
      </c>
      <c r="B104" s="191">
        <v>6</v>
      </c>
      <c r="C104" s="191" t="s">
        <v>937</v>
      </c>
      <c r="D104" s="192">
        <v>4</v>
      </c>
      <c r="E104" s="418"/>
      <c r="F104" s="418"/>
      <c r="G104" s="192" t="s">
        <v>942</v>
      </c>
      <c r="H104" s="192" t="s">
        <v>867</v>
      </c>
      <c r="I104" s="418"/>
      <c r="J104" s="419"/>
      <c r="K104" s="419"/>
      <c r="L104" s="419"/>
      <c r="M104" s="193">
        <v>21.9</v>
      </c>
      <c r="N104" s="196">
        <v>38.025499732653316</v>
      </c>
    </row>
    <row r="105" spans="1:14">
      <c r="A105" s="184">
        <v>104</v>
      </c>
      <c r="B105" s="191">
        <v>6</v>
      </c>
      <c r="C105" s="191" t="s">
        <v>937</v>
      </c>
      <c r="D105" s="192">
        <v>4</v>
      </c>
      <c r="E105" s="418"/>
      <c r="F105" s="418"/>
      <c r="G105" s="192" t="s">
        <v>943</v>
      </c>
      <c r="H105" s="192" t="s">
        <v>867</v>
      </c>
      <c r="I105" s="418"/>
      <c r="J105" s="419"/>
      <c r="K105" s="419"/>
      <c r="L105" s="419"/>
      <c r="M105" s="193">
        <v>26.56</v>
      </c>
      <c r="N105" s="196">
        <v>46.116770452021555</v>
      </c>
    </row>
    <row r="106" spans="1:14">
      <c r="A106" s="184">
        <v>105</v>
      </c>
      <c r="B106" s="191">
        <v>6</v>
      </c>
      <c r="C106" s="191" t="s">
        <v>937</v>
      </c>
      <c r="D106" s="192">
        <v>4</v>
      </c>
      <c r="E106" s="418">
        <v>406</v>
      </c>
      <c r="F106" s="418" t="s">
        <v>943</v>
      </c>
      <c r="G106" s="192" t="s">
        <v>939</v>
      </c>
      <c r="H106" s="192" t="s">
        <v>947</v>
      </c>
      <c r="I106" s="418" t="s">
        <v>949</v>
      </c>
      <c r="J106" s="419">
        <v>80.790000000000006</v>
      </c>
      <c r="K106" s="419">
        <v>102.01328175484653</v>
      </c>
      <c r="L106" s="419">
        <v>169.10328175484653</v>
      </c>
      <c r="M106" s="193">
        <v>23.72</v>
      </c>
      <c r="N106" s="196">
        <v>41.185609756097563</v>
      </c>
    </row>
    <row r="107" spans="1:14">
      <c r="A107" s="184">
        <v>106</v>
      </c>
      <c r="B107" s="191">
        <v>6</v>
      </c>
      <c r="C107" s="191" t="s">
        <v>937</v>
      </c>
      <c r="D107" s="192">
        <v>4</v>
      </c>
      <c r="E107" s="418"/>
      <c r="F107" s="418"/>
      <c r="G107" s="192" t="s">
        <v>941</v>
      </c>
      <c r="H107" s="192" t="s">
        <v>947</v>
      </c>
      <c r="I107" s="418"/>
      <c r="J107" s="419"/>
      <c r="K107" s="419"/>
      <c r="L107" s="419"/>
      <c r="M107" s="193">
        <v>25.32</v>
      </c>
      <c r="N107" s="196">
        <v>43.96372845802658</v>
      </c>
    </row>
    <row r="108" spans="1:14">
      <c r="A108" s="184">
        <v>107</v>
      </c>
      <c r="B108" s="191">
        <v>6</v>
      </c>
      <c r="C108" s="191" t="s">
        <v>937</v>
      </c>
      <c r="D108" s="192">
        <v>4</v>
      </c>
      <c r="E108" s="418"/>
      <c r="F108" s="418"/>
      <c r="G108" s="192" t="s">
        <v>942</v>
      </c>
      <c r="H108" s="192" t="s">
        <v>947</v>
      </c>
      <c r="I108" s="418"/>
      <c r="J108" s="419"/>
      <c r="K108" s="419"/>
      <c r="L108" s="419"/>
      <c r="M108" s="193">
        <v>25.32</v>
      </c>
      <c r="N108" s="196">
        <v>43.96372845802658</v>
      </c>
    </row>
    <row r="109" spans="1:14">
      <c r="A109" s="184">
        <v>108</v>
      </c>
      <c r="B109" s="191">
        <v>6</v>
      </c>
      <c r="C109" s="191" t="s">
        <v>937</v>
      </c>
      <c r="D109" s="192">
        <v>4</v>
      </c>
      <c r="E109" s="418"/>
      <c r="F109" s="418"/>
      <c r="G109" s="192" t="s">
        <v>943</v>
      </c>
      <c r="H109" s="192" t="s">
        <v>947</v>
      </c>
      <c r="I109" s="418"/>
      <c r="J109" s="419"/>
      <c r="K109" s="419"/>
      <c r="L109" s="419"/>
      <c r="M109" s="193">
        <v>23.72</v>
      </c>
      <c r="N109" s="196">
        <v>41.185609756097563</v>
      </c>
    </row>
    <row r="110" spans="1:14">
      <c r="A110" s="184">
        <v>109</v>
      </c>
      <c r="B110" s="191">
        <v>6</v>
      </c>
      <c r="C110" s="191" t="s">
        <v>937</v>
      </c>
      <c r="D110" s="192">
        <v>4</v>
      </c>
      <c r="E110" s="418">
        <v>407</v>
      </c>
      <c r="F110" s="418" t="s">
        <v>941</v>
      </c>
      <c r="G110" s="192" t="s">
        <v>939</v>
      </c>
      <c r="H110" s="192" t="s">
        <v>867</v>
      </c>
      <c r="I110" s="418" t="s">
        <v>940</v>
      </c>
      <c r="J110" s="419">
        <v>114.59</v>
      </c>
      <c r="K110" s="419">
        <v>144.69243664176091</v>
      </c>
      <c r="L110" s="419">
        <v>247.34243664176091</v>
      </c>
      <c r="M110" s="193">
        <v>27</v>
      </c>
      <c r="N110" s="196">
        <v>46.880753095052036</v>
      </c>
    </row>
    <row r="111" spans="1:14">
      <c r="A111" s="184">
        <v>110</v>
      </c>
      <c r="B111" s="191">
        <v>6</v>
      </c>
      <c r="C111" s="191" t="s">
        <v>937</v>
      </c>
      <c r="D111" s="192">
        <v>4</v>
      </c>
      <c r="E111" s="418"/>
      <c r="F111" s="418"/>
      <c r="G111" s="192" t="s">
        <v>941</v>
      </c>
      <c r="H111" s="192" t="s">
        <v>867</v>
      </c>
      <c r="I111" s="418"/>
      <c r="J111" s="419"/>
      <c r="K111" s="419"/>
      <c r="L111" s="419"/>
      <c r="M111" s="193">
        <v>21.98</v>
      </c>
      <c r="N111" s="196">
        <v>38.164405667749769</v>
      </c>
    </row>
    <row r="112" spans="1:14">
      <c r="A112" s="184">
        <v>111</v>
      </c>
      <c r="B112" s="191">
        <v>6</v>
      </c>
      <c r="C112" s="191" t="s">
        <v>937</v>
      </c>
      <c r="D112" s="192">
        <v>4</v>
      </c>
      <c r="E112" s="418"/>
      <c r="F112" s="418"/>
      <c r="G112" s="192" t="s">
        <v>942</v>
      </c>
      <c r="H112" s="192" t="s">
        <v>867</v>
      </c>
      <c r="I112" s="418"/>
      <c r="J112" s="419"/>
      <c r="K112" s="419"/>
      <c r="L112" s="419"/>
      <c r="M112" s="193">
        <v>24.08</v>
      </c>
      <c r="N112" s="196">
        <v>41.810686464031591</v>
      </c>
    </row>
    <row r="113" spans="1:14">
      <c r="A113" s="184">
        <v>112</v>
      </c>
      <c r="B113" s="191">
        <v>6</v>
      </c>
      <c r="C113" s="191" t="s">
        <v>937</v>
      </c>
      <c r="D113" s="192">
        <v>4</v>
      </c>
      <c r="E113" s="418"/>
      <c r="F113" s="418"/>
      <c r="G113" s="192" t="s">
        <v>943</v>
      </c>
      <c r="H113" s="192" t="s">
        <v>867</v>
      </c>
      <c r="I113" s="418"/>
      <c r="J113" s="419"/>
      <c r="K113" s="419"/>
      <c r="L113" s="419"/>
      <c r="M113" s="193">
        <v>24.08</v>
      </c>
      <c r="N113" s="196">
        <v>41.810686464031591</v>
      </c>
    </row>
    <row r="114" spans="1:14">
      <c r="A114" s="184">
        <v>113</v>
      </c>
      <c r="B114" s="191">
        <v>6</v>
      </c>
      <c r="C114" s="191" t="s">
        <v>937</v>
      </c>
      <c r="D114" s="192">
        <v>4</v>
      </c>
      <c r="E114" s="418"/>
      <c r="F114" s="418"/>
      <c r="G114" s="192" t="s">
        <v>944</v>
      </c>
      <c r="H114" s="192" t="s">
        <v>867</v>
      </c>
      <c r="I114" s="418"/>
      <c r="J114" s="419"/>
      <c r="K114" s="419"/>
      <c r="L114" s="419"/>
      <c r="M114" s="193">
        <v>21.98</v>
      </c>
      <c r="N114" s="196">
        <v>38.164405667749769</v>
      </c>
    </row>
    <row r="115" spans="1:14">
      <c r="A115" s="184">
        <v>114</v>
      </c>
      <c r="B115" s="191">
        <v>6</v>
      </c>
      <c r="C115" s="191" t="s">
        <v>937</v>
      </c>
      <c r="D115" s="192">
        <v>4</v>
      </c>
      <c r="E115" s="418"/>
      <c r="F115" s="418"/>
      <c r="G115" s="192" t="s">
        <v>945</v>
      </c>
      <c r="H115" s="192" t="s">
        <v>867</v>
      </c>
      <c r="I115" s="418"/>
      <c r="J115" s="419"/>
      <c r="K115" s="419"/>
      <c r="L115" s="419"/>
      <c r="M115" s="193">
        <v>27</v>
      </c>
      <c r="N115" s="196">
        <v>46.880753095052036</v>
      </c>
    </row>
    <row r="116" spans="1:14">
      <c r="A116" s="184">
        <v>115</v>
      </c>
      <c r="B116" s="191">
        <v>6</v>
      </c>
      <c r="C116" s="191" t="s">
        <v>937</v>
      </c>
      <c r="D116" s="192">
        <v>4</v>
      </c>
      <c r="E116" s="418">
        <v>408</v>
      </c>
      <c r="F116" s="418" t="s">
        <v>942</v>
      </c>
      <c r="G116" s="192" t="s">
        <v>939</v>
      </c>
      <c r="H116" s="192" t="s">
        <v>947</v>
      </c>
      <c r="I116" s="418" t="s">
        <v>940</v>
      </c>
      <c r="J116" s="419">
        <v>114.96</v>
      </c>
      <c r="K116" s="419">
        <v>145.1596344911147</v>
      </c>
      <c r="L116" s="419">
        <v>249.57963449111469</v>
      </c>
      <c r="M116" s="193">
        <v>25.62</v>
      </c>
      <c r="N116" s="196">
        <v>44.48462571463827</v>
      </c>
    </row>
    <row r="117" spans="1:14">
      <c r="A117" s="184">
        <v>116</v>
      </c>
      <c r="B117" s="191">
        <v>6</v>
      </c>
      <c r="C117" s="191" t="s">
        <v>937</v>
      </c>
      <c r="D117" s="192">
        <v>4</v>
      </c>
      <c r="E117" s="418"/>
      <c r="F117" s="418"/>
      <c r="G117" s="192" t="s">
        <v>941</v>
      </c>
      <c r="H117" s="192" t="s">
        <v>947</v>
      </c>
      <c r="I117" s="418"/>
      <c r="J117" s="419"/>
      <c r="K117" s="419"/>
      <c r="L117" s="419"/>
      <c r="M117" s="193">
        <v>23.49</v>
      </c>
      <c r="N117" s="196">
        <v>40.786255192695265</v>
      </c>
    </row>
    <row r="118" spans="1:14">
      <c r="A118" s="184">
        <v>117</v>
      </c>
      <c r="B118" s="191">
        <v>6</v>
      </c>
      <c r="C118" s="191" t="s">
        <v>937</v>
      </c>
      <c r="D118" s="192">
        <v>4</v>
      </c>
      <c r="E118" s="418"/>
      <c r="F118" s="418"/>
      <c r="G118" s="192" t="s">
        <v>942</v>
      </c>
      <c r="H118" s="192" t="s">
        <v>947</v>
      </c>
      <c r="I118" s="418"/>
      <c r="J118" s="419"/>
      <c r="K118" s="419"/>
      <c r="L118" s="419"/>
      <c r="M118" s="193">
        <v>23.46</v>
      </c>
      <c r="N118" s="196">
        <v>40.734165467034103</v>
      </c>
    </row>
    <row r="119" spans="1:14">
      <c r="A119" s="184">
        <v>118</v>
      </c>
      <c r="B119" s="191">
        <v>6</v>
      </c>
      <c r="C119" s="191" t="s">
        <v>937</v>
      </c>
      <c r="D119" s="192">
        <v>4</v>
      </c>
      <c r="E119" s="418"/>
      <c r="F119" s="418"/>
      <c r="G119" s="192" t="s">
        <v>943</v>
      </c>
      <c r="H119" s="192" t="s">
        <v>947</v>
      </c>
      <c r="I119" s="418"/>
      <c r="J119" s="419"/>
      <c r="K119" s="419"/>
      <c r="L119" s="419"/>
      <c r="M119" s="193">
        <v>23.46</v>
      </c>
      <c r="N119" s="196">
        <v>40.734165467034103</v>
      </c>
    </row>
    <row r="120" spans="1:14">
      <c r="A120" s="184">
        <v>119</v>
      </c>
      <c r="B120" s="191">
        <v>6</v>
      </c>
      <c r="C120" s="191" t="s">
        <v>937</v>
      </c>
      <c r="D120" s="192">
        <v>4</v>
      </c>
      <c r="E120" s="418"/>
      <c r="F120" s="418"/>
      <c r="G120" s="192" t="s">
        <v>944</v>
      </c>
      <c r="H120" s="192" t="s">
        <v>947</v>
      </c>
      <c r="I120" s="418"/>
      <c r="J120" s="419"/>
      <c r="K120" s="419"/>
      <c r="L120" s="419"/>
      <c r="M120" s="193">
        <v>23.49</v>
      </c>
      <c r="N120" s="196">
        <v>40.786255192695265</v>
      </c>
    </row>
    <row r="121" spans="1:14">
      <c r="A121" s="184">
        <v>120</v>
      </c>
      <c r="B121" s="191">
        <v>6</v>
      </c>
      <c r="C121" s="191" t="s">
        <v>937</v>
      </c>
      <c r="D121" s="192">
        <v>4</v>
      </c>
      <c r="E121" s="418"/>
      <c r="F121" s="418"/>
      <c r="G121" s="192" t="s">
        <v>945</v>
      </c>
      <c r="H121" s="192" t="s">
        <v>947</v>
      </c>
      <c r="I121" s="418"/>
      <c r="J121" s="419"/>
      <c r="K121" s="419"/>
      <c r="L121" s="419"/>
      <c r="M121" s="193">
        <v>25.62</v>
      </c>
      <c r="N121" s="196">
        <v>44.48462571463827</v>
      </c>
    </row>
    <row r="122" spans="1:14">
      <c r="A122" s="184">
        <v>121</v>
      </c>
      <c r="B122" s="191">
        <v>6</v>
      </c>
      <c r="C122" s="191" t="s">
        <v>937</v>
      </c>
      <c r="D122" s="192">
        <v>5</v>
      </c>
      <c r="E122" s="418">
        <v>501</v>
      </c>
      <c r="F122" s="418" t="s">
        <v>938</v>
      </c>
      <c r="G122" s="192" t="s">
        <v>939</v>
      </c>
      <c r="H122" s="192" t="s">
        <v>867</v>
      </c>
      <c r="I122" s="418" t="s">
        <v>940</v>
      </c>
      <c r="J122" s="419">
        <v>114.55</v>
      </c>
      <c r="K122" s="419">
        <v>144.64084987123164</v>
      </c>
      <c r="L122" s="419">
        <v>247.29084987123201</v>
      </c>
      <c r="M122" s="193">
        <v>24.08</v>
      </c>
      <c r="N122" s="194">
        <v>41.810686464031591</v>
      </c>
    </row>
    <row r="123" spans="1:14">
      <c r="A123" s="184">
        <v>122</v>
      </c>
      <c r="B123" s="191">
        <v>6</v>
      </c>
      <c r="C123" s="191" t="s">
        <v>937</v>
      </c>
      <c r="D123" s="192">
        <v>5</v>
      </c>
      <c r="E123" s="418"/>
      <c r="F123" s="418"/>
      <c r="G123" s="192" t="s">
        <v>941</v>
      </c>
      <c r="H123" s="192" t="s">
        <v>867</v>
      </c>
      <c r="I123" s="418"/>
      <c r="J123" s="419"/>
      <c r="K123" s="419"/>
      <c r="L123" s="419"/>
      <c r="M123" s="193">
        <v>21.98</v>
      </c>
      <c r="N123" s="196">
        <v>38.164405667749769</v>
      </c>
    </row>
    <row r="124" spans="1:14">
      <c r="A124" s="184">
        <v>123</v>
      </c>
      <c r="B124" s="191">
        <v>6</v>
      </c>
      <c r="C124" s="191" t="s">
        <v>937</v>
      </c>
      <c r="D124" s="192">
        <v>5</v>
      </c>
      <c r="E124" s="418"/>
      <c r="F124" s="418"/>
      <c r="G124" s="192" t="s">
        <v>942</v>
      </c>
      <c r="H124" s="192" t="s">
        <v>867</v>
      </c>
      <c r="I124" s="418"/>
      <c r="J124" s="419"/>
      <c r="K124" s="419"/>
      <c r="L124" s="419"/>
      <c r="M124" s="193">
        <v>27</v>
      </c>
      <c r="N124" s="196">
        <v>46.880753095052036</v>
      </c>
    </row>
    <row r="125" spans="1:14">
      <c r="A125" s="184">
        <v>124</v>
      </c>
      <c r="B125" s="191">
        <v>6</v>
      </c>
      <c r="C125" s="191" t="s">
        <v>937</v>
      </c>
      <c r="D125" s="192">
        <v>5</v>
      </c>
      <c r="E125" s="418"/>
      <c r="F125" s="418"/>
      <c r="G125" s="192" t="s">
        <v>943</v>
      </c>
      <c r="H125" s="192" t="s">
        <v>867</v>
      </c>
      <c r="I125" s="418"/>
      <c r="J125" s="419"/>
      <c r="K125" s="419"/>
      <c r="L125" s="419"/>
      <c r="M125" s="193">
        <v>27</v>
      </c>
      <c r="N125" s="196">
        <v>46.880753095052036</v>
      </c>
    </row>
    <row r="126" spans="1:14">
      <c r="A126" s="184">
        <v>125</v>
      </c>
      <c r="B126" s="191">
        <v>6</v>
      </c>
      <c r="C126" s="191" t="s">
        <v>937</v>
      </c>
      <c r="D126" s="192">
        <v>5</v>
      </c>
      <c r="E126" s="418"/>
      <c r="F126" s="418"/>
      <c r="G126" s="192" t="s">
        <v>944</v>
      </c>
      <c r="H126" s="192" t="s">
        <v>867</v>
      </c>
      <c r="I126" s="418"/>
      <c r="J126" s="419"/>
      <c r="K126" s="419"/>
      <c r="L126" s="419"/>
      <c r="M126" s="193">
        <v>21.98</v>
      </c>
      <c r="N126" s="196">
        <v>38.164405667749769</v>
      </c>
    </row>
    <row r="127" spans="1:14">
      <c r="A127" s="184">
        <v>126</v>
      </c>
      <c r="B127" s="191">
        <v>6</v>
      </c>
      <c r="C127" s="191" t="s">
        <v>937</v>
      </c>
      <c r="D127" s="192">
        <v>5</v>
      </c>
      <c r="E127" s="418"/>
      <c r="F127" s="418"/>
      <c r="G127" s="192" t="s">
        <v>945</v>
      </c>
      <c r="H127" s="192" t="s">
        <v>867</v>
      </c>
      <c r="I127" s="418"/>
      <c r="J127" s="419"/>
      <c r="K127" s="419"/>
      <c r="L127" s="419"/>
      <c r="M127" s="193">
        <v>24.08</v>
      </c>
      <c r="N127" s="196">
        <v>41.810686464031591</v>
      </c>
    </row>
    <row r="128" spans="1:14">
      <c r="A128" s="184">
        <v>127</v>
      </c>
      <c r="B128" s="191">
        <v>6</v>
      </c>
      <c r="C128" s="191" t="s">
        <v>937</v>
      </c>
      <c r="D128" s="192">
        <v>5</v>
      </c>
      <c r="E128" s="418">
        <v>502</v>
      </c>
      <c r="F128" s="418" t="s">
        <v>946</v>
      </c>
      <c r="G128" s="192" t="s">
        <v>939</v>
      </c>
      <c r="H128" s="192" t="s">
        <v>947</v>
      </c>
      <c r="I128" s="418" t="s">
        <v>940</v>
      </c>
      <c r="J128" s="419">
        <v>114.9</v>
      </c>
      <c r="K128" s="419">
        <v>145.08279048628995</v>
      </c>
      <c r="L128" s="419">
        <v>249.50279048628994</v>
      </c>
      <c r="M128" s="193">
        <v>23.46</v>
      </c>
      <c r="N128" s="196">
        <v>40.734165467034103</v>
      </c>
    </row>
    <row r="129" spans="1:14">
      <c r="A129" s="184">
        <v>128</v>
      </c>
      <c r="B129" s="191">
        <v>6</v>
      </c>
      <c r="C129" s="191" t="s">
        <v>937</v>
      </c>
      <c r="D129" s="192">
        <v>5</v>
      </c>
      <c r="E129" s="418"/>
      <c r="F129" s="418"/>
      <c r="G129" s="192" t="s">
        <v>941</v>
      </c>
      <c r="H129" s="192" t="s">
        <v>947</v>
      </c>
      <c r="I129" s="418"/>
      <c r="J129" s="419"/>
      <c r="K129" s="419"/>
      <c r="L129" s="419"/>
      <c r="M129" s="193">
        <v>23.49</v>
      </c>
      <c r="N129" s="196">
        <v>40.786255192695265</v>
      </c>
    </row>
    <row r="130" spans="1:14">
      <c r="A130" s="184">
        <v>129</v>
      </c>
      <c r="B130" s="191">
        <v>6</v>
      </c>
      <c r="C130" s="191" t="s">
        <v>937</v>
      </c>
      <c r="D130" s="192">
        <v>5</v>
      </c>
      <c r="E130" s="418"/>
      <c r="F130" s="418"/>
      <c r="G130" s="192" t="s">
        <v>942</v>
      </c>
      <c r="H130" s="192" t="s">
        <v>947</v>
      </c>
      <c r="I130" s="418"/>
      <c r="J130" s="419"/>
      <c r="K130" s="419"/>
      <c r="L130" s="419"/>
      <c r="M130" s="193">
        <v>25.62</v>
      </c>
      <c r="N130" s="196">
        <v>44.48462571463827</v>
      </c>
    </row>
    <row r="131" spans="1:14">
      <c r="A131" s="184">
        <v>130</v>
      </c>
      <c r="B131" s="191">
        <v>6</v>
      </c>
      <c r="C131" s="191" t="s">
        <v>937</v>
      </c>
      <c r="D131" s="192">
        <v>5</v>
      </c>
      <c r="E131" s="418"/>
      <c r="F131" s="418"/>
      <c r="G131" s="192" t="s">
        <v>943</v>
      </c>
      <c r="H131" s="192" t="s">
        <v>947</v>
      </c>
      <c r="I131" s="418"/>
      <c r="J131" s="419"/>
      <c r="K131" s="419"/>
      <c r="L131" s="419"/>
      <c r="M131" s="193">
        <v>25.62</v>
      </c>
      <c r="N131" s="196">
        <v>44.48462571463827</v>
      </c>
    </row>
    <row r="132" spans="1:14">
      <c r="A132" s="184">
        <v>131</v>
      </c>
      <c r="B132" s="191">
        <v>6</v>
      </c>
      <c r="C132" s="191" t="s">
        <v>937</v>
      </c>
      <c r="D132" s="192">
        <v>5</v>
      </c>
      <c r="E132" s="418"/>
      <c r="F132" s="418"/>
      <c r="G132" s="192" t="s">
        <v>944</v>
      </c>
      <c r="H132" s="192" t="s">
        <v>947</v>
      </c>
      <c r="I132" s="418"/>
      <c r="J132" s="419"/>
      <c r="K132" s="419"/>
      <c r="L132" s="419"/>
      <c r="M132" s="193">
        <v>23.49</v>
      </c>
      <c r="N132" s="196">
        <v>40.786255192695265</v>
      </c>
    </row>
    <row r="133" spans="1:14">
      <c r="A133" s="184">
        <v>132</v>
      </c>
      <c r="B133" s="191">
        <v>6</v>
      </c>
      <c r="C133" s="191" t="s">
        <v>937</v>
      </c>
      <c r="D133" s="192">
        <v>5</v>
      </c>
      <c r="E133" s="418"/>
      <c r="F133" s="418"/>
      <c r="G133" s="192" t="s">
        <v>945</v>
      </c>
      <c r="H133" s="192" t="s">
        <v>947</v>
      </c>
      <c r="I133" s="418"/>
      <c r="J133" s="419"/>
      <c r="K133" s="419"/>
      <c r="L133" s="419"/>
      <c r="M133" s="193">
        <v>23.46</v>
      </c>
      <c r="N133" s="196">
        <v>40.734165467034103</v>
      </c>
    </row>
    <row r="134" spans="1:14">
      <c r="A134" s="184">
        <v>133</v>
      </c>
      <c r="B134" s="191">
        <v>6</v>
      </c>
      <c r="C134" s="191" t="s">
        <v>937</v>
      </c>
      <c r="D134" s="192">
        <v>5</v>
      </c>
      <c r="E134" s="418">
        <v>503</v>
      </c>
      <c r="F134" s="418" t="s">
        <v>948</v>
      </c>
      <c r="G134" s="192" t="s">
        <v>939</v>
      </c>
      <c r="H134" s="192" t="s">
        <v>867</v>
      </c>
      <c r="I134" s="418" t="s">
        <v>949</v>
      </c>
      <c r="J134" s="419">
        <v>85.82</v>
      </c>
      <c r="K134" s="419">
        <v>108.36383881230115</v>
      </c>
      <c r="L134" s="419">
        <v>178.34383881230116</v>
      </c>
      <c r="M134" s="193">
        <v>21.9</v>
      </c>
      <c r="N134" s="197">
        <v>38.025499732653316</v>
      </c>
    </row>
    <row r="135" spans="1:14">
      <c r="A135" s="184">
        <v>134</v>
      </c>
      <c r="B135" s="191">
        <v>6</v>
      </c>
      <c r="C135" s="191" t="s">
        <v>937</v>
      </c>
      <c r="D135" s="192">
        <v>5</v>
      </c>
      <c r="E135" s="418"/>
      <c r="F135" s="418"/>
      <c r="G135" s="192" t="s">
        <v>941</v>
      </c>
      <c r="H135" s="192" t="s">
        <v>867</v>
      </c>
      <c r="I135" s="418"/>
      <c r="J135" s="419"/>
      <c r="K135" s="419"/>
      <c r="L135" s="419"/>
      <c r="M135" s="193">
        <v>26.56</v>
      </c>
      <c r="N135" s="197">
        <v>46.116770452021555</v>
      </c>
    </row>
    <row r="136" spans="1:14">
      <c r="A136" s="184">
        <v>135</v>
      </c>
      <c r="B136" s="191">
        <v>6</v>
      </c>
      <c r="C136" s="191" t="s">
        <v>937</v>
      </c>
      <c r="D136" s="192">
        <v>5</v>
      </c>
      <c r="E136" s="418"/>
      <c r="F136" s="418"/>
      <c r="G136" s="192" t="s">
        <v>942</v>
      </c>
      <c r="H136" s="192" t="s">
        <v>867</v>
      </c>
      <c r="I136" s="418"/>
      <c r="J136" s="419"/>
      <c r="K136" s="419"/>
      <c r="L136" s="419"/>
      <c r="M136" s="193">
        <v>26.56</v>
      </c>
      <c r="N136" s="196">
        <v>46.116770452021555</v>
      </c>
    </row>
    <row r="137" spans="1:14">
      <c r="A137" s="184">
        <v>136</v>
      </c>
      <c r="B137" s="191">
        <v>6</v>
      </c>
      <c r="C137" s="191" t="s">
        <v>937</v>
      </c>
      <c r="D137" s="192">
        <v>5</v>
      </c>
      <c r="E137" s="418"/>
      <c r="F137" s="418"/>
      <c r="G137" s="192" t="s">
        <v>943</v>
      </c>
      <c r="H137" s="192" t="s">
        <v>867</v>
      </c>
      <c r="I137" s="418"/>
      <c r="J137" s="419"/>
      <c r="K137" s="419"/>
      <c r="L137" s="419"/>
      <c r="M137" s="193">
        <v>21.9</v>
      </c>
      <c r="N137" s="196">
        <v>38.025499732653316</v>
      </c>
    </row>
    <row r="138" spans="1:14">
      <c r="A138" s="184">
        <v>137</v>
      </c>
      <c r="B138" s="191">
        <v>6</v>
      </c>
      <c r="C138" s="191" t="s">
        <v>937</v>
      </c>
      <c r="D138" s="192">
        <v>5</v>
      </c>
      <c r="E138" s="418">
        <v>504</v>
      </c>
      <c r="F138" s="418" t="s">
        <v>950</v>
      </c>
      <c r="G138" s="192" t="s">
        <v>939</v>
      </c>
      <c r="H138" s="192" t="s">
        <v>947</v>
      </c>
      <c r="I138" s="418" t="s">
        <v>949</v>
      </c>
      <c r="J138" s="419">
        <v>80.790000000000006</v>
      </c>
      <c r="K138" s="419">
        <v>102.01252083017725</v>
      </c>
      <c r="L138" s="419">
        <v>169.10252083017724</v>
      </c>
      <c r="M138" s="193">
        <v>25.32</v>
      </c>
      <c r="N138" s="196">
        <v>43.96372845802658</v>
      </c>
    </row>
    <row r="139" spans="1:14">
      <c r="A139" s="184">
        <v>138</v>
      </c>
      <c r="B139" s="191">
        <v>6</v>
      </c>
      <c r="C139" s="191" t="s">
        <v>937</v>
      </c>
      <c r="D139" s="192">
        <v>5</v>
      </c>
      <c r="E139" s="418"/>
      <c r="F139" s="418"/>
      <c r="G139" s="192" t="s">
        <v>941</v>
      </c>
      <c r="H139" s="192" t="s">
        <v>947</v>
      </c>
      <c r="I139" s="418"/>
      <c r="J139" s="419"/>
      <c r="K139" s="419"/>
      <c r="L139" s="419"/>
      <c r="M139" s="193">
        <v>23.72</v>
      </c>
      <c r="N139" s="196">
        <v>41.185609756097563</v>
      </c>
    </row>
    <row r="140" spans="1:14">
      <c r="A140" s="184">
        <v>139</v>
      </c>
      <c r="B140" s="191">
        <v>6</v>
      </c>
      <c r="C140" s="191" t="s">
        <v>937</v>
      </c>
      <c r="D140" s="192">
        <v>5</v>
      </c>
      <c r="E140" s="418"/>
      <c r="F140" s="418"/>
      <c r="G140" s="192" t="s">
        <v>942</v>
      </c>
      <c r="H140" s="192" t="s">
        <v>947</v>
      </c>
      <c r="I140" s="418"/>
      <c r="J140" s="419"/>
      <c r="K140" s="419"/>
      <c r="L140" s="419"/>
      <c r="M140" s="193">
        <v>23.72</v>
      </c>
      <c r="N140" s="196">
        <v>41.185609756097563</v>
      </c>
    </row>
    <row r="141" spans="1:14">
      <c r="A141" s="184">
        <v>140</v>
      </c>
      <c r="B141" s="191">
        <v>6</v>
      </c>
      <c r="C141" s="191" t="s">
        <v>937</v>
      </c>
      <c r="D141" s="192">
        <v>5</v>
      </c>
      <c r="E141" s="418"/>
      <c r="F141" s="418"/>
      <c r="G141" s="192" t="s">
        <v>943</v>
      </c>
      <c r="H141" s="192" t="s">
        <v>947</v>
      </c>
      <c r="I141" s="418"/>
      <c r="J141" s="419"/>
      <c r="K141" s="419"/>
      <c r="L141" s="419"/>
      <c r="M141" s="193">
        <v>25.32</v>
      </c>
      <c r="N141" s="196">
        <v>43.96372845802658</v>
      </c>
    </row>
    <row r="142" spans="1:14">
      <c r="A142" s="184">
        <v>141</v>
      </c>
      <c r="B142" s="191">
        <v>6</v>
      </c>
      <c r="C142" s="191" t="s">
        <v>937</v>
      </c>
      <c r="D142" s="192">
        <v>5</v>
      </c>
      <c r="E142" s="418">
        <v>505</v>
      </c>
      <c r="F142" s="418" t="s">
        <v>939</v>
      </c>
      <c r="G142" s="192" t="s">
        <v>939</v>
      </c>
      <c r="H142" s="192" t="s">
        <v>867</v>
      </c>
      <c r="I142" s="418" t="s">
        <v>949</v>
      </c>
      <c r="J142" s="419">
        <v>85.82</v>
      </c>
      <c r="K142" s="419">
        <v>108.36464711227785</v>
      </c>
      <c r="L142" s="419">
        <v>178.34464711227787</v>
      </c>
      <c r="M142" s="193">
        <v>26.56</v>
      </c>
      <c r="N142" s="196">
        <v>46.116770452021555</v>
      </c>
    </row>
    <row r="143" spans="1:14">
      <c r="A143" s="184">
        <v>142</v>
      </c>
      <c r="B143" s="191">
        <v>6</v>
      </c>
      <c r="C143" s="191" t="s">
        <v>937</v>
      </c>
      <c r="D143" s="192">
        <v>5</v>
      </c>
      <c r="E143" s="418"/>
      <c r="F143" s="418"/>
      <c r="G143" s="192" t="s">
        <v>941</v>
      </c>
      <c r="H143" s="192" t="s">
        <v>867</v>
      </c>
      <c r="I143" s="418"/>
      <c r="J143" s="419"/>
      <c r="K143" s="419"/>
      <c r="L143" s="419"/>
      <c r="M143" s="193">
        <v>21.9</v>
      </c>
      <c r="N143" s="196">
        <v>38.025499732653316</v>
      </c>
    </row>
    <row r="144" spans="1:14">
      <c r="A144" s="184">
        <v>143</v>
      </c>
      <c r="B144" s="191">
        <v>6</v>
      </c>
      <c r="C144" s="191" t="s">
        <v>937</v>
      </c>
      <c r="D144" s="192">
        <v>5</v>
      </c>
      <c r="E144" s="418"/>
      <c r="F144" s="418"/>
      <c r="G144" s="192" t="s">
        <v>942</v>
      </c>
      <c r="H144" s="192" t="s">
        <v>867</v>
      </c>
      <c r="I144" s="418"/>
      <c r="J144" s="419"/>
      <c r="K144" s="419"/>
      <c r="L144" s="419"/>
      <c r="M144" s="193">
        <v>21.9</v>
      </c>
      <c r="N144" s="196">
        <v>38.025499732653316</v>
      </c>
    </row>
    <row r="145" spans="1:14">
      <c r="A145" s="184">
        <v>144</v>
      </c>
      <c r="B145" s="191">
        <v>6</v>
      </c>
      <c r="C145" s="191" t="s">
        <v>937</v>
      </c>
      <c r="D145" s="192">
        <v>5</v>
      </c>
      <c r="E145" s="418"/>
      <c r="F145" s="418"/>
      <c r="G145" s="192" t="s">
        <v>943</v>
      </c>
      <c r="H145" s="192" t="s">
        <v>867</v>
      </c>
      <c r="I145" s="418"/>
      <c r="J145" s="419"/>
      <c r="K145" s="419"/>
      <c r="L145" s="419"/>
      <c r="M145" s="193">
        <v>26.56</v>
      </c>
      <c r="N145" s="196">
        <v>46.116770452021555</v>
      </c>
    </row>
    <row r="146" spans="1:14">
      <c r="A146" s="184">
        <v>145</v>
      </c>
      <c r="B146" s="191">
        <v>6</v>
      </c>
      <c r="C146" s="191" t="s">
        <v>937</v>
      </c>
      <c r="D146" s="192">
        <v>5</v>
      </c>
      <c r="E146" s="418">
        <v>506</v>
      </c>
      <c r="F146" s="418" t="s">
        <v>943</v>
      </c>
      <c r="G146" s="192" t="s">
        <v>939</v>
      </c>
      <c r="H146" s="192" t="s">
        <v>947</v>
      </c>
      <c r="I146" s="418" t="s">
        <v>949</v>
      </c>
      <c r="J146" s="419">
        <v>80.790000000000006</v>
      </c>
      <c r="K146" s="419">
        <v>102.01328175484653</v>
      </c>
      <c r="L146" s="419">
        <v>169.10328175484653</v>
      </c>
      <c r="M146" s="193">
        <v>23.72</v>
      </c>
      <c r="N146" s="196">
        <v>41.185609756097563</v>
      </c>
    </row>
    <row r="147" spans="1:14">
      <c r="A147" s="184">
        <v>146</v>
      </c>
      <c r="B147" s="191">
        <v>6</v>
      </c>
      <c r="C147" s="191" t="s">
        <v>937</v>
      </c>
      <c r="D147" s="192">
        <v>5</v>
      </c>
      <c r="E147" s="418"/>
      <c r="F147" s="418"/>
      <c r="G147" s="192" t="s">
        <v>941</v>
      </c>
      <c r="H147" s="192" t="s">
        <v>947</v>
      </c>
      <c r="I147" s="418"/>
      <c r="J147" s="419"/>
      <c r="K147" s="419"/>
      <c r="L147" s="419"/>
      <c r="M147" s="193">
        <v>25.32</v>
      </c>
      <c r="N147" s="196">
        <v>43.96372845802658</v>
      </c>
    </row>
    <row r="148" spans="1:14">
      <c r="A148" s="184">
        <v>147</v>
      </c>
      <c r="B148" s="191">
        <v>6</v>
      </c>
      <c r="C148" s="191" t="s">
        <v>937</v>
      </c>
      <c r="D148" s="192">
        <v>5</v>
      </c>
      <c r="E148" s="418"/>
      <c r="F148" s="418"/>
      <c r="G148" s="192" t="s">
        <v>942</v>
      </c>
      <c r="H148" s="192" t="s">
        <v>947</v>
      </c>
      <c r="I148" s="418"/>
      <c r="J148" s="419"/>
      <c r="K148" s="419"/>
      <c r="L148" s="419"/>
      <c r="M148" s="193">
        <v>25.32</v>
      </c>
      <c r="N148" s="196">
        <v>43.96372845802658</v>
      </c>
    </row>
    <row r="149" spans="1:14">
      <c r="A149" s="184">
        <v>148</v>
      </c>
      <c r="B149" s="191">
        <v>6</v>
      </c>
      <c r="C149" s="191" t="s">
        <v>937</v>
      </c>
      <c r="D149" s="192">
        <v>5</v>
      </c>
      <c r="E149" s="418"/>
      <c r="F149" s="418"/>
      <c r="G149" s="192" t="s">
        <v>943</v>
      </c>
      <c r="H149" s="192" t="s">
        <v>947</v>
      </c>
      <c r="I149" s="418"/>
      <c r="J149" s="419"/>
      <c r="K149" s="419"/>
      <c r="L149" s="419"/>
      <c r="M149" s="193">
        <v>23.72</v>
      </c>
      <c r="N149" s="196">
        <v>41.185609756097563</v>
      </c>
    </row>
    <row r="150" spans="1:14">
      <c r="A150" s="184">
        <v>149</v>
      </c>
      <c r="B150" s="191">
        <v>6</v>
      </c>
      <c r="C150" s="191" t="s">
        <v>937</v>
      </c>
      <c r="D150" s="192">
        <v>5</v>
      </c>
      <c r="E150" s="418">
        <v>507</v>
      </c>
      <c r="F150" s="418" t="s">
        <v>941</v>
      </c>
      <c r="G150" s="192" t="s">
        <v>939</v>
      </c>
      <c r="H150" s="192" t="s">
        <v>867</v>
      </c>
      <c r="I150" s="418" t="s">
        <v>940</v>
      </c>
      <c r="J150" s="419">
        <v>114.59</v>
      </c>
      <c r="K150" s="419">
        <v>144.69243664176091</v>
      </c>
      <c r="L150" s="419">
        <v>247.34243664176091</v>
      </c>
      <c r="M150" s="193">
        <v>27</v>
      </c>
      <c r="N150" s="196">
        <v>46.880753095052036</v>
      </c>
    </row>
    <row r="151" spans="1:14">
      <c r="A151" s="184">
        <v>150</v>
      </c>
      <c r="B151" s="191">
        <v>6</v>
      </c>
      <c r="C151" s="191" t="s">
        <v>937</v>
      </c>
      <c r="D151" s="192">
        <v>5</v>
      </c>
      <c r="E151" s="418"/>
      <c r="F151" s="418"/>
      <c r="G151" s="192" t="s">
        <v>941</v>
      </c>
      <c r="H151" s="192" t="s">
        <v>867</v>
      </c>
      <c r="I151" s="418"/>
      <c r="J151" s="419"/>
      <c r="K151" s="419"/>
      <c r="L151" s="419"/>
      <c r="M151" s="193">
        <v>21.98</v>
      </c>
      <c r="N151" s="196">
        <v>38.164405667749769</v>
      </c>
    </row>
    <row r="152" spans="1:14">
      <c r="A152" s="184">
        <v>151</v>
      </c>
      <c r="B152" s="191">
        <v>6</v>
      </c>
      <c r="C152" s="191" t="s">
        <v>937</v>
      </c>
      <c r="D152" s="192">
        <v>5</v>
      </c>
      <c r="E152" s="418"/>
      <c r="F152" s="418"/>
      <c r="G152" s="192" t="s">
        <v>942</v>
      </c>
      <c r="H152" s="192" t="s">
        <v>867</v>
      </c>
      <c r="I152" s="418"/>
      <c r="J152" s="419"/>
      <c r="K152" s="419"/>
      <c r="L152" s="419"/>
      <c r="M152" s="193">
        <v>24.08</v>
      </c>
      <c r="N152" s="196">
        <v>41.810686464031591</v>
      </c>
    </row>
    <row r="153" spans="1:14">
      <c r="A153" s="184">
        <v>152</v>
      </c>
      <c r="B153" s="191">
        <v>6</v>
      </c>
      <c r="C153" s="191" t="s">
        <v>937</v>
      </c>
      <c r="D153" s="192">
        <v>5</v>
      </c>
      <c r="E153" s="418"/>
      <c r="F153" s="418"/>
      <c r="G153" s="192" t="s">
        <v>943</v>
      </c>
      <c r="H153" s="192" t="s">
        <v>867</v>
      </c>
      <c r="I153" s="418"/>
      <c r="J153" s="419"/>
      <c r="K153" s="419"/>
      <c r="L153" s="419"/>
      <c r="M153" s="193">
        <v>24.08</v>
      </c>
      <c r="N153" s="196">
        <v>41.810686464031591</v>
      </c>
    </row>
    <row r="154" spans="1:14">
      <c r="A154" s="184">
        <v>153</v>
      </c>
      <c r="B154" s="191">
        <v>6</v>
      </c>
      <c r="C154" s="191" t="s">
        <v>937</v>
      </c>
      <c r="D154" s="192">
        <v>5</v>
      </c>
      <c r="E154" s="418"/>
      <c r="F154" s="418"/>
      <c r="G154" s="192" t="s">
        <v>944</v>
      </c>
      <c r="H154" s="192" t="s">
        <v>867</v>
      </c>
      <c r="I154" s="418"/>
      <c r="J154" s="419"/>
      <c r="K154" s="419"/>
      <c r="L154" s="419"/>
      <c r="M154" s="193">
        <v>21.98</v>
      </c>
      <c r="N154" s="196">
        <v>38.164405667749769</v>
      </c>
    </row>
    <row r="155" spans="1:14">
      <c r="A155" s="184">
        <v>154</v>
      </c>
      <c r="B155" s="191">
        <v>6</v>
      </c>
      <c r="C155" s="191" t="s">
        <v>937</v>
      </c>
      <c r="D155" s="192">
        <v>5</v>
      </c>
      <c r="E155" s="418"/>
      <c r="F155" s="418"/>
      <c r="G155" s="192" t="s">
        <v>945</v>
      </c>
      <c r="H155" s="192" t="s">
        <v>867</v>
      </c>
      <c r="I155" s="418"/>
      <c r="J155" s="419"/>
      <c r="K155" s="419"/>
      <c r="L155" s="419"/>
      <c r="M155" s="193">
        <v>27</v>
      </c>
      <c r="N155" s="196">
        <v>46.880753095052036</v>
      </c>
    </row>
    <row r="156" spans="1:14">
      <c r="A156" s="184">
        <v>155</v>
      </c>
      <c r="B156" s="191">
        <v>6</v>
      </c>
      <c r="C156" s="191" t="s">
        <v>937</v>
      </c>
      <c r="D156" s="192">
        <v>5</v>
      </c>
      <c r="E156" s="418">
        <v>508</v>
      </c>
      <c r="F156" s="418" t="s">
        <v>942</v>
      </c>
      <c r="G156" s="192" t="s">
        <v>939</v>
      </c>
      <c r="H156" s="192" t="s">
        <v>947</v>
      </c>
      <c r="I156" s="418" t="s">
        <v>940</v>
      </c>
      <c r="J156" s="419">
        <v>114.96</v>
      </c>
      <c r="K156" s="419">
        <v>145.1596344911147</v>
      </c>
      <c r="L156" s="419">
        <v>249.57963449111469</v>
      </c>
      <c r="M156" s="193">
        <v>25.62</v>
      </c>
      <c r="N156" s="196">
        <v>44.48462571463827</v>
      </c>
    </row>
    <row r="157" spans="1:14">
      <c r="A157" s="184">
        <v>156</v>
      </c>
      <c r="B157" s="191">
        <v>6</v>
      </c>
      <c r="C157" s="191" t="s">
        <v>937</v>
      </c>
      <c r="D157" s="192">
        <v>5</v>
      </c>
      <c r="E157" s="418"/>
      <c r="F157" s="418"/>
      <c r="G157" s="192" t="s">
        <v>941</v>
      </c>
      <c r="H157" s="192" t="s">
        <v>947</v>
      </c>
      <c r="I157" s="418"/>
      <c r="J157" s="419"/>
      <c r="K157" s="419"/>
      <c r="L157" s="419"/>
      <c r="M157" s="193">
        <v>23.49</v>
      </c>
      <c r="N157" s="196">
        <v>40.786255192695265</v>
      </c>
    </row>
    <row r="158" spans="1:14">
      <c r="A158" s="184">
        <v>157</v>
      </c>
      <c r="B158" s="191">
        <v>6</v>
      </c>
      <c r="C158" s="191" t="s">
        <v>937</v>
      </c>
      <c r="D158" s="192">
        <v>5</v>
      </c>
      <c r="E158" s="418"/>
      <c r="F158" s="418"/>
      <c r="G158" s="192" t="s">
        <v>942</v>
      </c>
      <c r="H158" s="192" t="s">
        <v>947</v>
      </c>
      <c r="I158" s="418"/>
      <c r="J158" s="419"/>
      <c r="K158" s="419"/>
      <c r="L158" s="419"/>
      <c r="M158" s="193">
        <v>23.46</v>
      </c>
      <c r="N158" s="196">
        <v>40.734165467034103</v>
      </c>
    </row>
    <row r="159" spans="1:14">
      <c r="A159" s="184">
        <v>158</v>
      </c>
      <c r="B159" s="191">
        <v>6</v>
      </c>
      <c r="C159" s="191" t="s">
        <v>937</v>
      </c>
      <c r="D159" s="192">
        <v>5</v>
      </c>
      <c r="E159" s="418"/>
      <c r="F159" s="418"/>
      <c r="G159" s="192" t="s">
        <v>943</v>
      </c>
      <c r="H159" s="192" t="s">
        <v>947</v>
      </c>
      <c r="I159" s="418"/>
      <c r="J159" s="419"/>
      <c r="K159" s="419"/>
      <c r="L159" s="419"/>
      <c r="M159" s="193">
        <v>23.46</v>
      </c>
      <c r="N159" s="196">
        <v>40.734165467034103</v>
      </c>
    </row>
    <row r="160" spans="1:14">
      <c r="A160" s="184">
        <v>159</v>
      </c>
      <c r="B160" s="191">
        <v>6</v>
      </c>
      <c r="C160" s="191" t="s">
        <v>937</v>
      </c>
      <c r="D160" s="192">
        <v>5</v>
      </c>
      <c r="E160" s="418"/>
      <c r="F160" s="418"/>
      <c r="G160" s="192" t="s">
        <v>944</v>
      </c>
      <c r="H160" s="192" t="s">
        <v>947</v>
      </c>
      <c r="I160" s="418"/>
      <c r="J160" s="419"/>
      <c r="K160" s="419"/>
      <c r="L160" s="419"/>
      <c r="M160" s="193">
        <v>23.49</v>
      </c>
      <c r="N160" s="196">
        <v>40.786255192695265</v>
      </c>
    </row>
    <row r="161" spans="1:14">
      <c r="A161" s="184">
        <v>160</v>
      </c>
      <c r="B161" s="191">
        <v>6</v>
      </c>
      <c r="C161" s="191" t="s">
        <v>937</v>
      </c>
      <c r="D161" s="192">
        <v>5</v>
      </c>
      <c r="E161" s="418"/>
      <c r="F161" s="418"/>
      <c r="G161" s="192" t="s">
        <v>945</v>
      </c>
      <c r="H161" s="192" t="s">
        <v>947</v>
      </c>
      <c r="I161" s="418"/>
      <c r="J161" s="419"/>
      <c r="K161" s="419"/>
      <c r="L161" s="419"/>
      <c r="M161" s="193">
        <v>25.62</v>
      </c>
      <c r="N161" s="196">
        <v>44.48462571463827</v>
      </c>
    </row>
    <row r="162" spans="1:14">
      <c r="A162" s="184">
        <v>161</v>
      </c>
      <c r="B162" s="191">
        <v>6</v>
      </c>
      <c r="C162" s="191" t="s">
        <v>937</v>
      </c>
      <c r="D162" s="192">
        <v>6</v>
      </c>
      <c r="E162" s="418">
        <v>601</v>
      </c>
      <c r="F162" s="418" t="s">
        <v>938</v>
      </c>
      <c r="G162" s="192" t="s">
        <v>939</v>
      </c>
      <c r="H162" s="192" t="s">
        <v>867</v>
      </c>
      <c r="I162" s="418" t="s">
        <v>940</v>
      </c>
      <c r="J162" s="419">
        <v>114.55</v>
      </c>
      <c r="K162" s="419">
        <v>144.64084987123164</v>
      </c>
      <c r="L162" s="419">
        <v>247.29084987123201</v>
      </c>
      <c r="M162" s="193">
        <v>24.08</v>
      </c>
      <c r="N162" s="194">
        <v>41.810686464031591</v>
      </c>
    </row>
    <row r="163" spans="1:14">
      <c r="A163" s="184">
        <v>162</v>
      </c>
      <c r="B163" s="191">
        <v>6</v>
      </c>
      <c r="C163" s="191" t="s">
        <v>937</v>
      </c>
      <c r="D163" s="192">
        <v>6</v>
      </c>
      <c r="E163" s="418"/>
      <c r="F163" s="418"/>
      <c r="G163" s="192" t="s">
        <v>941</v>
      </c>
      <c r="H163" s="192" t="s">
        <v>867</v>
      </c>
      <c r="I163" s="418"/>
      <c r="J163" s="419"/>
      <c r="K163" s="419"/>
      <c r="L163" s="419"/>
      <c r="M163" s="193">
        <v>21.98</v>
      </c>
      <c r="N163" s="196">
        <v>38.164405667749769</v>
      </c>
    </row>
    <row r="164" spans="1:14">
      <c r="A164" s="184">
        <v>163</v>
      </c>
      <c r="B164" s="191">
        <v>6</v>
      </c>
      <c r="C164" s="191" t="s">
        <v>937</v>
      </c>
      <c r="D164" s="192">
        <v>6</v>
      </c>
      <c r="E164" s="418"/>
      <c r="F164" s="418"/>
      <c r="G164" s="192" t="s">
        <v>942</v>
      </c>
      <c r="H164" s="192" t="s">
        <v>867</v>
      </c>
      <c r="I164" s="418"/>
      <c r="J164" s="419"/>
      <c r="K164" s="419"/>
      <c r="L164" s="419"/>
      <c r="M164" s="193">
        <v>27</v>
      </c>
      <c r="N164" s="196">
        <v>46.880753095052036</v>
      </c>
    </row>
    <row r="165" spans="1:14">
      <c r="A165" s="184">
        <v>164</v>
      </c>
      <c r="B165" s="191">
        <v>6</v>
      </c>
      <c r="C165" s="191" t="s">
        <v>937</v>
      </c>
      <c r="D165" s="192">
        <v>6</v>
      </c>
      <c r="E165" s="418"/>
      <c r="F165" s="418"/>
      <c r="G165" s="192" t="s">
        <v>943</v>
      </c>
      <c r="H165" s="192" t="s">
        <v>867</v>
      </c>
      <c r="I165" s="418"/>
      <c r="J165" s="419"/>
      <c r="K165" s="419"/>
      <c r="L165" s="419"/>
      <c r="M165" s="193">
        <v>27</v>
      </c>
      <c r="N165" s="196">
        <v>46.880753095052036</v>
      </c>
    </row>
    <row r="166" spans="1:14">
      <c r="A166" s="184">
        <v>165</v>
      </c>
      <c r="B166" s="191">
        <v>6</v>
      </c>
      <c r="C166" s="191" t="s">
        <v>937</v>
      </c>
      <c r="D166" s="192">
        <v>6</v>
      </c>
      <c r="E166" s="418"/>
      <c r="F166" s="418"/>
      <c r="G166" s="192" t="s">
        <v>944</v>
      </c>
      <c r="H166" s="192" t="s">
        <v>867</v>
      </c>
      <c r="I166" s="418"/>
      <c r="J166" s="419"/>
      <c r="K166" s="419"/>
      <c r="L166" s="419"/>
      <c r="M166" s="193">
        <v>21.98</v>
      </c>
      <c r="N166" s="196">
        <v>38.164405667749769</v>
      </c>
    </row>
    <row r="167" spans="1:14">
      <c r="A167" s="184">
        <v>166</v>
      </c>
      <c r="B167" s="191">
        <v>6</v>
      </c>
      <c r="C167" s="191" t="s">
        <v>937</v>
      </c>
      <c r="D167" s="192">
        <v>6</v>
      </c>
      <c r="E167" s="418"/>
      <c r="F167" s="418"/>
      <c r="G167" s="192" t="s">
        <v>945</v>
      </c>
      <c r="H167" s="192" t="s">
        <v>867</v>
      </c>
      <c r="I167" s="418"/>
      <c r="J167" s="419"/>
      <c r="K167" s="419"/>
      <c r="L167" s="419"/>
      <c r="M167" s="193">
        <v>24.08</v>
      </c>
      <c r="N167" s="196">
        <v>41.810686464031591</v>
      </c>
    </row>
    <row r="168" spans="1:14">
      <c r="A168" s="184">
        <v>167</v>
      </c>
      <c r="B168" s="191">
        <v>6</v>
      </c>
      <c r="C168" s="191" t="s">
        <v>937</v>
      </c>
      <c r="D168" s="192">
        <v>6</v>
      </c>
      <c r="E168" s="418">
        <v>602</v>
      </c>
      <c r="F168" s="418" t="s">
        <v>946</v>
      </c>
      <c r="G168" s="192" t="s">
        <v>939</v>
      </c>
      <c r="H168" s="192" t="s">
        <v>947</v>
      </c>
      <c r="I168" s="418" t="s">
        <v>940</v>
      </c>
      <c r="J168" s="419">
        <v>114.9</v>
      </c>
      <c r="K168" s="419">
        <v>145.08279048628995</v>
      </c>
      <c r="L168" s="419">
        <v>249.50279048628994</v>
      </c>
      <c r="M168" s="193">
        <v>23.46</v>
      </c>
      <c r="N168" s="196">
        <v>40.734165467034103</v>
      </c>
    </row>
    <row r="169" spans="1:14">
      <c r="A169" s="184">
        <v>168</v>
      </c>
      <c r="B169" s="191">
        <v>6</v>
      </c>
      <c r="C169" s="191" t="s">
        <v>937</v>
      </c>
      <c r="D169" s="192">
        <v>6</v>
      </c>
      <c r="E169" s="418"/>
      <c r="F169" s="418"/>
      <c r="G169" s="192" t="s">
        <v>941</v>
      </c>
      <c r="H169" s="192" t="s">
        <v>947</v>
      </c>
      <c r="I169" s="418"/>
      <c r="J169" s="419"/>
      <c r="K169" s="419"/>
      <c r="L169" s="419"/>
      <c r="M169" s="193">
        <v>23.49</v>
      </c>
      <c r="N169" s="196">
        <v>40.786255192695265</v>
      </c>
    </row>
    <row r="170" spans="1:14">
      <c r="A170" s="184">
        <v>169</v>
      </c>
      <c r="B170" s="191">
        <v>6</v>
      </c>
      <c r="C170" s="191" t="s">
        <v>937</v>
      </c>
      <c r="D170" s="192">
        <v>6</v>
      </c>
      <c r="E170" s="418"/>
      <c r="F170" s="418"/>
      <c r="G170" s="192" t="s">
        <v>942</v>
      </c>
      <c r="H170" s="192" t="s">
        <v>947</v>
      </c>
      <c r="I170" s="418"/>
      <c r="J170" s="419"/>
      <c r="K170" s="419"/>
      <c r="L170" s="419"/>
      <c r="M170" s="193">
        <v>25.62</v>
      </c>
      <c r="N170" s="196">
        <v>44.48462571463827</v>
      </c>
    </row>
    <row r="171" spans="1:14">
      <c r="A171" s="184">
        <v>170</v>
      </c>
      <c r="B171" s="191">
        <v>6</v>
      </c>
      <c r="C171" s="191" t="s">
        <v>937</v>
      </c>
      <c r="D171" s="192">
        <v>6</v>
      </c>
      <c r="E171" s="418"/>
      <c r="F171" s="418"/>
      <c r="G171" s="192" t="s">
        <v>943</v>
      </c>
      <c r="H171" s="192" t="s">
        <v>947</v>
      </c>
      <c r="I171" s="418"/>
      <c r="J171" s="419"/>
      <c r="K171" s="419"/>
      <c r="L171" s="419"/>
      <c r="M171" s="193">
        <v>25.62</v>
      </c>
      <c r="N171" s="196">
        <v>44.48462571463827</v>
      </c>
    </row>
    <row r="172" spans="1:14">
      <c r="A172" s="184">
        <v>171</v>
      </c>
      <c r="B172" s="191">
        <v>6</v>
      </c>
      <c r="C172" s="191" t="s">
        <v>937</v>
      </c>
      <c r="D172" s="192">
        <v>6</v>
      </c>
      <c r="E172" s="418"/>
      <c r="F172" s="418"/>
      <c r="G172" s="192" t="s">
        <v>944</v>
      </c>
      <c r="H172" s="192" t="s">
        <v>947</v>
      </c>
      <c r="I172" s="418"/>
      <c r="J172" s="419"/>
      <c r="K172" s="419"/>
      <c r="L172" s="419"/>
      <c r="M172" s="193">
        <v>23.49</v>
      </c>
      <c r="N172" s="196">
        <v>40.786255192695265</v>
      </c>
    </row>
    <row r="173" spans="1:14">
      <c r="A173" s="184">
        <v>172</v>
      </c>
      <c r="B173" s="191">
        <v>6</v>
      </c>
      <c r="C173" s="191" t="s">
        <v>937</v>
      </c>
      <c r="D173" s="192">
        <v>6</v>
      </c>
      <c r="E173" s="418"/>
      <c r="F173" s="418"/>
      <c r="G173" s="192" t="s">
        <v>945</v>
      </c>
      <c r="H173" s="192" t="s">
        <v>947</v>
      </c>
      <c r="I173" s="418"/>
      <c r="J173" s="419"/>
      <c r="K173" s="419"/>
      <c r="L173" s="419"/>
      <c r="M173" s="193">
        <v>23.46</v>
      </c>
      <c r="N173" s="196">
        <v>40.734165467034103</v>
      </c>
    </row>
    <row r="174" spans="1:14">
      <c r="A174" s="184">
        <v>173</v>
      </c>
      <c r="B174" s="191">
        <v>6</v>
      </c>
      <c r="C174" s="191" t="s">
        <v>937</v>
      </c>
      <c r="D174" s="192">
        <v>6</v>
      </c>
      <c r="E174" s="418">
        <v>603</v>
      </c>
      <c r="F174" s="418" t="s">
        <v>948</v>
      </c>
      <c r="G174" s="192" t="s">
        <v>939</v>
      </c>
      <c r="H174" s="192" t="s">
        <v>867</v>
      </c>
      <c r="I174" s="418" t="s">
        <v>949</v>
      </c>
      <c r="J174" s="419">
        <v>85.82</v>
      </c>
      <c r="K174" s="419">
        <v>108.36383881230115</v>
      </c>
      <c r="L174" s="419">
        <v>178.34383881230116</v>
      </c>
      <c r="M174" s="193">
        <v>21.9</v>
      </c>
      <c r="N174" s="197">
        <v>38.025499732653316</v>
      </c>
    </row>
    <row r="175" spans="1:14">
      <c r="A175" s="184">
        <v>174</v>
      </c>
      <c r="B175" s="191">
        <v>6</v>
      </c>
      <c r="C175" s="191" t="s">
        <v>937</v>
      </c>
      <c r="D175" s="192">
        <v>6</v>
      </c>
      <c r="E175" s="418"/>
      <c r="F175" s="418"/>
      <c r="G175" s="192" t="s">
        <v>941</v>
      </c>
      <c r="H175" s="192" t="s">
        <v>867</v>
      </c>
      <c r="I175" s="418"/>
      <c r="J175" s="419"/>
      <c r="K175" s="419"/>
      <c r="L175" s="419"/>
      <c r="M175" s="193">
        <v>26.56</v>
      </c>
      <c r="N175" s="197">
        <v>46.116770452021555</v>
      </c>
    </row>
    <row r="176" spans="1:14">
      <c r="A176" s="184">
        <v>175</v>
      </c>
      <c r="B176" s="191">
        <v>6</v>
      </c>
      <c r="C176" s="191" t="s">
        <v>937</v>
      </c>
      <c r="D176" s="192">
        <v>6</v>
      </c>
      <c r="E176" s="418"/>
      <c r="F176" s="418"/>
      <c r="G176" s="192" t="s">
        <v>942</v>
      </c>
      <c r="H176" s="192" t="s">
        <v>867</v>
      </c>
      <c r="I176" s="418"/>
      <c r="J176" s="419"/>
      <c r="K176" s="419"/>
      <c r="L176" s="419"/>
      <c r="M176" s="193">
        <v>26.56</v>
      </c>
      <c r="N176" s="196">
        <v>46.116770452021555</v>
      </c>
    </row>
    <row r="177" spans="1:14">
      <c r="A177" s="184">
        <v>176</v>
      </c>
      <c r="B177" s="191">
        <v>6</v>
      </c>
      <c r="C177" s="191" t="s">
        <v>937</v>
      </c>
      <c r="D177" s="192">
        <v>6</v>
      </c>
      <c r="E177" s="418"/>
      <c r="F177" s="418"/>
      <c r="G177" s="192" t="s">
        <v>943</v>
      </c>
      <c r="H177" s="192" t="s">
        <v>867</v>
      </c>
      <c r="I177" s="418"/>
      <c r="J177" s="419"/>
      <c r="K177" s="419"/>
      <c r="L177" s="419"/>
      <c r="M177" s="193">
        <v>21.9</v>
      </c>
      <c r="N177" s="196">
        <v>38.025499732653316</v>
      </c>
    </row>
    <row r="178" spans="1:14">
      <c r="A178" s="184">
        <v>177</v>
      </c>
      <c r="B178" s="191">
        <v>6</v>
      </c>
      <c r="C178" s="191" t="s">
        <v>937</v>
      </c>
      <c r="D178" s="192">
        <v>6</v>
      </c>
      <c r="E178" s="418">
        <v>604</v>
      </c>
      <c r="F178" s="418" t="s">
        <v>950</v>
      </c>
      <c r="G178" s="192" t="s">
        <v>939</v>
      </c>
      <c r="H178" s="192" t="s">
        <v>947</v>
      </c>
      <c r="I178" s="418" t="s">
        <v>949</v>
      </c>
      <c r="J178" s="419">
        <v>80.790000000000006</v>
      </c>
      <c r="K178" s="419">
        <v>102.01252083017725</v>
      </c>
      <c r="L178" s="419">
        <v>169.10252083017724</v>
      </c>
      <c r="M178" s="193">
        <v>25.32</v>
      </c>
      <c r="N178" s="196">
        <v>43.96372845802658</v>
      </c>
    </row>
    <row r="179" spans="1:14">
      <c r="A179" s="184">
        <v>178</v>
      </c>
      <c r="B179" s="191">
        <v>6</v>
      </c>
      <c r="C179" s="191" t="s">
        <v>937</v>
      </c>
      <c r="D179" s="192">
        <v>6</v>
      </c>
      <c r="E179" s="418"/>
      <c r="F179" s="418"/>
      <c r="G179" s="192" t="s">
        <v>941</v>
      </c>
      <c r="H179" s="192" t="s">
        <v>947</v>
      </c>
      <c r="I179" s="418"/>
      <c r="J179" s="419"/>
      <c r="K179" s="419"/>
      <c r="L179" s="419"/>
      <c r="M179" s="193">
        <v>23.72</v>
      </c>
      <c r="N179" s="196">
        <v>41.185609756097563</v>
      </c>
    </row>
    <row r="180" spans="1:14">
      <c r="A180" s="184">
        <v>179</v>
      </c>
      <c r="B180" s="191">
        <v>6</v>
      </c>
      <c r="C180" s="191" t="s">
        <v>937</v>
      </c>
      <c r="D180" s="192">
        <v>6</v>
      </c>
      <c r="E180" s="418"/>
      <c r="F180" s="418"/>
      <c r="G180" s="192" t="s">
        <v>942</v>
      </c>
      <c r="H180" s="192" t="s">
        <v>947</v>
      </c>
      <c r="I180" s="418"/>
      <c r="J180" s="419"/>
      <c r="K180" s="419"/>
      <c r="L180" s="419"/>
      <c r="M180" s="193">
        <v>23.72</v>
      </c>
      <c r="N180" s="196">
        <v>41.185609756097563</v>
      </c>
    </row>
    <row r="181" spans="1:14">
      <c r="A181" s="184">
        <v>180</v>
      </c>
      <c r="B181" s="191">
        <v>6</v>
      </c>
      <c r="C181" s="191" t="s">
        <v>937</v>
      </c>
      <c r="D181" s="192">
        <v>6</v>
      </c>
      <c r="E181" s="418"/>
      <c r="F181" s="418"/>
      <c r="G181" s="192" t="s">
        <v>943</v>
      </c>
      <c r="H181" s="192" t="s">
        <v>947</v>
      </c>
      <c r="I181" s="418"/>
      <c r="J181" s="419"/>
      <c r="K181" s="419"/>
      <c r="L181" s="419"/>
      <c r="M181" s="193">
        <v>25.32</v>
      </c>
      <c r="N181" s="196">
        <v>43.96372845802658</v>
      </c>
    </row>
    <row r="182" spans="1:14">
      <c r="A182" s="184">
        <v>181</v>
      </c>
      <c r="B182" s="191">
        <v>6</v>
      </c>
      <c r="C182" s="191" t="s">
        <v>937</v>
      </c>
      <c r="D182" s="192">
        <v>6</v>
      </c>
      <c r="E182" s="418">
        <v>605</v>
      </c>
      <c r="F182" s="418" t="s">
        <v>939</v>
      </c>
      <c r="G182" s="192" t="s">
        <v>939</v>
      </c>
      <c r="H182" s="192" t="s">
        <v>867</v>
      </c>
      <c r="I182" s="418" t="s">
        <v>949</v>
      </c>
      <c r="J182" s="419">
        <v>85.82</v>
      </c>
      <c r="K182" s="419">
        <v>108.36464711227785</v>
      </c>
      <c r="L182" s="419">
        <v>178.34464711227787</v>
      </c>
      <c r="M182" s="193">
        <v>26.56</v>
      </c>
      <c r="N182" s="196">
        <v>46.116770452021555</v>
      </c>
    </row>
    <row r="183" spans="1:14">
      <c r="A183" s="184">
        <v>182</v>
      </c>
      <c r="B183" s="191">
        <v>6</v>
      </c>
      <c r="C183" s="191" t="s">
        <v>937</v>
      </c>
      <c r="D183" s="192">
        <v>6</v>
      </c>
      <c r="E183" s="418"/>
      <c r="F183" s="418"/>
      <c r="G183" s="192" t="s">
        <v>941</v>
      </c>
      <c r="H183" s="192" t="s">
        <v>867</v>
      </c>
      <c r="I183" s="418"/>
      <c r="J183" s="419"/>
      <c r="K183" s="419"/>
      <c r="L183" s="419"/>
      <c r="M183" s="193">
        <v>21.9</v>
      </c>
      <c r="N183" s="196">
        <v>38.025499732653316</v>
      </c>
    </row>
    <row r="184" spans="1:14">
      <c r="A184" s="184">
        <v>183</v>
      </c>
      <c r="B184" s="191">
        <v>6</v>
      </c>
      <c r="C184" s="191" t="s">
        <v>937</v>
      </c>
      <c r="D184" s="192">
        <v>6</v>
      </c>
      <c r="E184" s="418"/>
      <c r="F184" s="418"/>
      <c r="G184" s="192" t="s">
        <v>942</v>
      </c>
      <c r="H184" s="192" t="s">
        <v>867</v>
      </c>
      <c r="I184" s="418"/>
      <c r="J184" s="419"/>
      <c r="K184" s="419"/>
      <c r="L184" s="419"/>
      <c r="M184" s="193">
        <v>21.9</v>
      </c>
      <c r="N184" s="196">
        <v>38.025499732653316</v>
      </c>
    </row>
    <row r="185" spans="1:14">
      <c r="A185" s="184">
        <v>184</v>
      </c>
      <c r="B185" s="191">
        <v>6</v>
      </c>
      <c r="C185" s="191" t="s">
        <v>937</v>
      </c>
      <c r="D185" s="192">
        <v>6</v>
      </c>
      <c r="E185" s="418"/>
      <c r="F185" s="418"/>
      <c r="G185" s="192" t="s">
        <v>943</v>
      </c>
      <c r="H185" s="192" t="s">
        <v>867</v>
      </c>
      <c r="I185" s="418"/>
      <c r="J185" s="419"/>
      <c r="K185" s="419"/>
      <c r="L185" s="419"/>
      <c r="M185" s="193">
        <v>26.56</v>
      </c>
      <c r="N185" s="196">
        <v>46.116770452021555</v>
      </c>
    </row>
    <row r="186" spans="1:14">
      <c r="A186" s="184">
        <v>185</v>
      </c>
      <c r="B186" s="191">
        <v>6</v>
      </c>
      <c r="C186" s="191" t="s">
        <v>937</v>
      </c>
      <c r="D186" s="192">
        <v>6</v>
      </c>
      <c r="E186" s="418">
        <v>606</v>
      </c>
      <c r="F186" s="418" t="s">
        <v>943</v>
      </c>
      <c r="G186" s="192" t="s">
        <v>939</v>
      </c>
      <c r="H186" s="192" t="s">
        <v>947</v>
      </c>
      <c r="I186" s="418" t="s">
        <v>949</v>
      </c>
      <c r="J186" s="419">
        <v>80.790000000000006</v>
      </c>
      <c r="K186" s="419">
        <v>102.01328175484653</v>
      </c>
      <c r="L186" s="419">
        <v>169.10328175484653</v>
      </c>
      <c r="M186" s="193">
        <v>23.72</v>
      </c>
      <c r="N186" s="196">
        <v>41.185609756097563</v>
      </c>
    </row>
    <row r="187" spans="1:14">
      <c r="A187" s="184">
        <v>186</v>
      </c>
      <c r="B187" s="191">
        <v>6</v>
      </c>
      <c r="C187" s="191" t="s">
        <v>937</v>
      </c>
      <c r="D187" s="192">
        <v>6</v>
      </c>
      <c r="E187" s="418"/>
      <c r="F187" s="418"/>
      <c r="G187" s="192" t="s">
        <v>941</v>
      </c>
      <c r="H187" s="192" t="s">
        <v>947</v>
      </c>
      <c r="I187" s="418"/>
      <c r="J187" s="419"/>
      <c r="K187" s="419"/>
      <c r="L187" s="419"/>
      <c r="M187" s="193">
        <v>25.32</v>
      </c>
      <c r="N187" s="196">
        <v>43.96372845802658</v>
      </c>
    </row>
    <row r="188" spans="1:14">
      <c r="A188" s="184">
        <v>187</v>
      </c>
      <c r="B188" s="191">
        <v>6</v>
      </c>
      <c r="C188" s="191" t="s">
        <v>937</v>
      </c>
      <c r="D188" s="192">
        <v>6</v>
      </c>
      <c r="E188" s="418"/>
      <c r="F188" s="418"/>
      <c r="G188" s="192" t="s">
        <v>942</v>
      </c>
      <c r="H188" s="192" t="s">
        <v>947</v>
      </c>
      <c r="I188" s="418"/>
      <c r="J188" s="419"/>
      <c r="K188" s="419"/>
      <c r="L188" s="419"/>
      <c r="M188" s="193">
        <v>25.32</v>
      </c>
      <c r="N188" s="196">
        <v>43.96372845802658</v>
      </c>
    </row>
    <row r="189" spans="1:14">
      <c r="A189" s="184">
        <v>188</v>
      </c>
      <c r="B189" s="191">
        <v>6</v>
      </c>
      <c r="C189" s="191" t="s">
        <v>937</v>
      </c>
      <c r="D189" s="192">
        <v>6</v>
      </c>
      <c r="E189" s="418"/>
      <c r="F189" s="418"/>
      <c r="G189" s="192" t="s">
        <v>943</v>
      </c>
      <c r="H189" s="192" t="s">
        <v>947</v>
      </c>
      <c r="I189" s="418"/>
      <c r="J189" s="419"/>
      <c r="K189" s="419"/>
      <c r="L189" s="419"/>
      <c r="M189" s="193">
        <v>23.72</v>
      </c>
      <c r="N189" s="196">
        <v>41.185609756097563</v>
      </c>
    </row>
    <row r="190" spans="1:14">
      <c r="A190" s="184">
        <v>189</v>
      </c>
      <c r="B190" s="191">
        <v>6</v>
      </c>
      <c r="C190" s="191" t="s">
        <v>937</v>
      </c>
      <c r="D190" s="192">
        <v>6</v>
      </c>
      <c r="E190" s="418">
        <v>607</v>
      </c>
      <c r="F190" s="418" t="s">
        <v>941</v>
      </c>
      <c r="G190" s="192" t="s">
        <v>939</v>
      </c>
      <c r="H190" s="192" t="s">
        <v>867</v>
      </c>
      <c r="I190" s="418" t="s">
        <v>940</v>
      </c>
      <c r="J190" s="419">
        <v>114.59</v>
      </c>
      <c r="K190" s="419">
        <v>144.69243664176091</v>
      </c>
      <c r="L190" s="419">
        <v>247.34243664176091</v>
      </c>
      <c r="M190" s="193">
        <v>27</v>
      </c>
      <c r="N190" s="196">
        <v>46.880753095052036</v>
      </c>
    </row>
    <row r="191" spans="1:14">
      <c r="A191" s="184">
        <v>190</v>
      </c>
      <c r="B191" s="191">
        <v>6</v>
      </c>
      <c r="C191" s="191" t="s">
        <v>937</v>
      </c>
      <c r="D191" s="192">
        <v>6</v>
      </c>
      <c r="E191" s="418"/>
      <c r="F191" s="418"/>
      <c r="G191" s="192" t="s">
        <v>941</v>
      </c>
      <c r="H191" s="192" t="s">
        <v>867</v>
      </c>
      <c r="I191" s="418"/>
      <c r="J191" s="419"/>
      <c r="K191" s="419"/>
      <c r="L191" s="419"/>
      <c r="M191" s="193">
        <v>21.98</v>
      </c>
      <c r="N191" s="196">
        <v>38.164405667749769</v>
      </c>
    </row>
    <row r="192" spans="1:14">
      <c r="A192" s="184">
        <v>191</v>
      </c>
      <c r="B192" s="191">
        <v>6</v>
      </c>
      <c r="C192" s="191" t="s">
        <v>937</v>
      </c>
      <c r="D192" s="192">
        <v>6</v>
      </c>
      <c r="E192" s="418"/>
      <c r="F192" s="418"/>
      <c r="G192" s="192" t="s">
        <v>942</v>
      </c>
      <c r="H192" s="192" t="s">
        <v>867</v>
      </c>
      <c r="I192" s="418"/>
      <c r="J192" s="419"/>
      <c r="K192" s="419"/>
      <c r="L192" s="419"/>
      <c r="M192" s="193">
        <v>24.08</v>
      </c>
      <c r="N192" s="196">
        <v>41.810686464031591</v>
      </c>
    </row>
    <row r="193" spans="1:14">
      <c r="A193" s="184">
        <v>192</v>
      </c>
      <c r="B193" s="191">
        <v>6</v>
      </c>
      <c r="C193" s="191" t="s">
        <v>937</v>
      </c>
      <c r="D193" s="192">
        <v>6</v>
      </c>
      <c r="E193" s="418"/>
      <c r="F193" s="418"/>
      <c r="G193" s="192" t="s">
        <v>943</v>
      </c>
      <c r="H193" s="192" t="s">
        <v>867</v>
      </c>
      <c r="I193" s="418"/>
      <c r="J193" s="419"/>
      <c r="K193" s="419"/>
      <c r="L193" s="419"/>
      <c r="M193" s="193">
        <v>24.08</v>
      </c>
      <c r="N193" s="196">
        <v>41.810686464031591</v>
      </c>
    </row>
    <row r="194" spans="1:14">
      <c r="A194" s="184">
        <v>193</v>
      </c>
      <c r="B194" s="191">
        <v>6</v>
      </c>
      <c r="C194" s="191" t="s">
        <v>937</v>
      </c>
      <c r="D194" s="192">
        <v>6</v>
      </c>
      <c r="E194" s="418"/>
      <c r="F194" s="418"/>
      <c r="G194" s="192" t="s">
        <v>944</v>
      </c>
      <c r="H194" s="192" t="s">
        <v>867</v>
      </c>
      <c r="I194" s="418"/>
      <c r="J194" s="419"/>
      <c r="K194" s="419"/>
      <c r="L194" s="419"/>
      <c r="M194" s="193">
        <v>21.98</v>
      </c>
      <c r="N194" s="196">
        <v>38.164405667749769</v>
      </c>
    </row>
    <row r="195" spans="1:14">
      <c r="A195" s="184">
        <v>194</v>
      </c>
      <c r="B195" s="191">
        <v>6</v>
      </c>
      <c r="C195" s="191" t="s">
        <v>937</v>
      </c>
      <c r="D195" s="192">
        <v>6</v>
      </c>
      <c r="E195" s="418"/>
      <c r="F195" s="418"/>
      <c r="G195" s="192" t="s">
        <v>945</v>
      </c>
      <c r="H195" s="192" t="s">
        <v>867</v>
      </c>
      <c r="I195" s="418"/>
      <c r="J195" s="419"/>
      <c r="K195" s="419"/>
      <c r="L195" s="419"/>
      <c r="M195" s="193">
        <v>27</v>
      </c>
      <c r="N195" s="196">
        <v>46.880753095052036</v>
      </c>
    </row>
    <row r="196" spans="1:14">
      <c r="A196" s="184">
        <v>195</v>
      </c>
      <c r="B196" s="191">
        <v>6</v>
      </c>
      <c r="C196" s="191" t="s">
        <v>937</v>
      </c>
      <c r="D196" s="192">
        <v>6</v>
      </c>
      <c r="E196" s="418">
        <v>608</v>
      </c>
      <c r="F196" s="418" t="s">
        <v>942</v>
      </c>
      <c r="G196" s="192" t="s">
        <v>939</v>
      </c>
      <c r="H196" s="192" t="s">
        <v>947</v>
      </c>
      <c r="I196" s="418" t="s">
        <v>940</v>
      </c>
      <c r="J196" s="419">
        <v>114.96</v>
      </c>
      <c r="K196" s="419">
        <v>145.1596344911147</v>
      </c>
      <c r="L196" s="419">
        <v>249.57963449111469</v>
      </c>
      <c r="M196" s="193">
        <v>25.62</v>
      </c>
      <c r="N196" s="196">
        <v>44.48462571463827</v>
      </c>
    </row>
    <row r="197" spans="1:14">
      <c r="A197" s="184">
        <v>196</v>
      </c>
      <c r="B197" s="191">
        <v>6</v>
      </c>
      <c r="C197" s="191" t="s">
        <v>937</v>
      </c>
      <c r="D197" s="192">
        <v>6</v>
      </c>
      <c r="E197" s="418"/>
      <c r="F197" s="418"/>
      <c r="G197" s="192" t="s">
        <v>941</v>
      </c>
      <c r="H197" s="192" t="s">
        <v>947</v>
      </c>
      <c r="I197" s="418"/>
      <c r="J197" s="419"/>
      <c r="K197" s="419"/>
      <c r="L197" s="419"/>
      <c r="M197" s="193">
        <v>23.49</v>
      </c>
      <c r="N197" s="196">
        <v>40.786255192695265</v>
      </c>
    </row>
    <row r="198" spans="1:14">
      <c r="A198" s="184">
        <v>197</v>
      </c>
      <c r="B198" s="191">
        <v>6</v>
      </c>
      <c r="C198" s="191" t="s">
        <v>937</v>
      </c>
      <c r="D198" s="192">
        <v>6</v>
      </c>
      <c r="E198" s="418"/>
      <c r="F198" s="418"/>
      <c r="G198" s="192" t="s">
        <v>942</v>
      </c>
      <c r="H198" s="192" t="s">
        <v>947</v>
      </c>
      <c r="I198" s="418"/>
      <c r="J198" s="419"/>
      <c r="K198" s="419"/>
      <c r="L198" s="419"/>
      <c r="M198" s="193">
        <v>23.46</v>
      </c>
      <c r="N198" s="196">
        <v>40.734165467034103</v>
      </c>
    </row>
    <row r="199" spans="1:14">
      <c r="A199" s="184">
        <v>198</v>
      </c>
      <c r="B199" s="191">
        <v>6</v>
      </c>
      <c r="C199" s="191" t="s">
        <v>937</v>
      </c>
      <c r="D199" s="192">
        <v>6</v>
      </c>
      <c r="E199" s="418"/>
      <c r="F199" s="418"/>
      <c r="G199" s="192" t="s">
        <v>943</v>
      </c>
      <c r="H199" s="192" t="s">
        <v>947</v>
      </c>
      <c r="I199" s="418"/>
      <c r="J199" s="419"/>
      <c r="K199" s="419"/>
      <c r="L199" s="419"/>
      <c r="M199" s="193">
        <v>23.46</v>
      </c>
      <c r="N199" s="196">
        <v>40.734165467034103</v>
      </c>
    </row>
    <row r="200" spans="1:14">
      <c r="A200" s="184">
        <v>199</v>
      </c>
      <c r="B200" s="191">
        <v>6</v>
      </c>
      <c r="C200" s="191" t="s">
        <v>937</v>
      </c>
      <c r="D200" s="192">
        <v>6</v>
      </c>
      <c r="E200" s="418"/>
      <c r="F200" s="418"/>
      <c r="G200" s="192" t="s">
        <v>944</v>
      </c>
      <c r="H200" s="192" t="s">
        <v>947</v>
      </c>
      <c r="I200" s="418"/>
      <c r="J200" s="419"/>
      <c r="K200" s="419"/>
      <c r="L200" s="419"/>
      <c r="M200" s="193">
        <v>23.49</v>
      </c>
      <c r="N200" s="196">
        <v>40.786255192695265</v>
      </c>
    </row>
    <row r="201" spans="1:14">
      <c r="A201" s="184">
        <v>200</v>
      </c>
      <c r="B201" s="191">
        <v>6</v>
      </c>
      <c r="C201" s="191" t="s">
        <v>937</v>
      </c>
      <c r="D201" s="192">
        <v>6</v>
      </c>
      <c r="E201" s="418"/>
      <c r="F201" s="418"/>
      <c r="G201" s="192" t="s">
        <v>945</v>
      </c>
      <c r="H201" s="192" t="s">
        <v>947</v>
      </c>
      <c r="I201" s="418"/>
      <c r="J201" s="419"/>
      <c r="K201" s="419"/>
      <c r="L201" s="419"/>
      <c r="M201" s="193">
        <v>25.62</v>
      </c>
      <c r="N201" s="196">
        <v>44.48462571463827</v>
      </c>
    </row>
    <row r="202" spans="1:14">
      <c r="A202" s="184">
        <v>201</v>
      </c>
      <c r="B202" s="191">
        <v>6</v>
      </c>
      <c r="C202" s="191" t="s">
        <v>937</v>
      </c>
      <c r="D202" s="192">
        <v>7</v>
      </c>
      <c r="E202" s="418">
        <v>701</v>
      </c>
      <c r="F202" s="418" t="s">
        <v>938</v>
      </c>
      <c r="G202" s="192" t="s">
        <v>939</v>
      </c>
      <c r="H202" s="192" t="s">
        <v>867</v>
      </c>
      <c r="I202" s="418" t="s">
        <v>940</v>
      </c>
      <c r="J202" s="419">
        <v>114.55</v>
      </c>
      <c r="K202" s="419">
        <v>144.64084987123164</v>
      </c>
      <c r="L202" s="419">
        <v>247.29084987123201</v>
      </c>
      <c r="M202" s="193">
        <v>24.08</v>
      </c>
      <c r="N202" s="194">
        <v>41.810686464031591</v>
      </c>
    </row>
    <row r="203" spans="1:14">
      <c r="A203" s="184">
        <v>202</v>
      </c>
      <c r="B203" s="191">
        <v>6</v>
      </c>
      <c r="C203" s="191" t="s">
        <v>937</v>
      </c>
      <c r="D203" s="192">
        <v>7</v>
      </c>
      <c r="E203" s="418"/>
      <c r="F203" s="418"/>
      <c r="G203" s="192" t="s">
        <v>941</v>
      </c>
      <c r="H203" s="192" t="s">
        <v>867</v>
      </c>
      <c r="I203" s="418"/>
      <c r="J203" s="419"/>
      <c r="K203" s="419"/>
      <c r="L203" s="419"/>
      <c r="M203" s="193">
        <v>21.98</v>
      </c>
      <c r="N203" s="196">
        <v>38.164405667749769</v>
      </c>
    </row>
    <row r="204" spans="1:14">
      <c r="A204" s="184">
        <v>203</v>
      </c>
      <c r="B204" s="191">
        <v>6</v>
      </c>
      <c r="C204" s="191" t="s">
        <v>937</v>
      </c>
      <c r="D204" s="192">
        <v>7</v>
      </c>
      <c r="E204" s="418"/>
      <c r="F204" s="418"/>
      <c r="G204" s="192" t="s">
        <v>942</v>
      </c>
      <c r="H204" s="192" t="s">
        <v>867</v>
      </c>
      <c r="I204" s="418"/>
      <c r="J204" s="419"/>
      <c r="K204" s="419"/>
      <c r="L204" s="419"/>
      <c r="M204" s="193">
        <v>27</v>
      </c>
      <c r="N204" s="196">
        <v>46.880753095052036</v>
      </c>
    </row>
    <row r="205" spans="1:14">
      <c r="A205" s="184">
        <v>204</v>
      </c>
      <c r="B205" s="191">
        <v>6</v>
      </c>
      <c r="C205" s="191" t="s">
        <v>937</v>
      </c>
      <c r="D205" s="192">
        <v>7</v>
      </c>
      <c r="E205" s="418"/>
      <c r="F205" s="418"/>
      <c r="G205" s="192" t="s">
        <v>943</v>
      </c>
      <c r="H205" s="192" t="s">
        <v>867</v>
      </c>
      <c r="I205" s="418"/>
      <c r="J205" s="419"/>
      <c r="K205" s="419"/>
      <c r="L205" s="419"/>
      <c r="M205" s="193">
        <v>27</v>
      </c>
      <c r="N205" s="196">
        <v>46.880753095052036</v>
      </c>
    </row>
    <row r="206" spans="1:14">
      <c r="A206" s="184">
        <v>205</v>
      </c>
      <c r="B206" s="191">
        <v>6</v>
      </c>
      <c r="C206" s="191" t="s">
        <v>937</v>
      </c>
      <c r="D206" s="192">
        <v>7</v>
      </c>
      <c r="E206" s="418"/>
      <c r="F206" s="418"/>
      <c r="G206" s="192" t="s">
        <v>944</v>
      </c>
      <c r="H206" s="192" t="s">
        <v>867</v>
      </c>
      <c r="I206" s="418"/>
      <c r="J206" s="419"/>
      <c r="K206" s="419"/>
      <c r="L206" s="419"/>
      <c r="M206" s="193">
        <v>21.98</v>
      </c>
      <c r="N206" s="196">
        <v>38.164405667749769</v>
      </c>
    </row>
    <row r="207" spans="1:14">
      <c r="A207" s="184">
        <v>206</v>
      </c>
      <c r="B207" s="191">
        <v>6</v>
      </c>
      <c r="C207" s="191" t="s">
        <v>937</v>
      </c>
      <c r="D207" s="192">
        <v>7</v>
      </c>
      <c r="E207" s="418"/>
      <c r="F207" s="418"/>
      <c r="G207" s="192" t="s">
        <v>945</v>
      </c>
      <c r="H207" s="192" t="s">
        <v>867</v>
      </c>
      <c r="I207" s="418"/>
      <c r="J207" s="419"/>
      <c r="K207" s="419"/>
      <c r="L207" s="419"/>
      <c r="M207" s="193">
        <v>24.08</v>
      </c>
      <c r="N207" s="196">
        <v>41.810686464031591</v>
      </c>
    </row>
    <row r="208" spans="1:14">
      <c r="A208" s="184">
        <v>207</v>
      </c>
      <c r="B208" s="191">
        <v>6</v>
      </c>
      <c r="C208" s="191" t="s">
        <v>937</v>
      </c>
      <c r="D208" s="192">
        <v>7</v>
      </c>
      <c r="E208" s="418">
        <v>702</v>
      </c>
      <c r="F208" s="418" t="s">
        <v>946</v>
      </c>
      <c r="G208" s="192" t="s">
        <v>939</v>
      </c>
      <c r="H208" s="192" t="s">
        <v>947</v>
      </c>
      <c r="I208" s="418" t="s">
        <v>940</v>
      </c>
      <c r="J208" s="419">
        <v>114.9</v>
      </c>
      <c r="K208" s="419">
        <v>145.08279048628995</v>
      </c>
      <c r="L208" s="419">
        <v>249.50279048628994</v>
      </c>
      <c r="M208" s="193">
        <v>23.46</v>
      </c>
      <c r="N208" s="196">
        <v>40.734165467034103</v>
      </c>
    </row>
    <row r="209" spans="1:14">
      <c r="A209" s="184">
        <v>208</v>
      </c>
      <c r="B209" s="191">
        <v>6</v>
      </c>
      <c r="C209" s="191" t="s">
        <v>937</v>
      </c>
      <c r="D209" s="192">
        <v>7</v>
      </c>
      <c r="E209" s="418"/>
      <c r="F209" s="418"/>
      <c r="G209" s="192" t="s">
        <v>941</v>
      </c>
      <c r="H209" s="192" t="s">
        <v>947</v>
      </c>
      <c r="I209" s="418"/>
      <c r="J209" s="419"/>
      <c r="K209" s="419"/>
      <c r="L209" s="419"/>
      <c r="M209" s="193">
        <v>23.49</v>
      </c>
      <c r="N209" s="196">
        <v>40.786255192695265</v>
      </c>
    </row>
    <row r="210" spans="1:14">
      <c r="A210" s="184">
        <v>209</v>
      </c>
      <c r="B210" s="191">
        <v>6</v>
      </c>
      <c r="C210" s="191" t="s">
        <v>937</v>
      </c>
      <c r="D210" s="192">
        <v>7</v>
      </c>
      <c r="E210" s="418"/>
      <c r="F210" s="418"/>
      <c r="G210" s="192" t="s">
        <v>942</v>
      </c>
      <c r="H210" s="192" t="s">
        <v>947</v>
      </c>
      <c r="I210" s="418"/>
      <c r="J210" s="419"/>
      <c r="K210" s="419"/>
      <c r="L210" s="419"/>
      <c r="M210" s="193">
        <v>25.62</v>
      </c>
      <c r="N210" s="196">
        <v>44.48462571463827</v>
      </c>
    </row>
    <row r="211" spans="1:14">
      <c r="A211" s="184">
        <v>210</v>
      </c>
      <c r="B211" s="191">
        <v>6</v>
      </c>
      <c r="C211" s="191" t="s">
        <v>937</v>
      </c>
      <c r="D211" s="192">
        <v>7</v>
      </c>
      <c r="E211" s="418"/>
      <c r="F211" s="418"/>
      <c r="G211" s="192" t="s">
        <v>943</v>
      </c>
      <c r="H211" s="192" t="s">
        <v>947</v>
      </c>
      <c r="I211" s="418"/>
      <c r="J211" s="419"/>
      <c r="K211" s="419"/>
      <c r="L211" s="419"/>
      <c r="M211" s="193">
        <v>25.62</v>
      </c>
      <c r="N211" s="196">
        <v>44.48462571463827</v>
      </c>
    </row>
    <row r="212" spans="1:14">
      <c r="A212" s="184">
        <v>211</v>
      </c>
      <c r="B212" s="191">
        <v>6</v>
      </c>
      <c r="C212" s="191" t="s">
        <v>937</v>
      </c>
      <c r="D212" s="192">
        <v>7</v>
      </c>
      <c r="E212" s="418"/>
      <c r="F212" s="418"/>
      <c r="G212" s="192" t="s">
        <v>944</v>
      </c>
      <c r="H212" s="192" t="s">
        <v>947</v>
      </c>
      <c r="I212" s="418"/>
      <c r="J212" s="419"/>
      <c r="K212" s="419"/>
      <c r="L212" s="419"/>
      <c r="M212" s="193">
        <v>23.49</v>
      </c>
      <c r="N212" s="196">
        <v>40.786255192695265</v>
      </c>
    </row>
    <row r="213" spans="1:14">
      <c r="A213" s="184">
        <v>212</v>
      </c>
      <c r="B213" s="191">
        <v>6</v>
      </c>
      <c r="C213" s="191" t="s">
        <v>937</v>
      </c>
      <c r="D213" s="192">
        <v>7</v>
      </c>
      <c r="E213" s="418"/>
      <c r="F213" s="418"/>
      <c r="G213" s="192" t="s">
        <v>945</v>
      </c>
      <c r="H213" s="192" t="s">
        <v>947</v>
      </c>
      <c r="I213" s="418"/>
      <c r="J213" s="419"/>
      <c r="K213" s="419"/>
      <c r="L213" s="419"/>
      <c r="M213" s="193">
        <v>23.46</v>
      </c>
      <c r="N213" s="196">
        <v>40.734165467034103</v>
      </c>
    </row>
    <row r="214" spans="1:14">
      <c r="A214" s="184">
        <v>213</v>
      </c>
      <c r="B214" s="191">
        <v>6</v>
      </c>
      <c r="C214" s="191" t="s">
        <v>937</v>
      </c>
      <c r="D214" s="192">
        <v>7</v>
      </c>
      <c r="E214" s="418">
        <v>703</v>
      </c>
      <c r="F214" s="418" t="s">
        <v>948</v>
      </c>
      <c r="G214" s="192" t="s">
        <v>939</v>
      </c>
      <c r="H214" s="192" t="s">
        <v>867</v>
      </c>
      <c r="I214" s="418" t="s">
        <v>949</v>
      </c>
      <c r="J214" s="419">
        <v>85.82</v>
      </c>
      <c r="K214" s="419">
        <v>108.36383881230115</v>
      </c>
      <c r="L214" s="419">
        <v>178.34383881230116</v>
      </c>
      <c r="M214" s="193">
        <v>21.9</v>
      </c>
      <c r="N214" s="197">
        <v>38.025499732653316</v>
      </c>
    </row>
    <row r="215" spans="1:14">
      <c r="A215" s="184">
        <v>214</v>
      </c>
      <c r="B215" s="191">
        <v>6</v>
      </c>
      <c r="C215" s="191" t="s">
        <v>937</v>
      </c>
      <c r="D215" s="192">
        <v>7</v>
      </c>
      <c r="E215" s="418"/>
      <c r="F215" s="418"/>
      <c r="G215" s="192" t="s">
        <v>941</v>
      </c>
      <c r="H215" s="192" t="s">
        <v>867</v>
      </c>
      <c r="I215" s="418"/>
      <c r="J215" s="419"/>
      <c r="K215" s="419"/>
      <c r="L215" s="419"/>
      <c r="M215" s="193">
        <v>26.56</v>
      </c>
      <c r="N215" s="197">
        <v>46.116770452021555</v>
      </c>
    </row>
    <row r="216" spans="1:14">
      <c r="A216" s="184">
        <v>215</v>
      </c>
      <c r="B216" s="191">
        <v>6</v>
      </c>
      <c r="C216" s="191" t="s">
        <v>937</v>
      </c>
      <c r="D216" s="192">
        <v>7</v>
      </c>
      <c r="E216" s="418"/>
      <c r="F216" s="418"/>
      <c r="G216" s="192" t="s">
        <v>942</v>
      </c>
      <c r="H216" s="192" t="s">
        <v>867</v>
      </c>
      <c r="I216" s="418"/>
      <c r="J216" s="419"/>
      <c r="K216" s="419"/>
      <c r="L216" s="419"/>
      <c r="M216" s="193">
        <v>26.56</v>
      </c>
      <c r="N216" s="196">
        <v>46.116770452021555</v>
      </c>
    </row>
    <row r="217" spans="1:14">
      <c r="A217" s="184">
        <v>216</v>
      </c>
      <c r="B217" s="191">
        <v>6</v>
      </c>
      <c r="C217" s="191" t="s">
        <v>937</v>
      </c>
      <c r="D217" s="192">
        <v>7</v>
      </c>
      <c r="E217" s="418"/>
      <c r="F217" s="418"/>
      <c r="G217" s="192" t="s">
        <v>943</v>
      </c>
      <c r="H217" s="192" t="s">
        <v>867</v>
      </c>
      <c r="I217" s="418"/>
      <c r="J217" s="419"/>
      <c r="K217" s="419"/>
      <c r="L217" s="419"/>
      <c r="M217" s="193">
        <v>21.9</v>
      </c>
      <c r="N217" s="196">
        <v>38.025499732653316</v>
      </c>
    </row>
    <row r="218" spans="1:14">
      <c r="A218" s="184">
        <v>217</v>
      </c>
      <c r="B218" s="191">
        <v>6</v>
      </c>
      <c r="C218" s="191" t="s">
        <v>937</v>
      </c>
      <c r="D218" s="192">
        <v>7</v>
      </c>
      <c r="E218" s="418">
        <v>704</v>
      </c>
      <c r="F218" s="418" t="s">
        <v>950</v>
      </c>
      <c r="G218" s="192" t="s">
        <v>939</v>
      </c>
      <c r="H218" s="192" t="s">
        <v>947</v>
      </c>
      <c r="I218" s="418" t="s">
        <v>949</v>
      </c>
      <c r="J218" s="419">
        <v>80.790000000000006</v>
      </c>
      <c r="K218" s="419">
        <v>102.01252083017725</v>
      </c>
      <c r="L218" s="419">
        <v>169.10252083017724</v>
      </c>
      <c r="M218" s="193">
        <v>25.32</v>
      </c>
      <c r="N218" s="196">
        <v>43.96372845802658</v>
      </c>
    </row>
    <row r="219" spans="1:14">
      <c r="A219" s="184">
        <v>218</v>
      </c>
      <c r="B219" s="191">
        <v>6</v>
      </c>
      <c r="C219" s="191" t="s">
        <v>937</v>
      </c>
      <c r="D219" s="192">
        <v>7</v>
      </c>
      <c r="E219" s="418"/>
      <c r="F219" s="418"/>
      <c r="G219" s="192" t="s">
        <v>941</v>
      </c>
      <c r="H219" s="192" t="s">
        <v>947</v>
      </c>
      <c r="I219" s="418"/>
      <c r="J219" s="419"/>
      <c r="K219" s="419"/>
      <c r="L219" s="419"/>
      <c r="M219" s="193">
        <v>23.72</v>
      </c>
      <c r="N219" s="196">
        <v>41.185609756097563</v>
      </c>
    </row>
    <row r="220" spans="1:14">
      <c r="A220" s="184">
        <v>219</v>
      </c>
      <c r="B220" s="191">
        <v>6</v>
      </c>
      <c r="C220" s="191" t="s">
        <v>937</v>
      </c>
      <c r="D220" s="192">
        <v>7</v>
      </c>
      <c r="E220" s="418"/>
      <c r="F220" s="418"/>
      <c r="G220" s="192" t="s">
        <v>942</v>
      </c>
      <c r="H220" s="192" t="s">
        <v>947</v>
      </c>
      <c r="I220" s="418"/>
      <c r="J220" s="419"/>
      <c r="K220" s="419"/>
      <c r="L220" s="419"/>
      <c r="M220" s="193">
        <v>23.72</v>
      </c>
      <c r="N220" s="196">
        <v>41.185609756097563</v>
      </c>
    </row>
    <row r="221" spans="1:14">
      <c r="A221" s="184">
        <v>220</v>
      </c>
      <c r="B221" s="191">
        <v>6</v>
      </c>
      <c r="C221" s="191" t="s">
        <v>937</v>
      </c>
      <c r="D221" s="192">
        <v>7</v>
      </c>
      <c r="E221" s="418"/>
      <c r="F221" s="418"/>
      <c r="G221" s="192" t="s">
        <v>943</v>
      </c>
      <c r="H221" s="192" t="s">
        <v>947</v>
      </c>
      <c r="I221" s="418"/>
      <c r="J221" s="419"/>
      <c r="K221" s="419"/>
      <c r="L221" s="419"/>
      <c r="M221" s="193">
        <v>25.32</v>
      </c>
      <c r="N221" s="196">
        <v>43.96372845802658</v>
      </c>
    </row>
    <row r="222" spans="1:14">
      <c r="A222" s="184">
        <v>221</v>
      </c>
      <c r="B222" s="191">
        <v>6</v>
      </c>
      <c r="C222" s="191" t="s">
        <v>937</v>
      </c>
      <c r="D222" s="192">
        <v>7</v>
      </c>
      <c r="E222" s="418">
        <v>705</v>
      </c>
      <c r="F222" s="418" t="s">
        <v>939</v>
      </c>
      <c r="G222" s="192" t="s">
        <v>939</v>
      </c>
      <c r="H222" s="192" t="s">
        <v>867</v>
      </c>
      <c r="I222" s="418" t="s">
        <v>949</v>
      </c>
      <c r="J222" s="419">
        <v>85.82</v>
      </c>
      <c r="K222" s="419">
        <v>108.36464711227785</v>
      </c>
      <c r="L222" s="419">
        <v>178.34464711227787</v>
      </c>
      <c r="M222" s="193">
        <v>26.56</v>
      </c>
      <c r="N222" s="196">
        <v>46.116770452021555</v>
      </c>
    </row>
    <row r="223" spans="1:14">
      <c r="A223" s="184">
        <v>222</v>
      </c>
      <c r="B223" s="191">
        <v>6</v>
      </c>
      <c r="C223" s="191" t="s">
        <v>937</v>
      </c>
      <c r="D223" s="192">
        <v>7</v>
      </c>
      <c r="E223" s="418"/>
      <c r="F223" s="418"/>
      <c r="G223" s="192" t="s">
        <v>941</v>
      </c>
      <c r="H223" s="192" t="s">
        <v>867</v>
      </c>
      <c r="I223" s="418"/>
      <c r="J223" s="419"/>
      <c r="K223" s="419"/>
      <c r="L223" s="419"/>
      <c r="M223" s="193">
        <v>21.9</v>
      </c>
      <c r="N223" s="196">
        <v>38.025499732653316</v>
      </c>
    </row>
    <row r="224" spans="1:14">
      <c r="A224" s="184">
        <v>223</v>
      </c>
      <c r="B224" s="191">
        <v>6</v>
      </c>
      <c r="C224" s="191" t="s">
        <v>937</v>
      </c>
      <c r="D224" s="192">
        <v>7</v>
      </c>
      <c r="E224" s="418"/>
      <c r="F224" s="418"/>
      <c r="G224" s="192" t="s">
        <v>942</v>
      </c>
      <c r="H224" s="192" t="s">
        <v>867</v>
      </c>
      <c r="I224" s="418"/>
      <c r="J224" s="419"/>
      <c r="K224" s="419"/>
      <c r="L224" s="419"/>
      <c r="M224" s="193">
        <v>21.9</v>
      </c>
      <c r="N224" s="196">
        <v>38.025499732653316</v>
      </c>
    </row>
    <row r="225" spans="1:14">
      <c r="A225" s="184">
        <v>224</v>
      </c>
      <c r="B225" s="191">
        <v>6</v>
      </c>
      <c r="C225" s="191" t="s">
        <v>937</v>
      </c>
      <c r="D225" s="192">
        <v>7</v>
      </c>
      <c r="E225" s="418"/>
      <c r="F225" s="418"/>
      <c r="G225" s="192" t="s">
        <v>943</v>
      </c>
      <c r="H225" s="192" t="s">
        <v>867</v>
      </c>
      <c r="I225" s="418"/>
      <c r="J225" s="419"/>
      <c r="K225" s="419"/>
      <c r="L225" s="419"/>
      <c r="M225" s="193">
        <v>26.56</v>
      </c>
      <c r="N225" s="196">
        <v>46.116770452021555</v>
      </c>
    </row>
    <row r="226" spans="1:14">
      <c r="A226" s="184">
        <v>225</v>
      </c>
      <c r="B226" s="191">
        <v>6</v>
      </c>
      <c r="C226" s="191" t="s">
        <v>937</v>
      </c>
      <c r="D226" s="192">
        <v>7</v>
      </c>
      <c r="E226" s="418">
        <v>706</v>
      </c>
      <c r="F226" s="418" t="s">
        <v>943</v>
      </c>
      <c r="G226" s="192" t="s">
        <v>939</v>
      </c>
      <c r="H226" s="192" t="s">
        <v>947</v>
      </c>
      <c r="I226" s="418" t="s">
        <v>949</v>
      </c>
      <c r="J226" s="419">
        <v>80.790000000000006</v>
      </c>
      <c r="K226" s="419">
        <v>102.01328175484653</v>
      </c>
      <c r="L226" s="419">
        <v>169.10328175484653</v>
      </c>
      <c r="M226" s="193">
        <v>23.72</v>
      </c>
      <c r="N226" s="196">
        <v>41.185609756097563</v>
      </c>
    </row>
    <row r="227" spans="1:14">
      <c r="A227" s="184">
        <v>226</v>
      </c>
      <c r="B227" s="191">
        <v>6</v>
      </c>
      <c r="C227" s="191" t="s">
        <v>937</v>
      </c>
      <c r="D227" s="192">
        <v>7</v>
      </c>
      <c r="E227" s="418"/>
      <c r="F227" s="418"/>
      <c r="G227" s="192" t="s">
        <v>941</v>
      </c>
      <c r="H227" s="192" t="s">
        <v>947</v>
      </c>
      <c r="I227" s="418"/>
      <c r="J227" s="419"/>
      <c r="K227" s="419"/>
      <c r="L227" s="419"/>
      <c r="M227" s="193">
        <v>25.32</v>
      </c>
      <c r="N227" s="196">
        <v>43.96372845802658</v>
      </c>
    </row>
    <row r="228" spans="1:14">
      <c r="A228" s="184">
        <v>227</v>
      </c>
      <c r="B228" s="191">
        <v>6</v>
      </c>
      <c r="C228" s="191" t="s">
        <v>937</v>
      </c>
      <c r="D228" s="192">
        <v>7</v>
      </c>
      <c r="E228" s="418"/>
      <c r="F228" s="418"/>
      <c r="G228" s="192" t="s">
        <v>942</v>
      </c>
      <c r="H228" s="192" t="s">
        <v>947</v>
      </c>
      <c r="I228" s="418"/>
      <c r="J228" s="419"/>
      <c r="K228" s="419"/>
      <c r="L228" s="419"/>
      <c r="M228" s="193">
        <v>25.32</v>
      </c>
      <c r="N228" s="196">
        <v>43.96372845802658</v>
      </c>
    </row>
    <row r="229" spans="1:14">
      <c r="A229" s="184">
        <v>228</v>
      </c>
      <c r="B229" s="191">
        <v>6</v>
      </c>
      <c r="C229" s="191" t="s">
        <v>937</v>
      </c>
      <c r="D229" s="192">
        <v>7</v>
      </c>
      <c r="E229" s="418"/>
      <c r="F229" s="418"/>
      <c r="G229" s="192" t="s">
        <v>943</v>
      </c>
      <c r="H229" s="192" t="s">
        <v>947</v>
      </c>
      <c r="I229" s="418"/>
      <c r="J229" s="419"/>
      <c r="K229" s="419"/>
      <c r="L229" s="419"/>
      <c r="M229" s="193">
        <v>23.72</v>
      </c>
      <c r="N229" s="196">
        <v>41.185609756097563</v>
      </c>
    </row>
    <row r="230" spans="1:14">
      <c r="A230" s="184">
        <v>229</v>
      </c>
      <c r="B230" s="191">
        <v>6</v>
      </c>
      <c r="C230" s="191" t="s">
        <v>937</v>
      </c>
      <c r="D230" s="192">
        <v>7</v>
      </c>
      <c r="E230" s="418">
        <v>707</v>
      </c>
      <c r="F230" s="418" t="s">
        <v>941</v>
      </c>
      <c r="G230" s="192" t="s">
        <v>939</v>
      </c>
      <c r="H230" s="192" t="s">
        <v>867</v>
      </c>
      <c r="I230" s="418" t="s">
        <v>940</v>
      </c>
      <c r="J230" s="419">
        <v>114.59</v>
      </c>
      <c r="K230" s="419">
        <v>144.69243664176091</v>
      </c>
      <c r="L230" s="419">
        <v>247.34243664176091</v>
      </c>
      <c r="M230" s="193">
        <v>27</v>
      </c>
      <c r="N230" s="196">
        <v>46.880753095052036</v>
      </c>
    </row>
    <row r="231" spans="1:14">
      <c r="A231" s="184">
        <v>230</v>
      </c>
      <c r="B231" s="191">
        <v>6</v>
      </c>
      <c r="C231" s="191" t="s">
        <v>937</v>
      </c>
      <c r="D231" s="192">
        <v>7</v>
      </c>
      <c r="E231" s="418"/>
      <c r="F231" s="418"/>
      <c r="G231" s="192" t="s">
        <v>941</v>
      </c>
      <c r="H231" s="192" t="s">
        <v>867</v>
      </c>
      <c r="I231" s="418"/>
      <c r="J231" s="419"/>
      <c r="K231" s="419"/>
      <c r="L231" s="419"/>
      <c r="M231" s="193">
        <v>21.98</v>
      </c>
      <c r="N231" s="196">
        <v>38.164405667749769</v>
      </c>
    </row>
    <row r="232" spans="1:14">
      <c r="A232" s="184">
        <v>231</v>
      </c>
      <c r="B232" s="191">
        <v>6</v>
      </c>
      <c r="C232" s="191" t="s">
        <v>937</v>
      </c>
      <c r="D232" s="192">
        <v>7</v>
      </c>
      <c r="E232" s="418"/>
      <c r="F232" s="418"/>
      <c r="G232" s="192" t="s">
        <v>942</v>
      </c>
      <c r="H232" s="192" t="s">
        <v>867</v>
      </c>
      <c r="I232" s="418"/>
      <c r="J232" s="419"/>
      <c r="K232" s="419"/>
      <c r="L232" s="419"/>
      <c r="M232" s="193">
        <v>24.08</v>
      </c>
      <c r="N232" s="196">
        <v>41.810686464031591</v>
      </c>
    </row>
    <row r="233" spans="1:14">
      <c r="A233" s="184">
        <v>232</v>
      </c>
      <c r="B233" s="191">
        <v>6</v>
      </c>
      <c r="C233" s="191" t="s">
        <v>937</v>
      </c>
      <c r="D233" s="192">
        <v>7</v>
      </c>
      <c r="E233" s="418"/>
      <c r="F233" s="418"/>
      <c r="G233" s="192" t="s">
        <v>943</v>
      </c>
      <c r="H233" s="192" t="s">
        <v>867</v>
      </c>
      <c r="I233" s="418"/>
      <c r="J233" s="419"/>
      <c r="K233" s="419"/>
      <c r="L233" s="419"/>
      <c r="M233" s="193">
        <v>24.08</v>
      </c>
      <c r="N233" s="196">
        <v>41.810686464031591</v>
      </c>
    </row>
    <row r="234" spans="1:14">
      <c r="A234" s="184">
        <v>233</v>
      </c>
      <c r="B234" s="191">
        <v>6</v>
      </c>
      <c r="C234" s="191" t="s">
        <v>937</v>
      </c>
      <c r="D234" s="192">
        <v>7</v>
      </c>
      <c r="E234" s="418"/>
      <c r="F234" s="418"/>
      <c r="G234" s="192" t="s">
        <v>944</v>
      </c>
      <c r="H234" s="192" t="s">
        <v>867</v>
      </c>
      <c r="I234" s="418"/>
      <c r="J234" s="419"/>
      <c r="K234" s="419"/>
      <c r="L234" s="419"/>
      <c r="M234" s="193">
        <v>21.98</v>
      </c>
      <c r="N234" s="196">
        <v>38.164405667749769</v>
      </c>
    </row>
    <row r="235" spans="1:14">
      <c r="A235" s="184">
        <v>234</v>
      </c>
      <c r="B235" s="191">
        <v>6</v>
      </c>
      <c r="C235" s="191" t="s">
        <v>937</v>
      </c>
      <c r="D235" s="192">
        <v>7</v>
      </c>
      <c r="E235" s="418"/>
      <c r="F235" s="418"/>
      <c r="G235" s="192" t="s">
        <v>945</v>
      </c>
      <c r="H235" s="192" t="s">
        <v>867</v>
      </c>
      <c r="I235" s="418"/>
      <c r="J235" s="419"/>
      <c r="K235" s="419"/>
      <c r="L235" s="419"/>
      <c r="M235" s="193">
        <v>27</v>
      </c>
      <c r="N235" s="196">
        <v>46.880753095052036</v>
      </c>
    </row>
    <row r="236" spans="1:14">
      <c r="A236" s="184">
        <v>235</v>
      </c>
      <c r="B236" s="191">
        <v>6</v>
      </c>
      <c r="C236" s="191" t="s">
        <v>937</v>
      </c>
      <c r="D236" s="192">
        <v>7</v>
      </c>
      <c r="E236" s="418">
        <v>708</v>
      </c>
      <c r="F236" s="418" t="s">
        <v>942</v>
      </c>
      <c r="G236" s="192" t="s">
        <v>939</v>
      </c>
      <c r="H236" s="192" t="s">
        <v>947</v>
      </c>
      <c r="I236" s="418" t="s">
        <v>940</v>
      </c>
      <c r="J236" s="419">
        <v>114.96</v>
      </c>
      <c r="K236" s="419">
        <v>145.1596344911147</v>
      </c>
      <c r="L236" s="419">
        <v>249.57963449111469</v>
      </c>
      <c r="M236" s="193">
        <v>25.62</v>
      </c>
      <c r="N236" s="196">
        <v>44.48462571463827</v>
      </c>
    </row>
    <row r="237" spans="1:14">
      <c r="A237" s="184">
        <v>236</v>
      </c>
      <c r="B237" s="191">
        <v>6</v>
      </c>
      <c r="C237" s="191" t="s">
        <v>937</v>
      </c>
      <c r="D237" s="192">
        <v>7</v>
      </c>
      <c r="E237" s="418"/>
      <c r="F237" s="418"/>
      <c r="G237" s="192" t="s">
        <v>941</v>
      </c>
      <c r="H237" s="192" t="s">
        <v>947</v>
      </c>
      <c r="I237" s="418"/>
      <c r="J237" s="419"/>
      <c r="K237" s="419"/>
      <c r="L237" s="419"/>
      <c r="M237" s="193">
        <v>23.49</v>
      </c>
      <c r="N237" s="196">
        <v>40.786255192695265</v>
      </c>
    </row>
    <row r="238" spans="1:14">
      <c r="A238" s="184">
        <v>237</v>
      </c>
      <c r="B238" s="191">
        <v>6</v>
      </c>
      <c r="C238" s="191" t="s">
        <v>937</v>
      </c>
      <c r="D238" s="192">
        <v>7</v>
      </c>
      <c r="E238" s="418"/>
      <c r="F238" s="418"/>
      <c r="G238" s="192" t="s">
        <v>942</v>
      </c>
      <c r="H238" s="192" t="s">
        <v>947</v>
      </c>
      <c r="I238" s="418"/>
      <c r="J238" s="419"/>
      <c r="K238" s="419"/>
      <c r="L238" s="419"/>
      <c r="M238" s="193">
        <v>23.46</v>
      </c>
      <c r="N238" s="196">
        <v>40.734165467034103</v>
      </c>
    </row>
    <row r="239" spans="1:14">
      <c r="A239" s="184">
        <v>238</v>
      </c>
      <c r="B239" s="191">
        <v>6</v>
      </c>
      <c r="C239" s="191" t="s">
        <v>937</v>
      </c>
      <c r="D239" s="192">
        <v>7</v>
      </c>
      <c r="E239" s="418"/>
      <c r="F239" s="418"/>
      <c r="G239" s="192" t="s">
        <v>943</v>
      </c>
      <c r="H239" s="192" t="s">
        <v>947</v>
      </c>
      <c r="I239" s="418"/>
      <c r="J239" s="419"/>
      <c r="K239" s="419"/>
      <c r="L239" s="419"/>
      <c r="M239" s="193">
        <v>23.46</v>
      </c>
      <c r="N239" s="196">
        <v>40.734165467034103</v>
      </c>
    </row>
    <row r="240" spans="1:14">
      <c r="A240" s="184">
        <v>239</v>
      </c>
      <c r="B240" s="191">
        <v>6</v>
      </c>
      <c r="C240" s="191" t="s">
        <v>937</v>
      </c>
      <c r="D240" s="192">
        <v>7</v>
      </c>
      <c r="E240" s="418"/>
      <c r="F240" s="418"/>
      <c r="G240" s="192" t="s">
        <v>944</v>
      </c>
      <c r="H240" s="192" t="s">
        <v>947</v>
      </c>
      <c r="I240" s="418"/>
      <c r="J240" s="419"/>
      <c r="K240" s="419"/>
      <c r="L240" s="419"/>
      <c r="M240" s="193">
        <v>23.49</v>
      </c>
      <c r="N240" s="196">
        <v>40.786255192695265</v>
      </c>
    </row>
    <row r="241" spans="1:14">
      <c r="A241" s="184">
        <v>240</v>
      </c>
      <c r="B241" s="191">
        <v>6</v>
      </c>
      <c r="C241" s="191" t="s">
        <v>937</v>
      </c>
      <c r="D241" s="192">
        <v>7</v>
      </c>
      <c r="E241" s="418"/>
      <c r="F241" s="418"/>
      <c r="G241" s="192" t="s">
        <v>945</v>
      </c>
      <c r="H241" s="192" t="s">
        <v>947</v>
      </c>
      <c r="I241" s="418"/>
      <c r="J241" s="419"/>
      <c r="K241" s="419"/>
      <c r="L241" s="419"/>
      <c r="M241" s="193">
        <v>25.62</v>
      </c>
      <c r="N241" s="196">
        <v>44.48462571463827</v>
      </c>
    </row>
    <row r="242" spans="1:14">
      <c r="A242" s="184">
        <v>241</v>
      </c>
      <c r="B242" s="191">
        <v>6</v>
      </c>
      <c r="C242" s="191" t="s">
        <v>937</v>
      </c>
      <c r="D242" s="192">
        <v>8</v>
      </c>
      <c r="E242" s="418">
        <v>801</v>
      </c>
      <c r="F242" s="418" t="s">
        <v>938</v>
      </c>
      <c r="G242" s="192" t="s">
        <v>939</v>
      </c>
      <c r="H242" s="192" t="s">
        <v>867</v>
      </c>
      <c r="I242" s="418" t="s">
        <v>940</v>
      </c>
      <c r="J242" s="419">
        <v>114.55</v>
      </c>
      <c r="K242" s="419">
        <v>144.64084987123164</v>
      </c>
      <c r="L242" s="419">
        <v>247.29084987123201</v>
      </c>
      <c r="M242" s="193">
        <v>24.08</v>
      </c>
      <c r="N242" s="194">
        <v>41.810686464031591</v>
      </c>
    </row>
    <row r="243" spans="1:14">
      <c r="A243" s="184">
        <v>242</v>
      </c>
      <c r="B243" s="191">
        <v>6</v>
      </c>
      <c r="C243" s="191" t="s">
        <v>937</v>
      </c>
      <c r="D243" s="192">
        <v>8</v>
      </c>
      <c r="E243" s="418"/>
      <c r="F243" s="418"/>
      <c r="G243" s="192" t="s">
        <v>941</v>
      </c>
      <c r="H243" s="192" t="s">
        <v>867</v>
      </c>
      <c r="I243" s="418"/>
      <c r="J243" s="419"/>
      <c r="K243" s="419"/>
      <c r="L243" s="419"/>
      <c r="M243" s="193">
        <v>21.98</v>
      </c>
      <c r="N243" s="196">
        <v>38.164405667749769</v>
      </c>
    </row>
    <row r="244" spans="1:14">
      <c r="A244" s="184">
        <v>243</v>
      </c>
      <c r="B244" s="191">
        <v>6</v>
      </c>
      <c r="C244" s="191" t="s">
        <v>937</v>
      </c>
      <c r="D244" s="192">
        <v>8</v>
      </c>
      <c r="E244" s="418"/>
      <c r="F244" s="418"/>
      <c r="G244" s="192" t="s">
        <v>942</v>
      </c>
      <c r="H244" s="192" t="s">
        <v>867</v>
      </c>
      <c r="I244" s="418"/>
      <c r="J244" s="419"/>
      <c r="K244" s="419"/>
      <c r="L244" s="419"/>
      <c r="M244" s="193">
        <v>27</v>
      </c>
      <c r="N244" s="196">
        <v>46.880753095052036</v>
      </c>
    </row>
    <row r="245" spans="1:14">
      <c r="A245" s="184">
        <v>244</v>
      </c>
      <c r="B245" s="191">
        <v>6</v>
      </c>
      <c r="C245" s="191" t="s">
        <v>937</v>
      </c>
      <c r="D245" s="192">
        <v>8</v>
      </c>
      <c r="E245" s="418"/>
      <c r="F245" s="418"/>
      <c r="G245" s="192" t="s">
        <v>943</v>
      </c>
      <c r="H245" s="192" t="s">
        <v>867</v>
      </c>
      <c r="I245" s="418"/>
      <c r="J245" s="419"/>
      <c r="K245" s="419"/>
      <c r="L245" s="419"/>
      <c r="M245" s="193">
        <v>27</v>
      </c>
      <c r="N245" s="196">
        <v>46.880753095052036</v>
      </c>
    </row>
    <row r="246" spans="1:14">
      <c r="A246" s="184">
        <v>245</v>
      </c>
      <c r="B246" s="191">
        <v>6</v>
      </c>
      <c r="C246" s="191" t="s">
        <v>937</v>
      </c>
      <c r="D246" s="192">
        <v>8</v>
      </c>
      <c r="E246" s="418"/>
      <c r="F246" s="418"/>
      <c r="G246" s="192" t="s">
        <v>944</v>
      </c>
      <c r="H246" s="192" t="s">
        <v>867</v>
      </c>
      <c r="I246" s="418"/>
      <c r="J246" s="419"/>
      <c r="K246" s="419"/>
      <c r="L246" s="419"/>
      <c r="M246" s="193">
        <v>21.98</v>
      </c>
      <c r="N246" s="196">
        <v>38.164405667749769</v>
      </c>
    </row>
    <row r="247" spans="1:14">
      <c r="A247" s="184">
        <v>246</v>
      </c>
      <c r="B247" s="191">
        <v>6</v>
      </c>
      <c r="C247" s="191" t="s">
        <v>937</v>
      </c>
      <c r="D247" s="192">
        <v>8</v>
      </c>
      <c r="E247" s="418"/>
      <c r="F247" s="418"/>
      <c r="G247" s="192" t="s">
        <v>945</v>
      </c>
      <c r="H247" s="192" t="s">
        <v>867</v>
      </c>
      <c r="I247" s="418"/>
      <c r="J247" s="419"/>
      <c r="K247" s="419"/>
      <c r="L247" s="419"/>
      <c r="M247" s="193">
        <v>24.08</v>
      </c>
      <c r="N247" s="196">
        <v>41.810686464031591</v>
      </c>
    </row>
    <row r="248" spans="1:14">
      <c r="A248" s="184">
        <v>247</v>
      </c>
      <c r="B248" s="191">
        <v>6</v>
      </c>
      <c r="C248" s="191" t="s">
        <v>937</v>
      </c>
      <c r="D248" s="192">
        <v>8</v>
      </c>
      <c r="E248" s="418">
        <v>802</v>
      </c>
      <c r="F248" s="418" t="s">
        <v>946</v>
      </c>
      <c r="G248" s="192" t="s">
        <v>939</v>
      </c>
      <c r="H248" s="192" t="s">
        <v>947</v>
      </c>
      <c r="I248" s="418" t="s">
        <v>940</v>
      </c>
      <c r="J248" s="419">
        <v>114.9</v>
      </c>
      <c r="K248" s="419">
        <v>145.08279048628995</v>
      </c>
      <c r="L248" s="419">
        <v>249.50279048628994</v>
      </c>
      <c r="M248" s="193">
        <v>23.46</v>
      </c>
      <c r="N248" s="196">
        <v>40.734165467034103</v>
      </c>
    </row>
    <row r="249" spans="1:14">
      <c r="A249" s="184">
        <v>248</v>
      </c>
      <c r="B249" s="191">
        <v>6</v>
      </c>
      <c r="C249" s="191" t="s">
        <v>937</v>
      </c>
      <c r="D249" s="192">
        <v>8</v>
      </c>
      <c r="E249" s="418"/>
      <c r="F249" s="418"/>
      <c r="G249" s="192" t="s">
        <v>941</v>
      </c>
      <c r="H249" s="192" t="s">
        <v>947</v>
      </c>
      <c r="I249" s="418"/>
      <c r="J249" s="419"/>
      <c r="K249" s="419"/>
      <c r="L249" s="419"/>
      <c r="M249" s="193">
        <v>23.49</v>
      </c>
      <c r="N249" s="196">
        <v>40.786255192695265</v>
      </c>
    </row>
    <row r="250" spans="1:14">
      <c r="A250" s="184">
        <v>249</v>
      </c>
      <c r="B250" s="191">
        <v>6</v>
      </c>
      <c r="C250" s="191" t="s">
        <v>937</v>
      </c>
      <c r="D250" s="192">
        <v>8</v>
      </c>
      <c r="E250" s="418"/>
      <c r="F250" s="418"/>
      <c r="G250" s="192" t="s">
        <v>942</v>
      </c>
      <c r="H250" s="192" t="s">
        <v>947</v>
      </c>
      <c r="I250" s="418"/>
      <c r="J250" s="419"/>
      <c r="K250" s="419"/>
      <c r="L250" s="419"/>
      <c r="M250" s="193">
        <v>25.62</v>
      </c>
      <c r="N250" s="196">
        <v>44.48462571463827</v>
      </c>
    </row>
    <row r="251" spans="1:14">
      <c r="A251" s="184">
        <v>250</v>
      </c>
      <c r="B251" s="191">
        <v>6</v>
      </c>
      <c r="C251" s="191" t="s">
        <v>937</v>
      </c>
      <c r="D251" s="192">
        <v>8</v>
      </c>
      <c r="E251" s="418"/>
      <c r="F251" s="418"/>
      <c r="G251" s="192" t="s">
        <v>943</v>
      </c>
      <c r="H251" s="192" t="s">
        <v>947</v>
      </c>
      <c r="I251" s="418"/>
      <c r="J251" s="419"/>
      <c r="K251" s="419"/>
      <c r="L251" s="419"/>
      <c r="M251" s="193">
        <v>25.62</v>
      </c>
      <c r="N251" s="196">
        <v>44.48462571463827</v>
      </c>
    </row>
    <row r="252" spans="1:14">
      <c r="A252" s="184">
        <v>251</v>
      </c>
      <c r="B252" s="191">
        <v>6</v>
      </c>
      <c r="C252" s="191" t="s">
        <v>937</v>
      </c>
      <c r="D252" s="192">
        <v>8</v>
      </c>
      <c r="E252" s="418"/>
      <c r="F252" s="418"/>
      <c r="G252" s="192" t="s">
        <v>944</v>
      </c>
      <c r="H252" s="192" t="s">
        <v>947</v>
      </c>
      <c r="I252" s="418"/>
      <c r="J252" s="419"/>
      <c r="K252" s="419"/>
      <c r="L252" s="419"/>
      <c r="M252" s="193">
        <v>23.49</v>
      </c>
      <c r="N252" s="196">
        <v>40.786255192695265</v>
      </c>
    </row>
    <row r="253" spans="1:14">
      <c r="A253" s="184">
        <v>252</v>
      </c>
      <c r="B253" s="191">
        <v>6</v>
      </c>
      <c r="C253" s="191" t="s">
        <v>937</v>
      </c>
      <c r="D253" s="192">
        <v>8</v>
      </c>
      <c r="E253" s="418"/>
      <c r="F253" s="418"/>
      <c r="G253" s="192" t="s">
        <v>945</v>
      </c>
      <c r="H253" s="192" t="s">
        <v>947</v>
      </c>
      <c r="I253" s="418"/>
      <c r="J253" s="419"/>
      <c r="K253" s="419"/>
      <c r="L253" s="419"/>
      <c r="M253" s="193">
        <v>23.46</v>
      </c>
      <c r="N253" s="196">
        <v>40.734165467034103</v>
      </c>
    </row>
    <row r="254" spans="1:14">
      <c r="A254" s="184">
        <v>253</v>
      </c>
      <c r="B254" s="191">
        <v>6</v>
      </c>
      <c r="C254" s="191" t="s">
        <v>937</v>
      </c>
      <c r="D254" s="192">
        <v>8</v>
      </c>
      <c r="E254" s="418">
        <v>803</v>
      </c>
      <c r="F254" s="418" t="s">
        <v>948</v>
      </c>
      <c r="G254" s="192" t="s">
        <v>939</v>
      </c>
      <c r="H254" s="192" t="s">
        <v>867</v>
      </c>
      <c r="I254" s="418" t="s">
        <v>949</v>
      </c>
      <c r="J254" s="419">
        <v>85.82</v>
      </c>
      <c r="K254" s="419">
        <v>108.36383881230115</v>
      </c>
      <c r="L254" s="419">
        <v>178.34383881230116</v>
      </c>
      <c r="M254" s="193">
        <v>21.9</v>
      </c>
      <c r="N254" s="197">
        <v>38.025499732653316</v>
      </c>
    </row>
    <row r="255" spans="1:14">
      <c r="A255" s="184">
        <v>254</v>
      </c>
      <c r="B255" s="191">
        <v>6</v>
      </c>
      <c r="C255" s="191" t="s">
        <v>937</v>
      </c>
      <c r="D255" s="192">
        <v>8</v>
      </c>
      <c r="E255" s="418"/>
      <c r="F255" s="418"/>
      <c r="G255" s="192" t="s">
        <v>941</v>
      </c>
      <c r="H255" s="192" t="s">
        <v>867</v>
      </c>
      <c r="I255" s="418"/>
      <c r="J255" s="419"/>
      <c r="K255" s="419"/>
      <c r="L255" s="419"/>
      <c r="M255" s="193">
        <v>26.56</v>
      </c>
      <c r="N255" s="197">
        <v>46.116770452021555</v>
      </c>
    </row>
    <row r="256" spans="1:14">
      <c r="A256" s="184">
        <v>255</v>
      </c>
      <c r="B256" s="191">
        <v>6</v>
      </c>
      <c r="C256" s="191" t="s">
        <v>937</v>
      </c>
      <c r="D256" s="192">
        <v>8</v>
      </c>
      <c r="E256" s="418"/>
      <c r="F256" s="418"/>
      <c r="G256" s="192" t="s">
        <v>942</v>
      </c>
      <c r="H256" s="192" t="s">
        <v>867</v>
      </c>
      <c r="I256" s="418"/>
      <c r="J256" s="419"/>
      <c r="K256" s="419"/>
      <c r="L256" s="419"/>
      <c r="M256" s="193">
        <v>26.56</v>
      </c>
      <c r="N256" s="196">
        <v>46.116770452021555</v>
      </c>
    </row>
    <row r="257" spans="1:14">
      <c r="A257" s="184">
        <v>256</v>
      </c>
      <c r="B257" s="191">
        <v>6</v>
      </c>
      <c r="C257" s="191" t="s">
        <v>937</v>
      </c>
      <c r="D257" s="192">
        <v>8</v>
      </c>
      <c r="E257" s="418"/>
      <c r="F257" s="418"/>
      <c r="G257" s="192" t="s">
        <v>943</v>
      </c>
      <c r="H257" s="192" t="s">
        <v>867</v>
      </c>
      <c r="I257" s="418"/>
      <c r="J257" s="419"/>
      <c r="K257" s="419"/>
      <c r="L257" s="419"/>
      <c r="M257" s="193">
        <v>21.9</v>
      </c>
      <c r="N257" s="196">
        <v>38.025499732653316</v>
      </c>
    </row>
    <row r="258" spans="1:14">
      <c r="A258" s="184">
        <v>257</v>
      </c>
      <c r="B258" s="191">
        <v>6</v>
      </c>
      <c r="C258" s="191" t="s">
        <v>937</v>
      </c>
      <c r="D258" s="192">
        <v>8</v>
      </c>
      <c r="E258" s="418">
        <v>804</v>
      </c>
      <c r="F258" s="418" t="s">
        <v>950</v>
      </c>
      <c r="G258" s="192" t="s">
        <v>939</v>
      </c>
      <c r="H258" s="192" t="s">
        <v>947</v>
      </c>
      <c r="I258" s="418" t="s">
        <v>949</v>
      </c>
      <c r="J258" s="419">
        <v>80.790000000000006</v>
      </c>
      <c r="K258" s="419">
        <v>102.01252083017725</v>
      </c>
      <c r="L258" s="419">
        <v>169.10252083017724</v>
      </c>
      <c r="M258" s="193">
        <v>25.32</v>
      </c>
      <c r="N258" s="196">
        <v>43.96372845802658</v>
      </c>
    </row>
    <row r="259" spans="1:14">
      <c r="A259" s="184">
        <v>258</v>
      </c>
      <c r="B259" s="191">
        <v>6</v>
      </c>
      <c r="C259" s="191" t="s">
        <v>937</v>
      </c>
      <c r="D259" s="192">
        <v>8</v>
      </c>
      <c r="E259" s="418"/>
      <c r="F259" s="418"/>
      <c r="G259" s="192" t="s">
        <v>941</v>
      </c>
      <c r="H259" s="192" t="s">
        <v>947</v>
      </c>
      <c r="I259" s="418"/>
      <c r="J259" s="419"/>
      <c r="K259" s="419"/>
      <c r="L259" s="419"/>
      <c r="M259" s="193">
        <v>23.72</v>
      </c>
      <c r="N259" s="196">
        <v>41.185609756097563</v>
      </c>
    </row>
    <row r="260" spans="1:14">
      <c r="A260" s="184">
        <v>259</v>
      </c>
      <c r="B260" s="191">
        <v>6</v>
      </c>
      <c r="C260" s="191" t="s">
        <v>937</v>
      </c>
      <c r="D260" s="192">
        <v>8</v>
      </c>
      <c r="E260" s="418"/>
      <c r="F260" s="418"/>
      <c r="G260" s="192" t="s">
        <v>942</v>
      </c>
      <c r="H260" s="192" t="s">
        <v>947</v>
      </c>
      <c r="I260" s="418"/>
      <c r="J260" s="419"/>
      <c r="K260" s="419"/>
      <c r="L260" s="419"/>
      <c r="M260" s="193">
        <v>23.72</v>
      </c>
      <c r="N260" s="196">
        <v>41.185609756097563</v>
      </c>
    </row>
    <row r="261" spans="1:14">
      <c r="A261" s="184">
        <v>260</v>
      </c>
      <c r="B261" s="191">
        <v>6</v>
      </c>
      <c r="C261" s="191" t="s">
        <v>937</v>
      </c>
      <c r="D261" s="192">
        <v>8</v>
      </c>
      <c r="E261" s="418"/>
      <c r="F261" s="418"/>
      <c r="G261" s="192" t="s">
        <v>943</v>
      </c>
      <c r="H261" s="192" t="s">
        <v>947</v>
      </c>
      <c r="I261" s="418"/>
      <c r="J261" s="419"/>
      <c r="K261" s="419"/>
      <c r="L261" s="419"/>
      <c r="M261" s="193">
        <v>25.32</v>
      </c>
      <c r="N261" s="196">
        <v>43.96372845802658</v>
      </c>
    </row>
    <row r="262" spans="1:14">
      <c r="A262" s="184">
        <v>261</v>
      </c>
      <c r="B262" s="191">
        <v>6</v>
      </c>
      <c r="C262" s="191" t="s">
        <v>937</v>
      </c>
      <c r="D262" s="192">
        <v>8</v>
      </c>
      <c r="E262" s="418">
        <v>805</v>
      </c>
      <c r="F262" s="418" t="s">
        <v>939</v>
      </c>
      <c r="G262" s="192" t="s">
        <v>939</v>
      </c>
      <c r="H262" s="192" t="s">
        <v>867</v>
      </c>
      <c r="I262" s="418" t="s">
        <v>949</v>
      </c>
      <c r="J262" s="419">
        <v>85.82</v>
      </c>
      <c r="K262" s="419">
        <v>108.36464711227785</v>
      </c>
      <c r="L262" s="419">
        <v>178.34464711227787</v>
      </c>
      <c r="M262" s="193">
        <v>26.56</v>
      </c>
      <c r="N262" s="196">
        <v>46.116770452021555</v>
      </c>
    </row>
    <row r="263" spans="1:14">
      <c r="A263" s="184">
        <v>262</v>
      </c>
      <c r="B263" s="191">
        <v>6</v>
      </c>
      <c r="C263" s="191" t="s">
        <v>937</v>
      </c>
      <c r="D263" s="192">
        <v>8</v>
      </c>
      <c r="E263" s="418"/>
      <c r="F263" s="418"/>
      <c r="G263" s="192" t="s">
        <v>941</v>
      </c>
      <c r="H263" s="192" t="s">
        <v>867</v>
      </c>
      <c r="I263" s="418"/>
      <c r="J263" s="419"/>
      <c r="K263" s="419"/>
      <c r="L263" s="419"/>
      <c r="M263" s="193">
        <v>21.9</v>
      </c>
      <c r="N263" s="196">
        <v>38.025499732653316</v>
      </c>
    </row>
    <row r="264" spans="1:14">
      <c r="A264" s="184">
        <v>263</v>
      </c>
      <c r="B264" s="191">
        <v>6</v>
      </c>
      <c r="C264" s="191" t="s">
        <v>937</v>
      </c>
      <c r="D264" s="192">
        <v>8</v>
      </c>
      <c r="E264" s="418"/>
      <c r="F264" s="418"/>
      <c r="G264" s="192" t="s">
        <v>942</v>
      </c>
      <c r="H264" s="192" t="s">
        <v>867</v>
      </c>
      <c r="I264" s="418"/>
      <c r="J264" s="419"/>
      <c r="K264" s="419"/>
      <c r="L264" s="419"/>
      <c r="M264" s="193">
        <v>21.9</v>
      </c>
      <c r="N264" s="196">
        <v>38.025499732653316</v>
      </c>
    </row>
    <row r="265" spans="1:14">
      <c r="A265" s="184">
        <v>264</v>
      </c>
      <c r="B265" s="191">
        <v>6</v>
      </c>
      <c r="C265" s="191" t="s">
        <v>937</v>
      </c>
      <c r="D265" s="192">
        <v>8</v>
      </c>
      <c r="E265" s="418"/>
      <c r="F265" s="418"/>
      <c r="G265" s="192" t="s">
        <v>943</v>
      </c>
      <c r="H265" s="192" t="s">
        <v>867</v>
      </c>
      <c r="I265" s="418"/>
      <c r="J265" s="419"/>
      <c r="K265" s="419"/>
      <c r="L265" s="419"/>
      <c r="M265" s="193">
        <v>26.56</v>
      </c>
      <c r="N265" s="196">
        <v>46.116770452021555</v>
      </c>
    </row>
    <row r="266" spans="1:14">
      <c r="A266" s="184">
        <v>265</v>
      </c>
      <c r="B266" s="191">
        <v>6</v>
      </c>
      <c r="C266" s="191" t="s">
        <v>937</v>
      </c>
      <c r="D266" s="192">
        <v>8</v>
      </c>
      <c r="E266" s="418">
        <v>806</v>
      </c>
      <c r="F266" s="418" t="s">
        <v>943</v>
      </c>
      <c r="G266" s="192" t="s">
        <v>939</v>
      </c>
      <c r="H266" s="192" t="s">
        <v>947</v>
      </c>
      <c r="I266" s="418" t="s">
        <v>949</v>
      </c>
      <c r="J266" s="419">
        <v>80.790000000000006</v>
      </c>
      <c r="K266" s="419">
        <v>102.01328175484653</v>
      </c>
      <c r="L266" s="419">
        <v>169.10328175484653</v>
      </c>
      <c r="M266" s="193">
        <v>23.72</v>
      </c>
      <c r="N266" s="196">
        <v>41.185609756097563</v>
      </c>
    </row>
    <row r="267" spans="1:14">
      <c r="A267" s="184">
        <v>266</v>
      </c>
      <c r="B267" s="191">
        <v>6</v>
      </c>
      <c r="C267" s="191" t="s">
        <v>937</v>
      </c>
      <c r="D267" s="192">
        <v>8</v>
      </c>
      <c r="E267" s="418"/>
      <c r="F267" s="418"/>
      <c r="G267" s="192" t="s">
        <v>941</v>
      </c>
      <c r="H267" s="192" t="s">
        <v>947</v>
      </c>
      <c r="I267" s="418"/>
      <c r="J267" s="419"/>
      <c r="K267" s="419"/>
      <c r="L267" s="419"/>
      <c r="M267" s="193">
        <v>25.32</v>
      </c>
      <c r="N267" s="196">
        <v>43.96372845802658</v>
      </c>
    </row>
    <row r="268" spans="1:14">
      <c r="A268" s="184">
        <v>267</v>
      </c>
      <c r="B268" s="191">
        <v>6</v>
      </c>
      <c r="C268" s="191" t="s">
        <v>937</v>
      </c>
      <c r="D268" s="192">
        <v>8</v>
      </c>
      <c r="E268" s="418"/>
      <c r="F268" s="418"/>
      <c r="G268" s="192" t="s">
        <v>942</v>
      </c>
      <c r="H268" s="192" t="s">
        <v>947</v>
      </c>
      <c r="I268" s="418"/>
      <c r="J268" s="419"/>
      <c r="K268" s="419"/>
      <c r="L268" s="419"/>
      <c r="M268" s="193">
        <v>25.32</v>
      </c>
      <c r="N268" s="196">
        <v>43.96372845802658</v>
      </c>
    </row>
    <row r="269" spans="1:14">
      <c r="A269" s="184">
        <v>268</v>
      </c>
      <c r="B269" s="191">
        <v>6</v>
      </c>
      <c r="C269" s="191" t="s">
        <v>937</v>
      </c>
      <c r="D269" s="192">
        <v>8</v>
      </c>
      <c r="E269" s="418"/>
      <c r="F269" s="418"/>
      <c r="G269" s="192" t="s">
        <v>943</v>
      </c>
      <c r="H269" s="192" t="s">
        <v>947</v>
      </c>
      <c r="I269" s="418"/>
      <c r="J269" s="419"/>
      <c r="K269" s="419"/>
      <c r="L269" s="419"/>
      <c r="M269" s="193">
        <v>23.72</v>
      </c>
      <c r="N269" s="196">
        <v>41.185609756097563</v>
      </c>
    </row>
    <row r="270" spans="1:14">
      <c r="A270" s="184">
        <v>269</v>
      </c>
      <c r="B270" s="191">
        <v>6</v>
      </c>
      <c r="C270" s="191" t="s">
        <v>937</v>
      </c>
      <c r="D270" s="192">
        <v>8</v>
      </c>
      <c r="E270" s="418">
        <v>807</v>
      </c>
      <c r="F270" s="418" t="s">
        <v>941</v>
      </c>
      <c r="G270" s="192" t="s">
        <v>939</v>
      </c>
      <c r="H270" s="192" t="s">
        <v>867</v>
      </c>
      <c r="I270" s="418" t="s">
        <v>940</v>
      </c>
      <c r="J270" s="419">
        <v>114.59</v>
      </c>
      <c r="K270" s="419">
        <v>144.69243664176091</v>
      </c>
      <c r="L270" s="419">
        <v>247.34243664176091</v>
      </c>
      <c r="M270" s="193">
        <v>27</v>
      </c>
      <c r="N270" s="196">
        <v>46.880753095052036</v>
      </c>
    </row>
    <row r="271" spans="1:14">
      <c r="A271" s="184">
        <v>270</v>
      </c>
      <c r="B271" s="191">
        <v>6</v>
      </c>
      <c r="C271" s="191" t="s">
        <v>937</v>
      </c>
      <c r="D271" s="192">
        <v>8</v>
      </c>
      <c r="E271" s="418"/>
      <c r="F271" s="418"/>
      <c r="G271" s="192" t="s">
        <v>941</v>
      </c>
      <c r="H271" s="192" t="s">
        <v>867</v>
      </c>
      <c r="I271" s="418"/>
      <c r="J271" s="419"/>
      <c r="K271" s="419"/>
      <c r="L271" s="419"/>
      <c r="M271" s="193">
        <v>21.98</v>
      </c>
      <c r="N271" s="196">
        <v>38.164405667749769</v>
      </c>
    </row>
    <row r="272" spans="1:14">
      <c r="A272" s="184">
        <v>271</v>
      </c>
      <c r="B272" s="191">
        <v>6</v>
      </c>
      <c r="C272" s="191" t="s">
        <v>937</v>
      </c>
      <c r="D272" s="192">
        <v>8</v>
      </c>
      <c r="E272" s="418"/>
      <c r="F272" s="418"/>
      <c r="G272" s="192" t="s">
        <v>942</v>
      </c>
      <c r="H272" s="192" t="s">
        <v>867</v>
      </c>
      <c r="I272" s="418"/>
      <c r="J272" s="419"/>
      <c r="K272" s="419"/>
      <c r="L272" s="419"/>
      <c r="M272" s="193">
        <v>24.08</v>
      </c>
      <c r="N272" s="196">
        <v>41.810686464031591</v>
      </c>
    </row>
    <row r="273" spans="1:14">
      <c r="A273" s="184">
        <v>272</v>
      </c>
      <c r="B273" s="191">
        <v>6</v>
      </c>
      <c r="C273" s="191" t="s">
        <v>937</v>
      </c>
      <c r="D273" s="192">
        <v>8</v>
      </c>
      <c r="E273" s="418"/>
      <c r="F273" s="418"/>
      <c r="G273" s="192" t="s">
        <v>943</v>
      </c>
      <c r="H273" s="192" t="s">
        <v>867</v>
      </c>
      <c r="I273" s="418"/>
      <c r="J273" s="419"/>
      <c r="K273" s="419"/>
      <c r="L273" s="419"/>
      <c r="M273" s="193">
        <v>24.08</v>
      </c>
      <c r="N273" s="196">
        <v>41.810686464031591</v>
      </c>
    </row>
    <row r="274" spans="1:14">
      <c r="A274" s="184">
        <v>273</v>
      </c>
      <c r="B274" s="191">
        <v>6</v>
      </c>
      <c r="C274" s="191" t="s">
        <v>937</v>
      </c>
      <c r="D274" s="192">
        <v>8</v>
      </c>
      <c r="E274" s="418"/>
      <c r="F274" s="418"/>
      <c r="G274" s="192" t="s">
        <v>944</v>
      </c>
      <c r="H274" s="192" t="s">
        <v>867</v>
      </c>
      <c r="I274" s="418"/>
      <c r="J274" s="419"/>
      <c r="K274" s="419"/>
      <c r="L274" s="419"/>
      <c r="M274" s="193">
        <v>21.98</v>
      </c>
      <c r="N274" s="196">
        <v>38.164405667749769</v>
      </c>
    </row>
    <row r="275" spans="1:14">
      <c r="A275" s="184">
        <v>274</v>
      </c>
      <c r="B275" s="191">
        <v>6</v>
      </c>
      <c r="C275" s="191" t="s">
        <v>937</v>
      </c>
      <c r="D275" s="192">
        <v>8</v>
      </c>
      <c r="E275" s="418"/>
      <c r="F275" s="418"/>
      <c r="G275" s="192" t="s">
        <v>945</v>
      </c>
      <c r="H275" s="192" t="s">
        <v>867</v>
      </c>
      <c r="I275" s="418"/>
      <c r="J275" s="419"/>
      <c r="K275" s="419"/>
      <c r="L275" s="419"/>
      <c r="M275" s="193">
        <v>27</v>
      </c>
      <c r="N275" s="196">
        <v>46.880753095052036</v>
      </c>
    </row>
    <row r="276" spans="1:14">
      <c r="A276" s="184">
        <v>275</v>
      </c>
      <c r="B276" s="191">
        <v>6</v>
      </c>
      <c r="C276" s="191" t="s">
        <v>937</v>
      </c>
      <c r="D276" s="192">
        <v>8</v>
      </c>
      <c r="E276" s="418">
        <v>808</v>
      </c>
      <c r="F276" s="418" t="s">
        <v>942</v>
      </c>
      <c r="G276" s="192" t="s">
        <v>939</v>
      </c>
      <c r="H276" s="192" t="s">
        <v>947</v>
      </c>
      <c r="I276" s="418" t="s">
        <v>940</v>
      </c>
      <c r="J276" s="419">
        <v>114.96</v>
      </c>
      <c r="K276" s="419">
        <v>145.1596344911147</v>
      </c>
      <c r="L276" s="419">
        <v>249.57963449111469</v>
      </c>
      <c r="M276" s="193">
        <v>25.62</v>
      </c>
      <c r="N276" s="196">
        <v>44.48462571463827</v>
      </c>
    </row>
    <row r="277" spans="1:14">
      <c r="A277" s="184">
        <v>276</v>
      </c>
      <c r="B277" s="191">
        <v>6</v>
      </c>
      <c r="C277" s="191" t="s">
        <v>937</v>
      </c>
      <c r="D277" s="192">
        <v>8</v>
      </c>
      <c r="E277" s="418"/>
      <c r="F277" s="418"/>
      <c r="G277" s="192" t="s">
        <v>941</v>
      </c>
      <c r="H277" s="192" t="s">
        <v>947</v>
      </c>
      <c r="I277" s="418"/>
      <c r="J277" s="419"/>
      <c r="K277" s="419"/>
      <c r="L277" s="419"/>
      <c r="M277" s="193">
        <v>23.49</v>
      </c>
      <c r="N277" s="196">
        <v>40.786255192695265</v>
      </c>
    </row>
    <row r="278" spans="1:14">
      <c r="A278" s="184">
        <v>277</v>
      </c>
      <c r="B278" s="191">
        <v>6</v>
      </c>
      <c r="C278" s="191" t="s">
        <v>937</v>
      </c>
      <c r="D278" s="192">
        <v>8</v>
      </c>
      <c r="E278" s="418"/>
      <c r="F278" s="418"/>
      <c r="G278" s="192" t="s">
        <v>942</v>
      </c>
      <c r="H278" s="192" t="s">
        <v>947</v>
      </c>
      <c r="I278" s="418"/>
      <c r="J278" s="419"/>
      <c r="K278" s="419"/>
      <c r="L278" s="419"/>
      <c r="M278" s="193">
        <v>23.46</v>
      </c>
      <c r="N278" s="196">
        <v>40.734165467034103</v>
      </c>
    </row>
    <row r="279" spans="1:14">
      <c r="A279" s="184">
        <v>278</v>
      </c>
      <c r="B279" s="191">
        <v>6</v>
      </c>
      <c r="C279" s="191" t="s">
        <v>937</v>
      </c>
      <c r="D279" s="192">
        <v>8</v>
      </c>
      <c r="E279" s="418"/>
      <c r="F279" s="418"/>
      <c r="G279" s="192" t="s">
        <v>943</v>
      </c>
      <c r="H279" s="192" t="s">
        <v>947</v>
      </c>
      <c r="I279" s="418"/>
      <c r="J279" s="419"/>
      <c r="K279" s="419"/>
      <c r="L279" s="419"/>
      <c r="M279" s="193">
        <v>23.46</v>
      </c>
      <c r="N279" s="196">
        <v>40.734165467034103</v>
      </c>
    </row>
    <row r="280" spans="1:14">
      <c r="A280" s="184">
        <v>279</v>
      </c>
      <c r="B280" s="191">
        <v>6</v>
      </c>
      <c r="C280" s="191" t="s">
        <v>937</v>
      </c>
      <c r="D280" s="192">
        <v>8</v>
      </c>
      <c r="E280" s="418"/>
      <c r="F280" s="418"/>
      <c r="G280" s="192" t="s">
        <v>944</v>
      </c>
      <c r="H280" s="192" t="s">
        <v>947</v>
      </c>
      <c r="I280" s="418"/>
      <c r="J280" s="419"/>
      <c r="K280" s="419"/>
      <c r="L280" s="419"/>
      <c r="M280" s="193">
        <v>23.49</v>
      </c>
      <c r="N280" s="196">
        <v>40.786255192695265</v>
      </c>
    </row>
    <row r="281" spans="1:14">
      <c r="A281" s="184">
        <v>280</v>
      </c>
      <c r="B281" s="191">
        <v>6</v>
      </c>
      <c r="C281" s="191" t="s">
        <v>937</v>
      </c>
      <c r="D281" s="192">
        <v>8</v>
      </c>
      <c r="E281" s="418"/>
      <c r="F281" s="418"/>
      <c r="G281" s="192" t="s">
        <v>945</v>
      </c>
      <c r="H281" s="192" t="s">
        <v>947</v>
      </c>
      <c r="I281" s="418"/>
      <c r="J281" s="419"/>
      <c r="K281" s="419"/>
      <c r="L281" s="419"/>
      <c r="M281" s="193">
        <v>25.62</v>
      </c>
      <c r="N281" s="196">
        <v>44.48462571463827</v>
      </c>
    </row>
    <row r="282" spans="1:14">
      <c r="A282" s="184">
        <v>281</v>
      </c>
      <c r="B282" s="191">
        <v>6</v>
      </c>
      <c r="C282" s="191" t="s">
        <v>937</v>
      </c>
      <c r="D282" s="192">
        <v>9</v>
      </c>
      <c r="E282" s="418">
        <v>901</v>
      </c>
      <c r="F282" s="418" t="s">
        <v>938</v>
      </c>
      <c r="G282" s="192" t="s">
        <v>939</v>
      </c>
      <c r="H282" s="192" t="s">
        <v>867</v>
      </c>
      <c r="I282" s="418" t="s">
        <v>940</v>
      </c>
      <c r="J282" s="419">
        <v>114.55</v>
      </c>
      <c r="K282" s="419">
        <v>144.64084987123164</v>
      </c>
      <c r="L282" s="419">
        <v>247.29084987123201</v>
      </c>
      <c r="M282" s="193">
        <v>24.08</v>
      </c>
      <c r="N282" s="194">
        <v>41.810686464031591</v>
      </c>
    </row>
    <row r="283" spans="1:14">
      <c r="A283" s="184">
        <v>282</v>
      </c>
      <c r="B283" s="191">
        <v>6</v>
      </c>
      <c r="C283" s="191" t="s">
        <v>937</v>
      </c>
      <c r="D283" s="192">
        <v>9</v>
      </c>
      <c r="E283" s="418"/>
      <c r="F283" s="418"/>
      <c r="G283" s="192" t="s">
        <v>941</v>
      </c>
      <c r="H283" s="192" t="s">
        <v>867</v>
      </c>
      <c r="I283" s="418"/>
      <c r="J283" s="419"/>
      <c r="K283" s="419"/>
      <c r="L283" s="419"/>
      <c r="M283" s="193">
        <v>21.98</v>
      </c>
      <c r="N283" s="196">
        <v>38.164405667749769</v>
      </c>
    </row>
    <row r="284" spans="1:14">
      <c r="A284" s="184">
        <v>283</v>
      </c>
      <c r="B284" s="191">
        <v>6</v>
      </c>
      <c r="C284" s="191" t="s">
        <v>937</v>
      </c>
      <c r="D284" s="192">
        <v>9</v>
      </c>
      <c r="E284" s="418"/>
      <c r="F284" s="418"/>
      <c r="G284" s="192" t="s">
        <v>942</v>
      </c>
      <c r="H284" s="192" t="s">
        <v>867</v>
      </c>
      <c r="I284" s="418"/>
      <c r="J284" s="419"/>
      <c r="K284" s="419"/>
      <c r="L284" s="419"/>
      <c r="M284" s="193">
        <v>27</v>
      </c>
      <c r="N284" s="196">
        <v>46.880753095052036</v>
      </c>
    </row>
    <row r="285" spans="1:14">
      <c r="A285" s="184">
        <v>284</v>
      </c>
      <c r="B285" s="191">
        <v>6</v>
      </c>
      <c r="C285" s="191" t="s">
        <v>937</v>
      </c>
      <c r="D285" s="192">
        <v>9</v>
      </c>
      <c r="E285" s="418"/>
      <c r="F285" s="418"/>
      <c r="G285" s="192" t="s">
        <v>943</v>
      </c>
      <c r="H285" s="192" t="s">
        <v>867</v>
      </c>
      <c r="I285" s="418"/>
      <c r="J285" s="419"/>
      <c r="K285" s="419"/>
      <c r="L285" s="419"/>
      <c r="M285" s="193">
        <v>27</v>
      </c>
      <c r="N285" s="196">
        <v>46.880753095052036</v>
      </c>
    </row>
    <row r="286" spans="1:14">
      <c r="A286" s="184">
        <v>285</v>
      </c>
      <c r="B286" s="191">
        <v>6</v>
      </c>
      <c r="C286" s="191" t="s">
        <v>937</v>
      </c>
      <c r="D286" s="192">
        <v>9</v>
      </c>
      <c r="E286" s="418"/>
      <c r="F286" s="418"/>
      <c r="G286" s="192" t="s">
        <v>944</v>
      </c>
      <c r="H286" s="192" t="s">
        <v>867</v>
      </c>
      <c r="I286" s="418"/>
      <c r="J286" s="419"/>
      <c r="K286" s="419"/>
      <c r="L286" s="419"/>
      <c r="M286" s="193">
        <v>21.98</v>
      </c>
      <c r="N286" s="196">
        <v>38.164405667749769</v>
      </c>
    </row>
    <row r="287" spans="1:14">
      <c r="A287" s="184">
        <v>286</v>
      </c>
      <c r="B287" s="191">
        <v>6</v>
      </c>
      <c r="C287" s="191" t="s">
        <v>937</v>
      </c>
      <c r="D287" s="192">
        <v>9</v>
      </c>
      <c r="E287" s="418"/>
      <c r="F287" s="418"/>
      <c r="G287" s="192" t="s">
        <v>945</v>
      </c>
      <c r="H287" s="192" t="s">
        <v>867</v>
      </c>
      <c r="I287" s="418"/>
      <c r="J287" s="419"/>
      <c r="K287" s="419"/>
      <c r="L287" s="419"/>
      <c r="M287" s="193">
        <v>24.08</v>
      </c>
      <c r="N287" s="196">
        <v>41.810686464031591</v>
      </c>
    </row>
    <row r="288" spans="1:14">
      <c r="A288" s="184">
        <v>287</v>
      </c>
      <c r="B288" s="191">
        <v>6</v>
      </c>
      <c r="C288" s="191" t="s">
        <v>937</v>
      </c>
      <c r="D288" s="192">
        <v>9</v>
      </c>
      <c r="E288" s="418">
        <v>902</v>
      </c>
      <c r="F288" s="418" t="s">
        <v>946</v>
      </c>
      <c r="G288" s="192" t="s">
        <v>939</v>
      </c>
      <c r="H288" s="192" t="s">
        <v>947</v>
      </c>
      <c r="I288" s="418" t="s">
        <v>940</v>
      </c>
      <c r="J288" s="419">
        <v>114.9</v>
      </c>
      <c r="K288" s="419">
        <v>145.08279048628995</v>
      </c>
      <c r="L288" s="419">
        <v>249.50279048628994</v>
      </c>
      <c r="M288" s="193">
        <v>23.46</v>
      </c>
      <c r="N288" s="196">
        <v>40.734165467034103</v>
      </c>
    </row>
    <row r="289" spans="1:14">
      <c r="A289" s="184">
        <v>288</v>
      </c>
      <c r="B289" s="191">
        <v>6</v>
      </c>
      <c r="C289" s="191" t="s">
        <v>937</v>
      </c>
      <c r="D289" s="192">
        <v>9</v>
      </c>
      <c r="E289" s="418"/>
      <c r="F289" s="418"/>
      <c r="G289" s="192" t="s">
        <v>941</v>
      </c>
      <c r="H289" s="192" t="s">
        <v>947</v>
      </c>
      <c r="I289" s="418"/>
      <c r="J289" s="419"/>
      <c r="K289" s="419"/>
      <c r="L289" s="419"/>
      <c r="M289" s="193">
        <v>23.49</v>
      </c>
      <c r="N289" s="196">
        <v>40.786255192695265</v>
      </c>
    </row>
    <row r="290" spans="1:14">
      <c r="A290" s="184">
        <v>289</v>
      </c>
      <c r="B290" s="191">
        <v>6</v>
      </c>
      <c r="C290" s="191" t="s">
        <v>937</v>
      </c>
      <c r="D290" s="192">
        <v>9</v>
      </c>
      <c r="E290" s="418"/>
      <c r="F290" s="418"/>
      <c r="G290" s="192" t="s">
        <v>942</v>
      </c>
      <c r="H290" s="192" t="s">
        <v>947</v>
      </c>
      <c r="I290" s="418"/>
      <c r="J290" s="419"/>
      <c r="K290" s="419"/>
      <c r="L290" s="419"/>
      <c r="M290" s="193">
        <v>25.62</v>
      </c>
      <c r="N290" s="196">
        <v>44.48462571463827</v>
      </c>
    </row>
    <row r="291" spans="1:14">
      <c r="A291" s="184">
        <v>290</v>
      </c>
      <c r="B291" s="191">
        <v>6</v>
      </c>
      <c r="C291" s="191" t="s">
        <v>937</v>
      </c>
      <c r="D291" s="192">
        <v>9</v>
      </c>
      <c r="E291" s="418"/>
      <c r="F291" s="418"/>
      <c r="G291" s="192" t="s">
        <v>943</v>
      </c>
      <c r="H291" s="192" t="s">
        <v>947</v>
      </c>
      <c r="I291" s="418"/>
      <c r="J291" s="419"/>
      <c r="K291" s="419"/>
      <c r="L291" s="419"/>
      <c r="M291" s="193">
        <v>25.62</v>
      </c>
      <c r="N291" s="196">
        <v>44.48462571463827</v>
      </c>
    </row>
    <row r="292" spans="1:14">
      <c r="A292" s="184">
        <v>291</v>
      </c>
      <c r="B292" s="191">
        <v>6</v>
      </c>
      <c r="C292" s="191" t="s">
        <v>937</v>
      </c>
      <c r="D292" s="192">
        <v>9</v>
      </c>
      <c r="E292" s="418"/>
      <c r="F292" s="418"/>
      <c r="G292" s="192" t="s">
        <v>944</v>
      </c>
      <c r="H292" s="192" t="s">
        <v>947</v>
      </c>
      <c r="I292" s="418"/>
      <c r="J292" s="419"/>
      <c r="K292" s="419"/>
      <c r="L292" s="419"/>
      <c r="M292" s="193">
        <v>23.49</v>
      </c>
      <c r="N292" s="196">
        <v>40.786255192695265</v>
      </c>
    </row>
    <row r="293" spans="1:14">
      <c r="A293" s="184">
        <v>292</v>
      </c>
      <c r="B293" s="191">
        <v>6</v>
      </c>
      <c r="C293" s="191" t="s">
        <v>937</v>
      </c>
      <c r="D293" s="192">
        <v>9</v>
      </c>
      <c r="E293" s="418"/>
      <c r="F293" s="418"/>
      <c r="G293" s="192" t="s">
        <v>945</v>
      </c>
      <c r="H293" s="192" t="s">
        <v>947</v>
      </c>
      <c r="I293" s="418"/>
      <c r="J293" s="419"/>
      <c r="K293" s="419"/>
      <c r="L293" s="419"/>
      <c r="M293" s="193">
        <v>23.46</v>
      </c>
      <c r="N293" s="196">
        <v>40.734165467034103</v>
      </c>
    </row>
    <row r="294" spans="1:14">
      <c r="A294" s="184">
        <v>293</v>
      </c>
      <c r="B294" s="191">
        <v>6</v>
      </c>
      <c r="C294" s="191" t="s">
        <v>937</v>
      </c>
      <c r="D294" s="192">
        <v>9</v>
      </c>
      <c r="E294" s="418">
        <v>903</v>
      </c>
      <c r="F294" s="418" t="s">
        <v>948</v>
      </c>
      <c r="G294" s="192" t="s">
        <v>939</v>
      </c>
      <c r="H294" s="192" t="s">
        <v>867</v>
      </c>
      <c r="I294" s="418" t="s">
        <v>949</v>
      </c>
      <c r="J294" s="419">
        <v>85.82</v>
      </c>
      <c r="K294" s="419">
        <v>108.36383881230115</v>
      </c>
      <c r="L294" s="419">
        <v>178.34383881230116</v>
      </c>
      <c r="M294" s="193">
        <v>21.9</v>
      </c>
      <c r="N294" s="197">
        <v>38.025499732653316</v>
      </c>
    </row>
    <row r="295" spans="1:14">
      <c r="A295" s="184">
        <v>294</v>
      </c>
      <c r="B295" s="191">
        <v>6</v>
      </c>
      <c r="C295" s="191" t="s">
        <v>937</v>
      </c>
      <c r="D295" s="192">
        <v>9</v>
      </c>
      <c r="E295" s="418"/>
      <c r="F295" s="418"/>
      <c r="G295" s="192" t="s">
        <v>941</v>
      </c>
      <c r="H295" s="192" t="s">
        <v>867</v>
      </c>
      <c r="I295" s="418"/>
      <c r="J295" s="419"/>
      <c r="K295" s="419"/>
      <c r="L295" s="419"/>
      <c r="M295" s="193">
        <v>26.56</v>
      </c>
      <c r="N295" s="197">
        <v>46.116770452021555</v>
      </c>
    </row>
    <row r="296" spans="1:14">
      <c r="A296" s="184">
        <v>295</v>
      </c>
      <c r="B296" s="191">
        <v>6</v>
      </c>
      <c r="C296" s="191" t="s">
        <v>937</v>
      </c>
      <c r="D296" s="192">
        <v>9</v>
      </c>
      <c r="E296" s="418"/>
      <c r="F296" s="418"/>
      <c r="G296" s="192" t="s">
        <v>942</v>
      </c>
      <c r="H296" s="192" t="s">
        <v>867</v>
      </c>
      <c r="I296" s="418"/>
      <c r="J296" s="419"/>
      <c r="K296" s="419"/>
      <c r="L296" s="419"/>
      <c r="M296" s="193">
        <v>26.56</v>
      </c>
      <c r="N296" s="196">
        <v>46.116770452021555</v>
      </c>
    </row>
    <row r="297" spans="1:14">
      <c r="A297" s="184">
        <v>296</v>
      </c>
      <c r="B297" s="191">
        <v>6</v>
      </c>
      <c r="C297" s="191" t="s">
        <v>937</v>
      </c>
      <c r="D297" s="192">
        <v>9</v>
      </c>
      <c r="E297" s="418"/>
      <c r="F297" s="418"/>
      <c r="G297" s="192" t="s">
        <v>943</v>
      </c>
      <c r="H297" s="192" t="s">
        <v>867</v>
      </c>
      <c r="I297" s="418"/>
      <c r="J297" s="419"/>
      <c r="K297" s="419"/>
      <c r="L297" s="419"/>
      <c r="M297" s="193">
        <v>21.9</v>
      </c>
      <c r="N297" s="196">
        <v>38.025499732653316</v>
      </c>
    </row>
    <row r="298" spans="1:14">
      <c r="A298" s="184">
        <v>297</v>
      </c>
      <c r="B298" s="191">
        <v>6</v>
      </c>
      <c r="C298" s="191" t="s">
        <v>937</v>
      </c>
      <c r="D298" s="192">
        <v>9</v>
      </c>
      <c r="E298" s="418">
        <v>904</v>
      </c>
      <c r="F298" s="418" t="s">
        <v>950</v>
      </c>
      <c r="G298" s="192" t="s">
        <v>939</v>
      </c>
      <c r="H298" s="192" t="s">
        <v>947</v>
      </c>
      <c r="I298" s="418" t="s">
        <v>949</v>
      </c>
      <c r="J298" s="419">
        <v>80.790000000000006</v>
      </c>
      <c r="K298" s="419">
        <v>102.01252083017725</v>
      </c>
      <c r="L298" s="419">
        <v>169.10252083017724</v>
      </c>
      <c r="M298" s="193">
        <v>25.32</v>
      </c>
      <c r="N298" s="196">
        <v>43.96372845802658</v>
      </c>
    </row>
    <row r="299" spans="1:14">
      <c r="A299" s="184">
        <v>298</v>
      </c>
      <c r="B299" s="191">
        <v>6</v>
      </c>
      <c r="C299" s="191" t="s">
        <v>937</v>
      </c>
      <c r="D299" s="192">
        <v>9</v>
      </c>
      <c r="E299" s="418"/>
      <c r="F299" s="418"/>
      <c r="G299" s="192" t="s">
        <v>941</v>
      </c>
      <c r="H299" s="192" t="s">
        <v>947</v>
      </c>
      <c r="I299" s="418"/>
      <c r="J299" s="419"/>
      <c r="K299" s="419"/>
      <c r="L299" s="419"/>
      <c r="M299" s="193">
        <v>23.72</v>
      </c>
      <c r="N299" s="196">
        <v>41.185609756097563</v>
      </c>
    </row>
    <row r="300" spans="1:14">
      <c r="A300" s="184">
        <v>299</v>
      </c>
      <c r="B300" s="191">
        <v>6</v>
      </c>
      <c r="C300" s="191" t="s">
        <v>937</v>
      </c>
      <c r="D300" s="192">
        <v>9</v>
      </c>
      <c r="E300" s="418"/>
      <c r="F300" s="418"/>
      <c r="G300" s="192" t="s">
        <v>942</v>
      </c>
      <c r="H300" s="192" t="s">
        <v>947</v>
      </c>
      <c r="I300" s="418"/>
      <c r="J300" s="419"/>
      <c r="K300" s="419"/>
      <c r="L300" s="419"/>
      <c r="M300" s="193">
        <v>23.72</v>
      </c>
      <c r="N300" s="196">
        <v>41.185609756097563</v>
      </c>
    </row>
    <row r="301" spans="1:14">
      <c r="A301" s="184">
        <v>300</v>
      </c>
      <c r="B301" s="191">
        <v>6</v>
      </c>
      <c r="C301" s="191" t="s">
        <v>937</v>
      </c>
      <c r="D301" s="192">
        <v>9</v>
      </c>
      <c r="E301" s="418"/>
      <c r="F301" s="418"/>
      <c r="G301" s="192" t="s">
        <v>943</v>
      </c>
      <c r="H301" s="192" t="s">
        <v>947</v>
      </c>
      <c r="I301" s="418"/>
      <c r="J301" s="419"/>
      <c r="K301" s="419"/>
      <c r="L301" s="419"/>
      <c r="M301" s="193">
        <v>25.32</v>
      </c>
      <c r="N301" s="196">
        <v>43.96372845802658</v>
      </c>
    </row>
    <row r="302" spans="1:14">
      <c r="A302" s="184">
        <v>301</v>
      </c>
      <c r="B302" s="191">
        <v>6</v>
      </c>
      <c r="C302" s="191" t="s">
        <v>937</v>
      </c>
      <c r="D302" s="192">
        <v>9</v>
      </c>
      <c r="E302" s="418">
        <v>905</v>
      </c>
      <c r="F302" s="418" t="s">
        <v>939</v>
      </c>
      <c r="G302" s="192" t="s">
        <v>939</v>
      </c>
      <c r="H302" s="192" t="s">
        <v>867</v>
      </c>
      <c r="I302" s="418" t="s">
        <v>949</v>
      </c>
      <c r="J302" s="419">
        <v>85.82</v>
      </c>
      <c r="K302" s="419">
        <v>108.36464711227785</v>
      </c>
      <c r="L302" s="419">
        <v>178.34464711227787</v>
      </c>
      <c r="M302" s="193">
        <v>26.56</v>
      </c>
      <c r="N302" s="196">
        <v>46.116770452021555</v>
      </c>
    </row>
    <row r="303" spans="1:14">
      <c r="A303" s="184">
        <v>302</v>
      </c>
      <c r="B303" s="191">
        <v>6</v>
      </c>
      <c r="C303" s="191" t="s">
        <v>937</v>
      </c>
      <c r="D303" s="192">
        <v>9</v>
      </c>
      <c r="E303" s="418"/>
      <c r="F303" s="418"/>
      <c r="G303" s="192" t="s">
        <v>941</v>
      </c>
      <c r="H303" s="192" t="s">
        <v>867</v>
      </c>
      <c r="I303" s="418"/>
      <c r="J303" s="419"/>
      <c r="K303" s="419"/>
      <c r="L303" s="419"/>
      <c r="M303" s="193">
        <v>21.9</v>
      </c>
      <c r="N303" s="196">
        <v>38.025499732653316</v>
      </c>
    </row>
    <row r="304" spans="1:14">
      <c r="A304" s="184">
        <v>303</v>
      </c>
      <c r="B304" s="191">
        <v>6</v>
      </c>
      <c r="C304" s="191" t="s">
        <v>937</v>
      </c>
      <c r="D304" s="192">
        <v>9</v>
      </c>
      <c r="E304" s="418"/>
      <c r="F304" s="418"/>
      <c r="G304" s="192" t="s">
        <v>942</v>
      </c>
      <c r="H304" s="192" t="s">
        <v>867</v>
      </c>
      <c r="I304" s="418"/>
      <c r="J304" s="419"/>
      <c r="K304" s="419"/>
      <c r="L304" s="419"/>
      <c r="M304" s="193">
        <v>21.9</v>
      </c>
      <c r="N304" s="196">
        <v>38.025499732653316</v>
      </c>
    </row>
    <row r="305" spans="1:14">
      <c r="A305" s="184">
        <v>304</v>
      </c>
      <c r="B305" s="191">
        <v>6</v>
      </c>
      <c r="C305" s="191" t="s">
        <v>937</v>
      </c>
      <c r="D305" s="192">
        <v>9</v>
      </c>
      <c r="E305" s="418"/>
      <c r="F305" s="418"/>
      <c r="G305" s="192" t="s">
        <v>943</v>
      </c>
      <c r="H305" s="192" t="s">
        <v>867</v>
      </c>
      <c r="I305" s="418"/>
      <c r="J305" s="419"/>
      <c r="K305" s="419"/>
      <c r="L305" s="419"/>
      <c r="M305" s="193">
        <v>26.56</v>
      </c>
      <c r="N305" s="196">
        <v>46.116770452021555</v>
      </c>
    </row>
    <row r="306" spans="1:14">
      <c r="A306" s="184">
        <v>305</v>
      </c>
      <c r="B306" s="191">
        <v>6</v>
      </c>
      <c r="C306" s="191" t="s">
        <v>937</v>
      </c>
      <c r="D306" s="192">
        <v>9</v>
      </c>
      <c r="E306" s="418">
        <v>906</v>
      </c>
      <c r="F306" s="418" t="s">
        <v>943</v>
      </c>
      <c r="G306" s="192" t="s">
        <v>939</v>
      </c>
      <c r="H306" s="192" t="s">
        <v>947</v>
      </c>
      <c r="I306" s="418" t="s">
        <v>949</v>
      </c>
      <c r="J306" s="419">
        <v>80.790000000000006</v>
      </c>
      <c r="K306" s="419">
        <v>102.01328175484653</v>
      </c>
      <c r="L306" s="419">
        <v>169.10328175484653</v>
      </c>
      <c r="M306" s="193">
        <v>23.72</v>
      </c>
      <c r="N306" s="196">
        <v>41.185609756097563</v>
      </c>
    </row>
    <row r="307" spans="1:14">
      <c r="A307" s="184">
        <v>306</v>
      </c>
      <c r="B307" s="191">
        <v>6</v>
      </c>
      <c r="C307" s="191" t="s">
        <v>937</v>
      </c>
      <c r="D307" s="192">
        <v>9</v>
      </c>
      <c r="E307" s="418"/>
      <c r="F307" s="418"/>
      <c r="G307" s="192" t="s">
        <v>941</v>
      </c>
      <c r="H307" s="192" t="s">
        <v>947</v>
      </c>
      <c r="I307" s="418"/>
      <c r="J307" s="419"/>
      <c r="K307" s="419"/>
      <c r="L307" s="419"/>
      <c r="M307" s="193">
        <v>25.32</v>
      </c>
      <c r="N307" s="196">
        <v>43.96372845802658</v>
      </c>
    </row>
    <row r="308" spans="1:14">
      <c r="A308" s="184">
        <v>307</v>
      </c>
      <c r="B308" s="191">
        <v>6</v>
      </c>
      <c r="C308" s="191" t="s">
        <v>937</v>
      </c>
      <c r="D308" s="192">
        <v>9</v>
      </c>
      <c r="E308" s="418"/>
      <c r="F308" s="418"/>
      <c r="G308" s="192" t="s">
        <v>942</v>
      </c>
      <c r="H308" s="192" t="s">
        <v>947</v>
      </c>
      <c r="I308" s="418"/>
      <c r="J308" s="419"/>
      <c r="K308" s="419"/>
      <c r="L308" s="419"/>
      <c r="M308" s="193">
        <v>25.32</v>
      </c>
      <c r="N308" s="196">
        <v>43.96372845802658</v>
      </c>
    </row>
    <row r="309" spans="1:14">
      <c r="A309" s="184">
        <v>308</v>
      </c>
      <c r="B309" s="191">
        <v>6</v>
      </c>
      <c r="C309" s="191" t="s">
        <v>937</v>
      </c>
      <c r="D309" s="192">
        <v>9</v>
      </c>
      <c r="E309" s="418"/>
      <c r="F309" s="418"/>
      <c r="G309" s="192" t="s">
        <v>943</v>
      </c>
      <c r="H309" s="192" t="s">
        <v>947</v>
      </c>
      <c r="I309" s="418"/>
      <c r="J309" s="419"/>
      <c r="K309" s="419"/>
      <c r="L309" s="419"/>
      <c r="M309" s="193">
        <v>23.72</v>
      </c>
      <c r="N309" s="196">
        <v>41.185609756097563</v>
      </c>
    </row>
    <row r="310" spans="1:14">
      <c r="A310" s="184">
        <v>309</v>
      </c>
      <c r="B310" s="191">
        <v>6</v>
      </c>
      <c r="C310" s="191" t="s">
        <v>937</v>
      </c>
      <c r="D310" s="192">
        <v>9</v>
      </c>
      <c r="E310" s="418">
        <v>907</v>
      </c>
      <c r="F310" s="418" t="s">
        <v>941</v>
      </c>
      <c r="G310" s="192" t="s">
        <v>939</v>
      </c>
      <c r="H310" s="192" t="s">
        <v>867</v>
      </c>
      <c r="I310" s="418" t="s">
        <v>940</v>
      </c>
      <c r="J310" s="419">
        <v>114.59</v>
      </c>
      <c r="K310" s="419">
        <v>144.69243664176091</v>
      </c>
      <c r="L310" s="419">
        <v>247.34243664176091</v>
      </c>
      <c r="M310" s="193">
        <v>27</v>
      </c>
      <c r="N310" s="196">
        <v>46.880753095052036</v>
      </c>
    </row>
    <row r="311" spans="1:14">
      <c r="A311" s="184">
        <v>310</v>
      </c>
      <c r="B311" s="191">
        <v>6</v>
      </c>
      <c r="C311" s="191" t="s">
        <v>937</v>
      </c>
      <c r="D311" s="192">
        <v>9</v>
      </c>
      <c r="E311" s="418"/>
      <c r="F311" s="418"/>
      <c r="G311" s="192" t="s">
        <v>941</v>
      </c>
      <c r="H311" s="192" t="s">
        <v>867</v>
      </c>
      <c r="I311" s="418"/>
      <c r="J311" s="419"/>
      <c r="K311" s="419"/>
      <c r="L311" s="419"/>
      <c r="M311" s="193">
        <v>21.98</v>
      </c>
      <c r="N311" s="196">
        <v>38.164405667749769</v>
      </c>
    </row>
    <row r="312" spans="1:14">
      <c r="A312" s="184">
        <v>311</v>
      </c>
      <c r="B312" s="191">
        <v>6</v>
      </c>
      <c r="C312" s="191" t="s">
        <v>937</v>
      </c>
      <c r="D312" s="192">
        <v>9</v>
      </c>
      <c r="E312" s="418"/>
      <c r="F312" s="418"/>
      <c r="G312" s="192" t="s">
        <v>942</v>
      </c>
      <c r="H312" s="192" t="s">
        <v>867</v>
      </c>
      <c r="I312" s="418"/>
      <c r="J312" s="419"/>
      <c r="K312" s="419"/>
      <c r="L312" s="419"/>
      <c r="M312" s="193">
        <v>24.08</v>
      </c>
      <c r="N312" s="196">
        <v>41.810686464031591</v>
      </c>
    </row>
    <row r="313" spans="1:14">
      <c r="A313" s="184">
        <v>312</v>
      </c>
      <c r="B313" s="191">
        <v>6</v>
      </c>
      <c r="C313" s="191" t="s">
        <v>937</v>
      </c>
      <c r="D313" s="192">
        <v>9</v>
      </c>
      <c r="E313" s="418"/>
      <c r="F313" s="418"/>
      <c r="G313" s="192" t="s">
        <v>943</v>
      </c>
      <c r="H313" s="192" t="s">
        <v>867</v>
      </c>
      <c r="I313" s="418"/>
      <c r="J313" s="419"/>
      <c r="K313" s="419"/>
      <c r="L313" s="419"/>
      <c r="M313" s="193">
        <v>24.08</v>
      </c>
      <c r="N313" s="196">
        <v>41.810686464031591</v>
      </c>
    </row>
    <row r="314" spans="1:14">
      <c r="A314" s="184">
        <v>313</v>
      </c>
      <c r="B314" s="191">
        <v>6</v>
      </c>
      <c r="C314" s="191" t="s">
        <v>937</v>
      </c>
      <c r="D314" s="192">
        <v>9</v>
      </c>
      <c r="E314" s="418"/>
      <c r="F314" s="418"/>
      <c r="G314" s="192" t="s">
        <v>944</v>
      </c>
      <c r="H314" s="192" t="s">
        <v>867</v>
      </c>
      <c r="I314" s="418"/>
      <c r="J314" s="419"/>
      <c r="K314" s="419"/>
      <c r="L314" s="419"/>
      <c r="M314" s="193">
        <v>21.98</v>
      </c>
      <c r="N314" s="196">
        <v>38.164405667749769</v>
      </c>
    </row>
    <row r="315" spans="1:14">
      <c r="A315" s="184">
        <v>314</v>
      </c>
      <c r="B315" s="191">
        <v>6</v>
      </c>
      <c r="C315" s="191" t="s">
        <v>937</v>
      </c>
      <c r="D315" s="192">
        <v>9</v>
      </c>
      <c r="E315" s="418"/>
      <c r="F315" s="418"/>
      <c r="G315" s="192" t="s">
        <v>945</v>
      </c>
      <c r="H315" s="192" t="s">
        <v>867</v>
      </c>
      <c r="I315" s="418"/>
      <c r="J315" s="419"/>
      <c r="K315" s="419"/>
      <c r="L315" s="419"/>
      <c r="M315" s="193">
        <v>27</v>
      </c>
      <c r="N315" s="196">
        <v>46.880753095052036</v>
      </c>
    </row>
    <row r="316" spans="1:14">
      <c r="A316" s="184">
        <v>315</v>
      </c>
      <c r="B316" s="191">
        <v>6</v>
      </c>
      <c r="C316" s="191" t="s">
        <v>937</v>
      </c>
      <c r="D316" s="192">
        <v>9</v>
      </c>
      <c r="E316" s="418">
        <v>908</v>
      </c>
      <c r="F316" s="418" t="s">
        <v>942</v>
      </c>
      <c r="G316" s="192" t="s">
        <v>939</v>
      </c>
      <c r="H316" s="192" t="s">
        <v>947</v>
      </c>
      <c r="I316" s="418" t="s">
        <v>940</v>
      </c>
      <c r="J316" s="419">
        <v>114.96</v>
      </c>
      <c r="K316" s="419">
        <v>145.1596344911147</v>
      </c>
      <c r="L316" s="419">
        <v>249.57963449111469</v>
      </c>
      <c r="M316" s="193">
        <v>25.62</v>
      </c>
      <c r="N316" s="196">
        <v>44.48462571463827</v>
      </c>
    </row>
    <row r="317" spans="1:14">
      <c r="A317" s="184">
        <v>316</v>
      </c>
      <c r="B317" s="191">
        <v>6</v>
      </c>
      <c r="C317" s="191" t="s">
        <v>937</v>
      </c>
      <c r="D317" s="192">
        <v>9</v>
      </c>
      <c r="E317" s="418"/>
      <c r="F317" s="418"/>
      <c r="G317" s="192" t="s">
        <v>941</v>
      </c>
      <c r="H317" s="192" t="s">
        <v>947</v>
      </c>
      <c r="I317" s="418"/>
      <c r="J317" s="419"/>
      <c r="K317" s="419"/>
      <c r="L317" s="419"/>
      <c r="M317" s="193">
        <v>23.49</v>
      </c>
      <c r="N317" s="196">
        <v>40.786255192695265</v>
      </c>
    </row>
    <row r="318" spans="1:14">
      <c r="A318" s="184">
        <v>317</v>
      </c>
      <c r="B318" s="191">
        <v>6</v>
      </c>
      <c r="C318" s="191" t="s">
        <v>937</v>
      </c>
      <c r="D318" s="192">
        <v>9</v>
      </c>
      <c r="E318" s="418"/>
      <c r="F318" s="418"/>
      <c r="G318" s="192" t="s">
        <v>942</v>
      </c>
      <c r="H318" s="192" t="s">
        <v>947</v>
      </c>
      <c r="I318" s="418"/>
      <c r="J318" s="419"/>
      <c r="K318" s="419"/>
      <c r="L318" s="419"/>
      <c r="M318" s="193">
        <v>23.46</v>
      </c>
      <c r="N318" s="196">
        <v>40.734165467034103</v>
      </c>
    </row>
    <row r="319" spans="1:14">
      <c r="A319" s="184">
        <v>318</v>
      </c>
      <c r="B319" s="191">
        <v>6</v>
      </c>
      <c r="C319" s="191" t="s">
        <v>937</v>
      </c>
      <c r="D319" s="192">
        <v>9</v>
      </c>
      <c r="E319" s="418"/>
      <c r="F319" s="418"/>
      <c r="G319" s="192" t="s">
        <v>943</v>
      </c>
      <c r="H319" s="192" t="s">
        <v>947</v>
      </c>
      <c r="I319" s="418"/>
      <c r="J319" s="419"/>
      <c r="K319" s="419"/>
      <c r="L319" s="419"/>
      <c r="M319" s="193">
        <v>23.46</v>
      </c>
      <c r="N319" s="196">
        <v>40.734165467034103</v>
      </c>
    </row>
    <row r="320" spans="1:14">
      <c r="A320" s="184">
        <v>319</v>
      </c>
      <c r="B320" s="191">
        <v>6</v>
      </c>
      <c r="C320" s="191" t="s">
        <v>937</v>
      </c>
      <c r="D320" s="192">
        <v>9</v>
      </c>
      <c r="E320" s="418"/>
      <c r="F320" s="418"/>
      <c r="G320" s="192" t="s">
        <v>944</v>
      </c>
      <c r="H320" s="192" t="s">
        <v>947</v>
      </c>
      <c r="I320" s="418"/>
      <c r="J320" s="419"/>
      <c r="K320" s="419"/>
      <c r="L320" s="419"/>
      <c r="M320" s="193">
        <v>23.49</v>
      </c>
      <c r="N320" s="196">
        <v>40.786255192695265</v>
      </c>
    </row>
    <row r="321" spans="1:14">
      <c r="A321" s="184">
        <v>320</v>
      </c>
      <c r="B321" s="191">
        <v>6</v>
      </c>
      <c r="C321" s="191" t="s">
        <v>937</v>
      </c>
      <c r="D321" s="192">
        <v>9</v>
      </c>
      <c r="E321" s="418"/>
      <c r="F321" s="418"/>
      <c r="G321" s="192" t="s">
        <v>945</v>
      </c>
      <c r="H321" s="192" t="s">
        <v>947</v>
      </c>
      <c r="I321" s="418"/>
      <c r="J321" s="419"/>
      <c r="K321" s="419"/>
      <c r="L321" s="419"/>
      <c r="M321" s="193">
        <v>25.62</v>
      </c>
      <c r="N321" s="196">
        <v>44.48462571463827</v>
      </c>
    </row>
    <row r="322" spans="1:14">
      <c r="A322" s="184">
        <v>321</v>
      </c>
      <c r="B322" s="191">
        <v>6</v>
      </c>
      <c r="C322" s="191" t="s">
        <v>937</v>
      </c>
      <c r="D322" s="192">
        <v>10</v>
      </c>
      <c r="E322" s="418">
        <v>1001</v>
      </c>
      <c r="F322" s="418" t="s">
        <v>938</v>
      </c>
      <c r="G322" s="192" t="s">
        <v>939</v>
      </c>
      <c r="H322" s="192" t="s">
        <v>867</v>
      </c>
      <c r="I322" s="418" t="s">
        <v>940</v>
      </c>
      <c r="J322" s="419">
        <v>114.55</v>
      </c>
      <c r="K322" s="419">
        <v>144.64084987123164</v>
      </c>
      <c r="L322" s="419">
        <v>247.29084987123201</v>
      </c>
      <c r="M322" s="193">
        <v>24.08</v>
      </c>
      <c r="N322" s="194">
        <v>41.810686464031591</v>
      </c>
    </row>
    <row r="323" spans="1:14">
      <c r="A323" s="184">
        <v>322</v>
      </c>
      <c r="B323" s="191">
        <v>6</v>
      </c>
      <c r="C323" s="191" t="s">
        <v>937</v>
      </c>
      <c r="D323" s="192">
        <v>10</v>
      </c>
      <c r="E323" s="418"/>
      <c r="F323" s="418"/>
      <c r="G323" s="192" t="s">
        <v>941</v>
      </c>
      <c r="H323" s="192" t="s">
        <v>867</v>
      </c>
      <c r="I323" s="418"/>
      <c r="J323" s="419"/>
      <c r="K323" s="419"/>
      <c r="L323" s="419"/>
      <c r="M323" s="193">
        <v>21.98</v>
      </c>
      <c r="N323" s="196">
        <v>38.164405667749769</v>
      </c>
    </row>
    <row r="324" spans="1:14">
      <c r="A324" s="184">
        <v>323</v>
      </c>
      <c r="B324" s="191">
        <v>6</v>
      </c>
      <c r="C324" s="191" t="s">
        <v>937</v>
      </c>
      <c r="D324" s="192">
        <v>10</v>
      </c>
      <c r="E324" s="418"/>
      <c r="F324" s="418"/>
      <c r="G324" s="192" t="s">
        <v>942</v>
      </c>
      <c r="H324" s="192" t="s">
        <v>867</v>
      </c>
      <c r="I324" s="418"/>
      <c r="J324" s="419"/>
      <c r="K324" s="419"/>
      <c r="L324" s="419"/>
      <c r="M324" s="193">
        <v>27</v>
      </c>
      <c r="N324" s="196">
        <v>46.880753095052036</v>
      </c>
    </row>
    <row r="325" spans="1:14">
      <c r="A325" s="184">
        <v>324</v>
      </c>
      <c r="B325" s="191">
        <v>6</v>
      </c>
      <c r="C325" s="191" t="s">
        <v>937</v>
      </c>
      <c r="D325" s="192">
        <v>10</v>
      </c>
      <c r="E325" s="418"/>
      <c r="F325" s="418"/>
      <c r="G325" s="192" t="s">
        <v>943</v>
      </c>
      <c r="H325" s="192" t="s">
        <v>867</v>
      </c>
      <c r="I325" s="418"/>
      <c r="J325" s="419"/>
      <c r="K325" s="419"/>
      <c r="L325" s="419"/>
      <c r="M325" s="193">
        <v>27</v>
      </c>
      <c r="N325" s="196">
        <v>46.880753095052036</v>
      </c>
    </row>
    <row r="326" spans="1:14">
      <c r="A326" s="184">
        <v>325</v>
      </c>
      <c r="B326" s="191">
        <v>6</v>
      </c>
      <c r="C326" s="191" t="s">
        <v>937</v>
      </c>
      <c r="D326" s="192">
        <v>10</v>
      </c>
      <c r="E326" s="418"/>
      <c r="F326" s="418"/>
      <c r="G326" s="192" t="s">
        <v>944</v>
      </c>
      <c r="H326" s="192" t="s">
        <v>867</v>
      </c>
      <c r="I326" s="418"/>
      <c r="J326" s="419"/>
      <c r="K326" s="419"/>
      <c r="L326" s="419"/>
      <c r="M326" s="193">
        <v>21.98</v>
      </c>
      <c r="N326" s="196">
        <v>38.164405667749769</v>
      </c>
    </row>
    <row r="327" spans="1:14">
      <c r="A327" s="184">
        <v>326</v>
      </c>
      <c r="B327" s="191">
        <v>6</v>
      </c>
      <c r="C327" s="191" t="s">
        <v>937</v>
      </c>
      <c r="D327" s="192">
        <v>10</v>
      </c>
      <c r="E327" s="418"/>
      <c r="F327" s="418"/>
      <c r="G327" s="192" t="s">
        <v>945</v>
      </c>
      <c r="H327" s="192" t="s">
        <v>867</v>
      </c>
      <c r="I327" s="418"/>
      <c r="J327" s="419"/>
      <c r="K327" s="419"/>
      <c r="L327" s="419"/>
      <c r="M327" s="193">
        <v>24.08</v>
      </c>
      <c r="N327" s="196">
        <v>41.810686464031591</v>
      </c>
    </row>
    <row r="328" spans="1:14">
      <c r="A328" s="184">
        <v>327</v>
      </c>
      <c r="B328" s="191">
        <v>6</v>
      </c>
      <c r="C328" s="191" t="s">
        <v>937</v>
      </c>
      <c r="D328" s="192">
        <v>10</v>
      </c>
      <c r="E328" s="418">
        <v>1002</v>
      </c>
      <c r="F328" s="418" t="s">
        <v>946</v>
      </c>
      <c r="G328" s="192" t="s">
        <v>939</v>
      </c>
      <c r="H328" s="192" t="s">
        <v>947</v>
      </c>
      <c r="I328" s="418" t="s">
        <v>940</v>
      </c>
      <c r="J328" s="419">
        <v>114.9</v>
      </c>
      <c r="K328" s="419">
        <v>145.08279048628995</v>
      </c>
      <c r="L328" s="419">
        <v>249.50279048628994</v>
      </c>
      <c r="M328" s="193">
        <v>23.46</v>
      </c>
      <c r="N328" s="196">
        <v>40.734165467034103</v>
      </c>
    </row>
    <row r="329" spans="1:14">
      <c r="A329" s="184">
        <v>328</v>
      </c>
      <c r="B329" s="191">
        <v>6</v>
      </c>
      <c r="C329" s="191" t="s">
        <v>937</v>
      </c>
      <c r="D329" s="192">
        <v>10</v>
      </c>
      <c r="E329" s="418"/>
      <c r="F329" s="418"/>
      <c r="G329" s="192" t="s">
        <v>941</v>
      </c>
      <c r="H329" s="192" t="s">
        <v>947</v>
      </c>
      <c r="I329" s="418"/>
      <c r="J329" s="419"/>
      <c r="K329" s="419"/>
      <c r="L329" s="419"/>
      <c r="M329" s="193">
        <v>23.49</v>
      </c>
      <c r="N329" s="196">
        <v>40.786255192695265</v>
      </c>
    </row>
    <row r="330" spans="1:14">
      <c r="A330" s="184">
        <v>329</v>
      </c>
      <c r="B330" s="191">
        <v>6</v>
      </c>
      <c r="C330" s="191" t="s">
        <v>937</v>
      </c>
      <c r="D330" s="192">
        <v>10</v>
      </c>
      <c r="E330" s="418"/>
      <c r="F330" s="418"/>
      <c r="G330" s="192" t="s">
        <v>942</v>
      </c>
      <c r="H330" s="192" t="s">
        <v>947</v>
      </c>
      <c r="I330" s="418"/>
      <c r="J330" s="419"/>
      <c r="K330" s="419"/>
      <c r="L330" s="419"/>
      <c r="M330" s="193">
        <v>25.62</v>
      </c>
      <c r="N330" s="196">
        <v>44.48462571463827</v>
      </c>
    </row>
    <row r="331" spans="1:14">
      <c r="A331" s="184">
        <v>330</v>
      </c>
      <c r="B331" s="191">
        <v>6</v>
      </c>
      <c r="C331" s="191" t="s">
        <v>937</v>
      </c>
      <c r="D331" s="192">
        <v>10</v>
      </c>
      <c r="E331" s="418"/>
      <c r="F331" s="418"/>
      <c r="G331" s="192" t="s">
        <v>943</v>
      </c>
      <c r="H331" s="192" t="s">
        <v>947</v>
      </c>
      <c r="I331" s="418"/>
      <c r="J331" s="419"/>
      <c r="K331" s="419"/>
      <c r="L331" s="419"/>
      <c r="M331" s="193">
        <v>25.62</v>
      </c>
      <c r="N331" s="196">
        <v>44.48462571463827</v>
      </c>
    </row>
    <row r="332" spans="1:14">
      <c r="A332" s="184">
        <v>331</v>
      </c>
      <c r="B332" s="191">
        <v>6</v>
      </c>
      <c r="C332" s="191" t="s">
        <v>937</v>
      </c>
      <c r="D332" s="192">
        <v>10</v>
      </c>
      <c r="E332" s="418"/>
      <c r="F332" s="418"/>
      <c r="G332" s="192" t="s">
        <v>944</v>
      </c>
      <c r="H332" s="192" t="s">
        <v>947</v>
      </c>
      <c r="I332" s="418"/>
      <c r="J332" s="419"/>
      <c r="K332" s="419"/>
      <c r="L332" s="419"/>
      <c r="M332" s="193">
        <v>23.49</v>
      </c>
      <c r="N332" s="196">
        <v>40.786255192695265</v>
      </c>
    </row>
    <row r="333" spans="1:14">
      <c r="A333" s="184">
        <v>332</v>
      </c>
      <c r="B333" s="191">
        <v>6</v>
      </c>
      <c r="C333" s="191" t="s">
        <v>937</v>
      </c>
      <c r="D333" s="192">
        <v>10</v>
      </c>
      <c r="E333" s="418"/>
      <c r="F333" s="418"/>
      <c r="G333" s="192" t="s">
        <v>945</v>
      </c>
      <c r="H333" s="192" t="s">
        <v>947</v>
      </c>
      <c r="I333" s="418"/>
      <c r="J333" s="419"/>
      <c r="K333" s="419"/>
      <c r="L333" s="419"/>
      <c r="M333" s="193">
        <v>23.46</v>
      </c>
      <c r="N333" s="196">
        <v>40.734165467034103</v>
      </c>
    </row>
    <row r="334" spans="1:14">
      <c r="A334" s="184">
        <v>333</v>
      </c>
      <c r="B334" s="191">
        <v>6</v>
      </c>
      <c r="C334" s="191" t="s">
        <v>937</v>
      </c>
      <c r="D334" s="192">
        <v>10</v>
      </c>
      <c r="E334" s="418">
        <v>1003</v>
      </c>
      <c r="F334" s="418" t="s">
        <v>948</v>
      </c>
      <c r="G334" s="192" t="s">
        <v>939</v>
      </c>
      <c r="H334" s="192" t="s">
        <v>867</v>
      </c>
      <c r="I334" s="418" t="s">
        <v>949</v>
      </c>
      <c r="J334" s="419">
        <v>85.82</v>
      </c>
      <c r="K334" s="419">
        <v>108.36383881230115</v>
      </c>
      <c r="L334" s="419">
        <v>178.34383881230116</v>
      </c>
      <c r="M334" s="193">
        <v>21.9</v>
      </c>
      <c r="N334" s="197">
        <v>38.025499732653316</v>
      </c>
    </row>
    <row r="335" spans="1:14">
      <c r="A335" s="184">
        <v>334</v>
      </c>
      <c r="B335" s="191">
        <v>6</v>
      </c>
      <c r="C335" s="191" t="s">
        <v>937</v>
      </c>
      <c r="D335" s="192">
        <v>10</v>
      </c>
      <c r="E335" s="418"/>
      <c r="F335" s="418"/>
      <c r="G335" s="192" t="s">
        <v>941</v>
      </c>
      <c r="H335" s="192" t="s">
        <v>867</v>
      </c>
      <c r="I335" s="418"/>
      <c r="J335" s="419"/>
      <c r="K335" s="419"/>
      <c r="L335" s="419"/>
      <c r="M335" s="193">
        <v>26.56</v>
      </c>
      <c r="N335" s="197">
        <v>46.116770452021555</v>
      </c>
    </row>
    <row r="336" spans="1:14">
      <c r="A336" s="184">
        <v>335</v>
      </c>
      <c r="B336" s="191">
        <v>6</v>
      </c>
      <c r="C336" s="191" t="s">
        <v>937</v>
      </c>
      <c r="D336" s="192">
        <v>10</v>
      </c>
      <c r="E336" s="418"/>
      <c r="F336" s="418"/>
      <c r="G336" s="192" t="s">
        <v>942</v>
      </c>
      <c r="H336" s="192" t="s">
        <v>867</v>
      </c>
      <c r="I336" s="418"/>
      <c r="J336" s="419"/>
      <c r="K336" s="419"/>
      <c r="L336" s="419"/>
      <c r="M336" s="193">
        <v>26.56</v>
      </c>
      <c r="N336" s="196">
        <v>46.116770452021555</v>
      </c>
    </row>
    <row r="337" spans="1:14">
      <c r="A337" s="184">
        <v>336</v>
      </c>
      <c r="B337" s="191">
        <v>6</v>
      </c>
      <c r="C337" s="191" t="s">
        <v>937</v>
      </c>
      <c r="D337" s="192">
        <v>10</v>
      </c>
      <c r="E337" s="418"/>
      <c r="F337" s="418"/>
      <c r="G337" s="192" t="s">
        <v>943</v>
      </c>
      <c r="H337" s="192" t="s">
        <v>867</v>
      </c>
      <c r="I337" s="418"/>
      <c r="J337" s="419"/>
      <c r="K337" s="419"/>
      <c r="L337" s="419"/>
      <c r="M337" s="193">
        <v>21.9</v>
      </c>
      <c r="N337" s="196">
        <v>38.025499732653316</v>
      </c>
    </row>
    <row r="338" spans="1:14">
      <c r="A338" s="184">
        <v>337</v>
      </c>
      <c r="B338" s="191">
        <v>6</v>
      </c>
      <c r="C338" s="191" t="s">
        <v>937</v>
      </c>
      <c r="D338" s="192">
        <v>10</v>
      </c>
      <c r="E338" s="418">
        <v>1004</v>
      </c>
      <c r="F338" s="418" t="s">
        <v>950</v>
      </c>
      <c r="G338" s="192" t="s">
        <v>939</v>
      </c>
      <c r="H338" s="192" t="s">
        <v>947</v>
      </c>
      <c r="I338" s="418" t="s">
        <v>949</v>
      </c>
      <c r="J338" s="419">
        <v>80.790000000000006</v>
      </c>
      <c r="K338" s="419">
        <v>102.01252083017725</v>
      </c>
      <c r="L338" s="419">
        <v>169.10252083017724</v>
      </c>
      <c r="M338" s="193">
        <v>25.32</v>
      </c>
      <c r="N338" s="196">
        <v>43.96372845802658</v>
      </c>
    </row>
    <row r="339" spans="1:14">
      <c r="A339" s="184">
        <v>338</v>
      </c>
      <c r="B339" s="191">
        <v>6</v>
      </c>
      <c r="C339" s="191" t="s">
        <v>937</v>
      </c>
      <c r="D339" s="192">
        <v>10</v>
      </c>
      <c r="E339" s="418"/>
      <c r="F339" s="418"/>
      <c r="G339" s="192" t="s">
        <v>941</v>
      </c>
      <c r="H339" s="192" t="s">
        <v>947</v>
      </c>
      <c r="I339" s="418"/>
      <c r="J339" s="419"/>
      <c r="K339" s="419"/>
      <c r="L339" s="419"/>
      <c r="M339" s="193">
        <v>23.72</v>
      </c>
      <c r="N339" s="196">
        <v>41.185609756097563</v>
      </c>
    </row>
    <row r="340" spans="1:14">
      <c r="A340" s="184">
        <v>339</v>
      </c>
      <c r="B340" s="191">
        <v>6</v>
      </c>
      <c r="C340" s="191" t="s">
        <v>937</v>
      </c>
      <c r="D340" s="192">
        <v>10</v>
      </c>
      <c r="E340" s="418"/>
      <c r="F340" s="418"/>
      <c r="G340" s="192" t="s">
        <v>942</v>
      </c>
      <c r="H340" s="192" t="s">
        <v>947</v>
      </c>
      <c r="I340" s="418"/>
      <c r="J340" s="419"/>
      <c r="K340" s="419"/>
      <c r="L340" s="419"/>
      <c r="M340" s="193">
        <v>23.72</v>
      </c>
      <c r="N340" s="196">
        <v>41.185609756097563</v>
      </c>
    </row>
    <row r="341" spans="1:14">
      <c r="A341" s="184">
        <v>340</v>
      </c>
      <c r="B341" s="191">
        <v>6</v>
      </c>
      <c r="C341" s="191" t="s">
        <v>937</v>
      </c>
      <c r="D341" s="192">
        <v>10</v>
      </c>
      <c r="E341" s="418"/>
      <c r="F341" s="418"/>
      <c r="G341" s="192" t="s">
        <v>943</v>
      </c>
      <c r="H341" s="192" t="s">
        <v>947</v>
      </c>
      <c r="I341" s="418"/>
      <c r="J341" s="419"/>
      <c r="K341" s="419"/>
      <c r="L341" s="419"/>
      <c r="M341" s="193">
        <v>25.32</v>
      </c>
      <c r="N341" s="196">
        <v>43.96372845802658</v>
      </c>
    </row>
    <row r="342" spans="1:14">
      <c r="A342" s="184">
        <v>341</v>
      </c>
      <c r="B342" s="191">
        <v>6</v>
      </c>
      <c r="C342" s="191" t="s">
        <v>937</v>
      </c>
      <c r="D342" s="192">
        <v>10</v>
      </c>
      <c r="E342" s="418">
        <v>1005</v>
      </c>
      <c r="F342" s="418" t="s">
        <v>939</v>
      </c>
      <c r="G342" s="192" t="s">
        <v>939</v>
      </c>
      <c r="H342" s="192" t="s">
        <v>867</v>
      </c>
      <c r="I342" s="418" t="s">
        <v>949</v>
      </c>
      <c r="J342" s="419">
        <v>85.82</v>
      </c>
      <c r="K342" s="419">
        <v>108.36464711227785</v>
      </c>
      <c r="L342" s="419">
        <v>178.34464711227787</v>
      </c>
      <c r="M342" s="193">
        <v>26.56</v>
      </c>
      <c r="N342" s="196">
        <v>46.116770452021555</v>
      </c>
    </row>
    <row r="343" spans="1:14">
      <c r="A343" s="184">
        <v>342</v>
      </c>
      <c r="B343" s="191">
        <v>6</v>
      </c>
      <c r="C343" s="191" t="s">
        <v>937</v>
      </c>
      <c r="D343" s="192">
        <v>10</v>
      </c>
      <c r="E343" s="418"/>
      <c r="F343" s="418"/>
      <c r="G343" s="192" t="s">
        <v>941</v>
      </c>
      <c r="H343" s="192" t="s">
        <v>867</v>
      </c>
      <c r="I343" s="418"/>
      <c r="J343" s="419"/>
      <c r="K343" s="419"/>
      <c r="L343" s="419"/>
      <c r="M343" s="193">
        <v>21.9</v>
      </c>
      <c r="N343" s="196">
        <v>38.025499732653316</v>
      </c>
    </row>
    <row r="344" spans="1:14">
      <c r="A344" s="184">
        <v>343</v>
      </c>
      <c r="B344" s="191">
        <v>6</v>
      </c>
      <c r="C344" s="191" t="s">
        <v>937</v>
      </c>
      <c r="D344" s="192">
        <v>10</v>
      </c>
      <c r="E344" s="418"/>
      <c r="F344" s="418"/>
      <c r="G344" s="192" t="s">
        <v>942</v>
      </c>
      <c r="H344" s="192" t="s">
        <v>867</v>
      </c>
      <c r="I344" s="418"/>
      <c r="J344" s="419"/>
      <c r="K344" s="419"/>
      <c r="L344" s="419"/>
      <c r="M344" s="193">
        <v>21.9</v>
      </c>
      <c r="N344" s="196">
        <v>38.025499732653316</v>
      </c>
    </row>
    <row r="345" spans="1:14">
      <c r="A345" s="184">
        <v>344</v>
      </c>
      <c r="B345" s="191">
        <v>6</v>
      </c>
      <c r="C345" s="191" t="s">
        <v>937</v>
      </c>
      <c r="D345" s="192">
        <v>10</v>
      </c>
      <c r="E345" s="418"/>
      <c r="F345" s="418"/>
      <c r="G345" s="192" t="s">
        <v>943</v>
      </c>
      <c r="H345" s="192" t="s">
        <v>867</v>
      </c>
      <c r="I345" s="418"/>
      <c r="J345" s="419"/>
      <c r="K345" s="419"/>
      <c r="L345" s="419"/>
      <c r="M345" s="193">
        <v>26.56</v>
      </c>
      <c r="N345" s="196">
        <v>46.116770452021555</v>
      </c>
    </row>
    <row r="346" spans="1:14">
      <c r="A346" s="184">
        <v>345</v>
      </c>
      <c r="B346" s="191">
        <v>6</v>
      </c>
      <c r="C346" s="191" t="s">
        <v>937</v>
      </c>
      <c r="D346" s="192">
        <v>10</v>
      </c>
      <c r="E346" s="418">
        <v>1006</v>
      </c>
      <c r="F346" s="418" t="s">
        <v>943</v>
      </c>
      <c r="G346" s="192" t="s">
        <v>939</v>
      </c>
      <c r="H346" s="192" t="s">
        <v>947</v>
      </c>
      <c r="I346" s="418" t="s">
        <v>949</v>
      </c>
      <c r="J346" s="419">
        <v>80.790000000000006</v>
      </c>
      <c r="K346" s="419">
        <v>102.01328175484653</v>
      </c>
      <c r="L346" s="419">
        <v>169.10328175484653</v>
      </c>
      <c r="M346" s="193">
        <v>23.72</v>
      </c>
      <c r="N346" s="196">
        <v>41.185609756097563</v>
      </c>
    </row>
    <row r="347" spans="1:14">
      <c r="A347" s="184">
        <v>346</v>
      </c>
      <c r="B347" s="191">
        <v>6</v>
      </c>
      <c r="C347" s="191" t="s">
        <v>937</v>
      </c>
      <c r="D347" s="192">
        <v>10</v>
      </c>
      <c r="E347" s="418"/>
      <c r="F347" s="418"/>
      <c r="G347" s="192" t="s">
        <v>941</v>
      </c>
      <c r="H347" s="192" t="s">
        <v>947</v>
      </c>
      <c r="I347" s="418"/>
      <c r="J347" s="419"/>
      <c r="K347" s="419"/>
      <c r="L347" s="419"/>
      <c r="M347" s="193">
        <v>25.32</v>
      </c>
      <c r="N347" s="196">
        <v>43.96372845802658</v>
      </c>
    </row>
    <row r="348" spans="1:14">
      <c r="A348" s="184">
        <v>347</v>
      </c>
      <c r="B348" s="191">
        <v>6</v>
      </c>
      <c r="C348" s="191" t="s">
        <v>937</v>
      </c>
      <c r="D348" s="192">
        <v>10</v>
      </c>
      <c r="E348" s="418"/>
      <c r="F348" s="418"/>
      <c r="G348" s="192" t="s">
        <v>942</v>
      </c>
      <c r="H348" s="192" t="s">
        <v>947</v>
      </c>
      <c r="I348" s="418"/>
      <c r="J348" s="419"/>
      <c r="K348" s="419"/>
      <c r="L348" s="419"/>
      <c r="M348" s="193">
        <v>25.32</v>
      </c>
      <c r="N348" s="196">
        <v>43.96372845802658</v>
      </c>
    </row>
    <row r="349" spans="1:14">
      <c r="A349" s="184">
        <v>348</v>
      </c>
      <c r="B349" s="191">
        <v>6</v>
      </c>
      <c r="C349" s="191" t="s">
        <v>937</v>
      </c>
      <c r="D349" s="192">
        <v>10</v>
      </c>
      <c r="E349" s="418"/>
      <c r="F349" s="418"/>
      <c r="G349" s="192" t="s">
        <v>943</v>
      </c>
      <c r="H349" s="192" t="s">
        <v>947</v>
      </c>
      <c r="I349" s="418"/>
      <c r="J349" s="419"/>
      <c r="K349" s="419"/>
      <c r="L349" s="419"/>
      <c r="M349" s="193">
        <v>23.72</v>
      </c>
      <c r="N349" s="196">
        <v>41.185609756097563</v>
      </c>
    </row>
    <row r="350" spans="1:14">
      <c r="A350" s="184">
        <v>349</v>
      </c>
      <c r="B350" s="191">
        <v>6</v>
      </c>
      <c r="C350" s="191" t="s">
        <v>937</v>
      </c>
      <c r="D350" s="192">
        <v>10</v>
      </c>
      <c r="E350" s="418">
        <v>1007</v>
      </c>
      <c r="F350" s="418" t="s">
        <v>941</v>
      </c>
      <c r="G350" s="192" t="s">
        <v>939</v>
      </c>
      <c r="H350" s="192" t="s">
        <v>867</v>
      </c>
      <c r="I350" s="418" t="s">
        <v>940</v>
      </c>
      <c r="J350" s="419">
        <v>114.59</v>
      </c>
      <c r="K350" s="419">
        <v>144.69243664176091</v>
      </c>
      <c r="L350" s="419">
        <v>247.34243664176091</v>
      </c>
      <c r="M350" s="193">
        <v>27</v>
      </c>
      <c r="N350" s="196">
        <v>46.880753095052036</v>
      </c>
    </row>
    <row r="351" spans="1:14">
      <c r="A351" s="184">
        <v>350</v>
      </c>
      <c r="B351" s="191">
        <v>6</v>
      </c>
      <c r="C351" s="191" t="s">
        <v>937</v>
      </c>
      <c r="D351" s="192">
        <v>10</v>
      </c>
      <c r="E351" s="418"/>
      <c r="F351" s="418"/>
      <c r="G351" s="192" t="s">
        <v>941</v>
      </c>
      <c r="H351" s="192" t="s">
        <v>867</v>
      </c>
      <c r="I351" s="418"/>
      <c r="J351" s="419"/>
      <c r="K351" s="419"/>
      <c r="L351" s="419"/>
      <c r="M351" s="193">
        <v>21.98</v>
      </c>
      <c r="N351" s="196">
        <v>38.164405667749769</v>
      </c>
    </row>
    <row r="352" spans="1:14">
      <c r="A352" s="184">
        <v>351</v>
      </c>
      <c r="B352" s="191">
        <v>6</v>
      </c>
      <c r="C352" s="191" t="s">
        <v>937</v>
      </c>
      <c r="D352" s="192">
        <v>10</v>
      </c>
      <c r="E352" s="418"/>
      <c r="F352" s="418"/>
      <c r="G352" s="192" t="s">
        <v>942</v>
      </c>
      <c r="H352" s="192" t="s">
        <v>867</v>
      </c>
      <c r="I352" s="418"/>
      <c r="J352" s="419"/>
      <c r="K352" s="419"/>
      <c r="L352" s="419"/>
      <c r="M352" s="193">
        <v>24.08</v>
      </c>
      <c r="N352" s="196">
        <v>41.810686464031591</v>
      </c>
    </row>
    <row r="353" spans="1:14">
      <c r="A353" s="184">
        <v>352</v>
      </c>
      <c r="B353" s="191">
        <v>6</v>
      </c>
      <c r="C353" s="191" t="s">
        <v>937</v>
      </c>
      <c r="D353" s="192">
        <v>10</v>
      </c>
      <c r="E353" s="418"/>
      <c r="F353" s="418"/>
      <c r="G353" s="192" t="s">
        <v>943</v>
      </c>
      <c r="H353" s="192" t="s">
        <v>867</v>
      </c>
      <c r="I353" s="418"/>
      <c r="J353" s="419"/>
      <c r="K353" s="419"/>
      <c r="L353" s="419"/>
      <c r="M353" s="193">
        <v>24.08</v>
      </c>
      <c r="N353" s="196">
        <v>41.810686464031591</v>
      </c>
    </row>
    <row r="354" spans="1:14">
      <c r="A354" s="184">
        <v>353</v>
      </c>
      <c r="B354" s="191">
        <v>6</v>
      </c>
      <c r="C354" s="191" t="s">
        <v>937</v>
      </c>
      <c r="D354" s="192">
        <v>10</v>
      </c>
      <c r="E354" s="418"/>
      <c r="F354" s="418"/>
      <c r="G354" s="192" t="s">
        <v>944</v>
      </c>
      <c r="H354" s="192" t="s">
        <v>867</v>
      </c>
      <c r="I354" s="418"/>
      <c r="J354" s="419"/>
      <c r="K354" s="419"/>
      <c r="L354" s="419"/>
      <c r="M354" s="193">
        <v>21.98</v>
      </c>
      <c r="N354" s="196">
        <v>38.164405667749769</v>
      </c>
    </row>
    <row r="355" spans="1:14">
      <c r="A355" s="184">
        <v>354</v>
      </c>
      <c r="B355" s="191">
        <v>6</v>
      </c>
      <c r="C355" s="191" t="s">
        <v>937</v>
      </c>
      <c r="D355" s="192">
        <v>10</v>
      </c>
      <c r="E355" s="418"/>
      <c r="F355" s="418"/>
      <c r="G355" s="192" t="s">
        <v>945</v>
      </c>
      <c r="H355" s="192" t="s">
        <v>867</v>
      </c>
      <c r="I355" s="418"/>
      <c r="J355" s="419"/>
      <c r="K355" s="419"/>
      <c r="L355" s="419"/>
      <c r="M355" s="193">
        <v>27</v>
      </c>
      <c r="N355" s="196">
        <v>46.880753095052036</v>
      </c>
    </row>
    <row r="356" spans="1:14">
      <c r="A356" s="184">
        <v>355</v>
      </c>
      <c r="B356" s="191">
        <v>6</v>
      </c>
      <c r="C356" s="191" t="s">
        <v>937</v>
      </c>
      <c r="D356" s="192">
        <v>10</v>
      </c>
      <c r="E356" s="418">
        <v>1008</v>
      </c>
      <c r="F356" s="418" t="s">
        <v>942</v>
      </c>
      <c r="G356" s="192" t="s">
        <v>939</v>
      </c>
      <c r="H356" s="192" t="s">
        <v>947</v>
      </c>
      <c r="I356" s="418" t="s">
        <v>940</v>
      </c>
      <c r="J356" s="419">
        <v>114.96</v>
      </c>
      <c r="K356" s="419">
        <v>145.1596344911147</v>
      </c>
      <c r="L356" s="419">
        <v>249.57963449111469</v>
      </c>
      <c r="M356" s="193">
        <v>25.62</v>
      </c>
      <c r="N356" s="196">
        <v>44.48462571463827</v>
      </c>
    </row>
    <row r="357" spans="1:14">
      <c r="A357" s="184">
        <v>356</v>
      </c>
      <c r="B357" s="191">
        <v>6</v>
      </c>
      <c r="C357" s="191" t="s">
        <v>937</v>
      </c>
      <c r="D357" s="192">
        <v>10</v>
      </c>
      <c r="E357" s="418"/>
      <c r="F357" s="418"/>
      <c r="G357" s="192" t="s">
        <v>941</v>
      </c>
      <c r="H357" s="192" t="s">
        <v>947</v>
      </c>
      <c r="I357" s="418"/>
      <c r="J357" s="419"/>
      <c r="K357" s="419"/>
      <c r="L357" s="419"/>
      <c r="M357" s="193">
        <v>23.49</v>
      </c>
      <c r="N357" s="196">
        <v>40.786255192695265</v>
      </c>
    </row>
    <row r="358" spans="1:14">
      <c r="A358" s="184">
        <v>357</v>
      </c>
      <c r="B358" s="191">
        <v>6</v>
      </c>
      <c r="C358" s="191" t="s">
        <v>937</v>
      </c>
      <c r="D358" s="192">
        <v>10</v>
      </c>
      <c r="E358" s="418"/>
      <c r="F358" s="418"/>
      <c r="G358" s="192" t="s">
        <v>942</v>
      </c>
      <c r="H358" s="192" t="s">
        <v>947</v>
      </c>
      <c r="I358" s="418"/>
      <c r="J358" s="419"/>
      <c r="K358" s="419"/>
      <c r="L358" s="419"/>
      <c r="M358" s="193">
        <v>23.46</v>
      </c>
      <c r="N358" s="196">
        <v>40.734165467034103</v>
      </c>
    </row>
    <row r="359" spans="1:14">
      <c r="A359" s="184">
        <v>358</v>
      </c>
      <c r="B359" s="191">
        <v>6</v>
      </c>
      <c r="C359" s="191" t="s">
        <v>937</v>
      </c>
      <c r="D359" s="192">
        <v>10</v>
      </c>
      <c r="E359" s="418"/>
      <c r="F359" s="418"/>
      <c r="G359" s="192" t="s">
        <v>943</v>
      </c>
      <c r="H359" s="192" t="s">
        <v>947</v>
      </c>
      <c r="I359" s="418"/>
      <c r="J359" s="419"/>
      <c r="K359" s="419"/>
      <c r="L359" s="419"/>
      <c r="M359" s="193">
        <v>23.46</v>
      </c>
      <c r="N359" s="196">
        <v>40.734165467034103</v>
      </c>
    </row>
    <row r="360" spans="1:14">
      <c r="A360" s="184">
        <v>359</v>
      </c>
      <c r="B360" s="191">
        <v>6</v>
      </c>
      <c r="C360" s="191" t="s">
        <v>937</v>
      </c>
      <c r="D360" s="192">
        <v>10</v>
      </c>
      <c r="E360" s="418"/>
      <c r="F360" s="418"/>
      <c r="G360" s="192" t="s">
        <v>944</v>
      </c>
      <c r="H360" s="192" t="s">
        <v>947</v>
      </c>
      <c r="I360" s="418"/>
      <c r="J360" s="419"/>
      <c r="K360" s="419"/>
      <c r="L360" s="419"/>
      <c r="M360" s="193">
        <v>23.49</v>
      </c>
      <c r="N360" s="196">
        <v>40.786255192695265</v>
      </c>
    </row>
    <row r="361" spans="1:14">
      <c r="A361" s="184">
        <v>360</v>
      </c>
      <c r="B361" s="191">
        <v>6</v>
      </c>
      <c r="C361" s="191" t="s">
        <v>937</v>
      </c>
      <c r="D361" s="192">
        <v>10</v>
      </c>
      <c r="E361" s="418"/>
      <c r="F361" s="418"/>
      <c r="G361" s="192" t="s">
        <v>945</v>
      </c>
      <c r="H361" s="192" t="s">
        <v>947</v>
      </c>
      <c r="I361" s="418"/>
      <c r="J361" s="419"/>
      <c r="K361" s="419"/>
      <c r="L361" s="419"/>
      <c r="M361" s="193">
        <v>25.62</v>
      </c>
      <c r="N361" s="196">
        <v>44.48462571463827</v>
      </c>
    </row>
    <row r="362" spans="1:14">
      <c r="A362" s="184">
        <v>361</v>
      </c>
      <c r="B362" s="191">
        <v>6</v>
      </c>
      <c r="C362" s="191" t="s">
        <v>937</v>
      </c>
      <c r="D362" s="192">
        <v>11</v>
      </c>
      <c r="E362" s="418">
        <v>1101</v>
      </c>
      <c r="F362" s="418" t="s">
        <v>938</v>
      </c>
      <c r="G362" s="192" t="s">
        <v>939</v>
      </c>
      <c r="H362" s="192" t="s">
        <v>867</v>
      </c>
      <c r="I362" s="418" t="s">
        <v>940</v>
      </c>
      <c r="J362" s="419">
        <v>114.55</v>
      </c>
      <c r="K362" s="419">
        <v>144.64084987123164</v>
      </c>
      <c r="L362" s="419">
        <v>247.29084987123201</v>
      </c>
      <c r="M362" s="193">
        <v>24.08</v>
      </c>
      <c r="N362" s="194">
        <v>41.810686464031591</v>
      </c>
    </row>
    <row r="363" spans="1:14">
      <c r="A363" s="184">
        <v>362</v>
      </c>
      <c r="B363" s="191">
        <v>6</v>
      </c>
      <c r="C363" s="191" t="s">
        <v>937</v>
      </c>
      <c r="D363" s="192">
        <v>11</v>
      </c>
      <c r="E363" s="418"/>
      <c r="F363" s="418"/>
      <c r="G363" s="192" t="s">
        <v>941</v>
      </c>
      <c r="H363" s="192" t="s">
        <v>867</v>
      </c>
      <c r="I363" s="418"/>
      <c r="J363" s="419"/>
      <c r="K363" s="419"/>
      <c r="L363" s="419"/>
      <c r="M363" s="193">
        <v>21.98</v>
      </c>
      <c r="N363" s="196">
        <v>38.164405667749769</v>
      </c>
    </row>
    <row r="364" spans="1:14">
      <c r="A364" s="184">
        <v>363</v>
      </c>
      <c r="B364" s="191">
        <v>6</v>
      </c>
      <c r="C364" s="191" t="s">
        <v>937</v>
      </c>
      <c r="D364" s="192">
        <v>11</v>
      </c>
      <c r="E364" s="418"/>
      <c r="F364" s="418"/>
      <c r="G364" s="192" t="s">
        <v>942</v>
      </c>
      <c r="H364" s="192" t="s">
        <v>867</v>
      </c>
      <c r="I364" s="418"/>
      <c r="J364" s="419"/>
      <c r="K364" s="419"/>
      <c r="L364" s="419"/>
      <c r="M364" s="193">
        <v>27</v>
      </c>
      <c r="N364" s="196">
        <v>46.880753095052036</v>
      </c>
    </row>
    <row r="365" spans="1:14">
      <c r="A365" s="184">
        <v>364</v>
      </c>
      <c r="B365" s="191">
        <v>6</v>
      </c>
      <c r="C365" s="191" t="s">
        <v>937</v>
      </c>
      <c r="D365" s="192">
        <v>11</v>
      </c>
      <c r="E365" s="418"/>
      <c r="F365" s="418"/>
      <c r="G365" s="192" t="s">
        <v>943</v>
      </c>
      <c r="H365" s="192" t="s">
        <v>867</v>
      </c>
      <c r="I365" s="418"/>
      <c r="J365" s="419"/>
      <c r="K365" s="419"/>
      <c r="L365" s="419"/>
      <c r="M365" s="193">
        <v>27</v>
      </c>
      <c r="N365" s="196">
        <v>46.880753095052036</v>
      </c>
    </row>
    <row r="366" spans="1:14">
      <c r="A366" s="184">
        <v>365</v>
      </c>
      <c r="B366" s="191">
        <v>6</v>
      </c>
      <c r="C366" s="191" t="s">
        <v>937</v>
      </c>
      <c r="D366" s="192">
        <v>11</v>
      </c>
      <c r="E366" s="418"/>
      <c r="F366" s="418"/>
      <c r="G366" s="192" t="s">
        <v>944</v>
      </c>
      <c r="H366" s="192" t="s">
        <v>867</v>
      </c>
      <c r="I366" s="418"/>
      <c r="J366" s="419"/>
      <c r="K366" s="419"/>
      <c r="L366" s="419"/>
      <c r="M366" s="193">
        <v>21.98</v>
      </c>
      <c r="N366" s="196">
        <v>38.164405667749769</v>
      </c>
    </row>
    <row r="367" spans="1:14">
      <c r="A367" s="184">
        <v>366</v>
      </c>
      <c r="B367" s="191">
        <v>6</v>
      </c>
      <c r="C367" s="191" t="s">
        <v>937</v>
      </c>
      <c r="D367" s="192">
        <v>11</v>
      </c>
      <c r="E367" s="418"/>
      <c r="F367" s="418"/>
      <c r="G367" s="192" t="s">
        <v>945</v>
      </c>
      <c r="H367" s="192" t="s">
        <v>867</v>
      </c>
      <c r="I367" s="418"/>
      <c r="J367" s="419"/>
      <c r="K367" s="419"/>
      <c r="L367" s="419"/>
      <c r="M367" s="193">
        <v>24.08</v>
      </c>
      <c r="N367" s="196">
        <v>41.810686464031591</v>
      </c>
    </row>
    <row r="368" spans="1:14">
      <c r="A368" s="184">
        <v>367</v>
      </c>
      <c r="B368" s="191">
        <v>6</v>
      </c>
      <c r="C368" s="191" t="s">
        <v>937</v>
      </c>
      <c r="D368" s="192">
        <v>11</v>
      </c>
      <c r="E368" s="418">
        <v>1102</v>
      </c>
      <c r="F368" s="418" t="s">
        <v>946</v>
      </c>
      <c r="G368" s="192" t="s">
        <v>939</v>
      </c>
      <c r="H368" s="192" t="s">
        <v>947</v>
      </c>
      <c r="I368" s="418" t="s">
        <v>940</v>
      </c>
      <c r="J368" s="419">
        <v>114.9</v>
      </c>
      <c r="K368" s="419">
        <v>145.08279048628995</v>
      </c>
      <c r="L368" s="419">
        <v>249.50279048628994</v>
      </c>
      <c r="M368" s="193">
        <v>23.46</v>
      </c>
      <c r="N368" s="196">
        <v>40.734165467034103</v>
      </c>
    </row>
    <row r="369" spans="1:14">
      <c r="A369" s="184">
        <v>368</v>
      </c>
      <c r="B369" s="191">
        <v>6</v>
      </c>
      <c r="C369" s="191" t="s">
        <v>937</v>
      </c>
      <c r="D369" s="192">
        <v>11</v>
      </c>
      <c r="E369" s="418"/>
      <c r="F369" s="418"/>
      <c r="G369" s="192" t="s">
        <v>941</v>
      </c>
      <c r="H369" s="192" t="s">
        <v>947</v>
      </c>
      <c r="I369" s="418"/>
      <c r="J369" s="419"/>
      <c r="K369" s="419"/>
      <c r="L369" s="419"/>
      <c r="M369" s="193">
        <v>23.49</v>
      </c>
      <c r="N369" s="196">
        <v>40.786255192695265</v>
      </c>
    </row>
    <row r="370" spans="1:14">
      <c r="A370" s="184">
        <v>369</v>
      </c>
      <c r="B370" s="191">
        <v>6</v>
      </c>
      <c r="C370" s="191" t="s">
        <v>937</v>
      </c>
      <c r="D370" s="192">
        <v>11</v>
      </c>
      <c r="E370" s="418"/>
      <c r="F370" s="418"/>
      <c r="G370" s="192" t="s">
        <v>942</v>
      </c>
      <c r="H370" s="192" t="s">
        <v>947</v>
      </c>
      <c r="I370" s="418"/>
      <c r="J370" s="419"/>
      <c r="K370" s="419"/>
      <c r="L370" s="419"/>
      <c r="M370" s="193">
        <v>25.62</v>
      </c>
      <c r="N370" s="196">
        <v>44.48462571463827</v>
      </c>
    </row>
    <row r="371" spans="1:14">
      <c r="A371" s="184">
        <v>370</v>
      </c>
      <c r="B371" s="191">
        <v>6</v>
      </c>
      <c r="C371" s="191" t="s">
        <v>937</v>
      </c>
      <c r="D371" s="192">
        <v>11</v>
      </c>
      <c r="E371" s="418"/>
      <c r="F371" s="418"/>
      <c r="G371" s="192" t="s">
        <v>943</v>
      </c>
      <c r="H371" s="192" t="s">
        <v>947</v>
      </c>
      <c r="I371" s="418"/>
      <c r="J371" s="419"/>
      <c r="K371" s="419"/>
      <c r="L371" s="419"/>
      <c r="M371" s="193">
        <v>25.62</v>
      </c>
      <c r="N371" s="196">
        <v>44.48462571463827</v>
      </c>
    </row>
    <row r="372" spans="1:14">
      <c r="A372" s="184">
        <v>371</v>
      </c>
      <c r="B372" s="191">
        <v>6</v>
      </c>
      <c r="C372" s="191" t="s">
        <v>937</v>
      </c>
      <c r="D372" s="192">
        <v>11</v>
      </c>
      <c r="E372" s="418"/>
      <c r="F372" s="418"/>
      <c r="G372" s="192" t="s">
        <v>944</v>
      </c>
      <c r="H372" s="192" t="s">
        <v>947</v>
      </c>
      <c r="I372" s="418"/>
      <c r="J372" s="419"/>
      <c r="K372" s="419"/>
      <c r="L372" s="419"/>
      <c r="M372" s="193">
        <v>23.49</v>
      </c>
      <c r="N372" s="196">
        <v>40.786255192695265</v>
      </c>
    </row>
    <row r="373" spans="1:14">
      <c r="A373" s="184">
        <v>372</v>
      </c>
      <c r="B373" s="191">
        <v>6</v>
      </c>
      <c r="C373" s="191" t="s">
        <v>937</v>
      </c>
      <c r="D373" s="192">
        <v>11</v>
      </c>
      <c r="E373" s="418"/>
      <c r="F373" s="418"/>
      <c r="G373" s="192" t="s">
        <v>945</v>
      </c>
      <c r="H373" s="192" t="s">
        <v>947</v>
      </c>
      <c r="I373" s="418"/>
      <c r="J373" s="419"/>
      <c r="K373" s="419"/>
      <c r="L373" s="419"/>
      <c r="M373" s="193">
        <v>23.46</v>
      </c>
      <c r="N373" s="196">
        <v>40.734165467034103</v>
      </c>
    </row>
    <row r="374" spans="1:14">
      <c r="A374" s="184">
        <v>373</v>
      </c>
      <c r="B374" s="191">
        <v>6</v>
      </c>
      <c r="C374" s="191" t="s">
        <v>937</v>
      </c>
      <c r="D374" s="192">
        <v>11</v>
      </c>
      <c r="E374" s="418">
        <v>1103</v>
      </c>
      <c r="F374" s="418" t="s">
        <v>948</v>
      </c>
      <c r="G374" s="192" t="s">
        <v>939</v>
      </c>
      <c r="H374" s="192" t="s">
        <v>867</v>
      </c>
      <c r="I374" s="418" t="s">
        <v>949</v>
      </c>
      <c r="J374" s="419">
        <v>85.82</v>
      </c>
      <c r="K374" s="419">
        <v>108.36383881230115</v>
      </c>
      <c r="L374" s="419">
        <v>178.34383881230116</v>
      </c>
      <c r="M374" s="193">
        <v>21.9</v>
      </c>
      <c r="N374" s="197">
        <v>38.025499732653316</v>
      </c>
    </row>
    <row r="375" spans="1:14">
      <c r="A375" s="184">
        <v>374</v>
      </c>
      <c r="B375" s="191">
        <v>6</v>
      </c>
      <c r="C375" s="191" t="s">
        <v>937</v>
      </c>
      <c r="D375" s="192">
        <v>11</v>
      </c>
      <c r="E375" s="418"/>
      <c r="F375" s="418"/>
      <c r="G375" s="192" t="s">
        <v>941</v>
      </c>
      <c r="H375" s="192" t="s">
        <v>867</v>
      </c>
      <c r="I375" s="418"/>
      <c r="J375" s="419"/>
      <c r="K375" s="419"/>
      <c r="L375" s="419"/>
      <c r="M375" s="193">
        <v>26.56</v>
      </c>
      <c r="N375" s="197">
        <v>46.116770452021555</v>
      </c>
    </row>
    <row r="376" spans="1:14">
      <c r="A376" s="184">
        <v>375</v>
      </c>
      <c r="B376" s="191">
        <v>6</v>
      </c>
      <c r="C376" s="191" t="s">
        <v>937</v>
      </c>
      <c r="D376" s="192">
        <v>11</v>
      </c>
      <c r="E376" s="418"/>
      <c r="F376" s="418"/>
      <c r="G376" s="192" t="s">
        <v>942</v>
      </c>
      <c r="H376" s="192" t="s">
        <v>867</v>
      </c>
      <c r="I376" s="418"/>
      <c r="J376" s="419"/>
      <c r="K376" s="419"/>
      <c r="L376" s="419"/>
      <c r="M376" s="193">
        <v>26.56</v>
      </c>
      <c r="N376" s="196">
        <v>46.116770452021555</v>
      </c>
    </row>
    <row r="377" spans="1:14">
      <c r="A377" s="184">
        <v>376</v>
      </c>
      <c r="B377" s="191">
        <v>6</v>
      </c>
      <c r="C377" s="191" t="s">
        <v>937</v>
      </c>
      <c r="D377" s="192">
        <v>11</v>
      </c>
      <c r="E377" s="418"/>
      <c r="F377" s="418"/>
      <c r="G377" s="192" t="s">
        <v>943</v>
      </c>
      <c r="H377" s="192" t="s">
        <v>867</v>
      </c>
      <c r="I377" s="418"/>
      <c r="J377" s="419"/>
      <c r="K377" s="419"/>
      <c r="L377" s="419"/>
      <c r="M377" s="193">
        <v>21.9</v>
      </c>
      <c r="N377" s="196">
        <v>38.025499732653316</v>
      </c>
    </row>
    <row r="378" spans="1:14">
      <c r="A378" s="184">
        <v>377</v>
      </c>
      <c r="B378" s="191">
        <v>6</v>
      </c>
      <c r="C378" s="191" t="s">
        <v>937</v>
      </c>
      <c r="D378" s="192">
        <v>11</v>
      </c>
      <c r="E378" s="418">
        <v>1104</v>
      </c>
      <c r="F378" s="418" t="s">
        <v>950</v>
      </c>
      <c r="G378" s="192" t="s">
        <v>939</v>
      </c>
      <c r="H378" s="192" t="s">
        <v>947</v>
      </c>
      <c r="I378" s="418" t="s">
        <v>949</v>
      </c>
      <c r="J378" s="419">
        <v>80.790000000000006</v>
      </c>
      <c r="K378" s="419">
        <v>102.01252083017725</v>
      </c>
      <c r="L378" s="419">
        <v>169.10252083017724</v>
      </c>
      <c r="M378" s="193">
        <v>25.32</v>
      </c>
      <c r="N378" s="196">
        <v>43.96372845802658</v>
      </c>
    </row>
    <row r="379" spans="1:14">
      <c r="A379" s="184">
        <v>378</v>
      </c>
      <c r="B379" s="191">
        <v>6</v>
      </c>
      <c r="C379" s="191" t="s">
        <v>937</v>
      </c>
      <c r="D379" s="192">
        <v>11</v>
      </c>
      <c r="E379" s="418"/>
      <c r="F379" s="418"/>
      <c r="G379" s="192" t="s">
        <v>941</v>
      </c>
      <c r="H379" s="192" t="s">
        <v>947</v>
      </c>
      <c r="I379" s="418"/>
      <c r="J379" s="419"/>
      <c r="K379" s="419"/>
      <c r="L379" s="419"/>
      <c r="M379" s="193">
        <v>23.72</v>
      </c>
      <c r="N379" s="196">
        <v>41.185609756097563</v>
      </c>
    </row>
    <row r="380" spans="1:14">
      <c r="A380" s="184">
        <v>379</v>
      </c>
      <c r="B380" s="191">
        <v>6</v>
      </c>
      <c r="C380" s="191" t="s">
        <v>937</v>
      </c>
      <c r="D380" s="192">
        <v>11</v>
      </c>
      <c r="E380" s="418"/>
      <c r="F380" s="418"/>
      <c r="G380" s="192" t="s">
        <v>942</v>
      </c>
      <c r="H380" s="192" t="s">
        <v>947</v>
      </c>
      <c r="I380" s="418"/>
      <c r="J380" s="419"/>
      <c r="K380" s="419"/>
      <c r="L380" s="419"/>
      <c r="M380" s="193">
        <v>23.72</v>
      </c>
      <c r="N380" s="196">
        <v>41.185609756097563</v>
      </c>
    </row>
    <row r="381" spans="1:14">
      <c r="A381" s="184">
        <v>380</v>
      </c>
      <c r="B381" s="191">
        <v>6</v>
      </c>
      <c r="C381" s="191" t="s">
        <v>937</v>
      </c>
      <c r="D381" s="192">
        <v>11</v>
      </c>
      <c r="E381" s="418"/>
      <c r="F381" s="418"/>
      <c r="G381" s="192" t="s">
        <v>943</v>
      </c>
      <c r="H381" s="192" t="s">
        <v>947</v>
      </c>
      <c r="I381" s="418"/>
      <c r="J381" s="419"/>
      <c r="K381" s="419"/>
      <c r="L381" s="419"/>
      <c r="M381" s="193">
        <v>25.32</v>
      </c>
      <c r="N381" s="196">
        <v>43.96372845802658</v>
      </c>
    </row>
    <row r="382" spans="1:14">
      <c r="A382" s="184">
        <v>381</v>
      </c>
      <c r="B382" s="191">
        <v>6</v>
      </c>
      <c r="C382" s="191" t="s">
        <v>937</v>
      </c>
      <c r="D382" s="192">
        <v>11</v>
      </c>
      <c r="E382" s="418">
        <v>1105</v>
      </c>
      <c r="F382" s="418" t="s">
        <v>939</v>
      </c>
      <c r="G382" s="192" t="s">
        <v>939</v>
      </c>
      <c r="H382" s="192" t="s">
        <v>867</v>
      </c>
      <c r="I382" s="418" t="s">
        <v>949</v>
      </c>
      <c r="J382" s="419">
        <v>85.82</v>
      </c>
      <c r="K382" s="419">
        <v>108.36464711227785</v>
      </c>
      <c r="L382" s="419">
        <v>178.34464711227787</v>
      </c>
      <c r="M382" s="193">
        <v>26.56</v>
      </c>
      <c r="N382" s="196">
        <v>46.116770452021555</v>
      </c>
    </row>
    <row r="383" spans="1:14">
      <c r="A383" s="184">
        <v>382</v>
      </c>
      <c r="B383" s="191">
        <v>6</v>
      </c>
      <c r="C383" s="191" t="s">
        <v>937</v>
      </c>
      <c r="D383" s="192">
        <v>11</v>
      </c>
      <c r="E383" s="418"/>
      <c r="F383" s="418"/>
      <c r="G383" s="192" t="s">
        <v>941</v>
      </c>
      <c r="H383" s="192" t="s">
        <v>867</v>
      </c>
      <c r="I383" s="418"/>
      <c r="J383" s="419"/>
      <c r="K383" s="419"/>
      <c r="L383" s="419"/>
      <c r="M383" s="193">
        <v>21.9</v>
      </c>
      <c r="N383" s="196">
        <v>38.025499732653316</v>
      </c>
    </row>
    <row r="384" spans="1:14">
      <c r="A384" s="184">
        <v>383</v>
      </c>
      <c r="B384" s="191">
        <v>6</v>
      </c>
      <c r="C384" s="191" t="s">
        <v>937</v>
      </c>
      <c r="D384" s="192">
        <v>11</v>
      </c>
      <c r="E384" s="418"/>
      <c r="F384" s="418"/>
      <c r="G384" s="192" t="s">
        <v>942</v>
      </c>
      <c r="H384" s="192" t="s">
        <v>867</v>
      </c>
      <c r="I384" s="418"/>
      <c r="J384" s="419"/>
      <c r="K384" s="419"/>
      <c r="L384" s="419"/>
      <c r="M384" s="193">
        <v>21.9</v>
      </c>
      <c r="N384" s="196">
        <v>38.025499732653316</v>
      </c>
    </row>
    <row r="385" spans="1:14">
      <c r="A385" s="184">
        <v>384</v>
      </c>
      <c r="B385" s="191">
        <v>6</v>
      </c>
      <c r="C385" s="191" t="s">
        <v>937</v>
      </c>
      <c r="D385" s="192">
        <v>11</v>
      </c>
      <c r="E385" s="418"/>
      <c r="F385" s="418"/>
      <c r="G385" s="192" t="s">
        <v>943</v>
      </c>
      <c r="H385" s="192" t="s">
        <v>867</v>
      </c>
      <c r="I385" s="418"/>
      <c r="J385" s="419"/>
      <c r="K385" s="419"/>
      <c r="L385" s="419"/>
      <c r="M385" s="193">
        <v>26.56</v>
      </c>
      <c r="N385" s="196">
        <v>46.116770452021555</v>
      </c>
    </row>
    <row r="386" spans="1:14">
      <c r="A386" s="184">
        <v>385</v>
      </c>
      <c r="B386" s="191">
        <v>6</v>
      </c>
      <c r="C386" s="191" t="s">
        <v>937</v>
      </c>
      <c r="D386" s="192">
        <v>11</v>
      </c>
      <c r="E386" s="418">
        <v>1106</v>
      </c>
      <c r="F386" s="418" t="s">
        <v>943</v>
      </c>
      <c r="G386" s="192" t="s">
        <v>939</v>
      </c>
      <c r="H386" s="192" t="s">
        <v>947</v>
      </c>
      <c r="I386" s="418" t="s">
        <v>949</v>
      </c>
      <c r="J386" s="419">
        <v>80.790000000000006</v>
      </c>
      <c r="K386" s="419">
        <v>102.01328175484653</v>
      </c>
      <c r="L386" s="419">
        <v>169.10328175484653</v>
      </c>
      <c r="M386" s="193">
        <v>23.72</v>
      </c>
      <c r="N386" s="196">
        <v>41.185609756097563</v>
      </c>
    </row>
    <row r="387" spans="1:14">
      <c r="A387" s="184">
        <v>386</v>
      </c>
      <c r="B387" s="191">
        <v>6</v>
      </c>
      <c r="C387" s="191" t="s">
        <v>937</v>
      </c>
      <c r="D387" s="192">
        <v>11</v>
      </c>
      <c r="E387" s="418"/>
      <c r="F387" s="418"/>
      <c r="G387" s="192" t="s">
        <v>941</v>
      </c>
      <c r="H387" s="192" t="s">
        <v>947</v>
      </c>
      <c r="I387" s="418"/>
      <c r="J387" s="419"/>
      <c r="K387" s="419"/>
      <c r="L387" s="419"/>
      <c r="M387" s="193">
        <v>25.32</v>
      </c>
      <c r="N387" s="196">
        <v>43.96372845802658</v>
      </c>
    </row>
    <row r="388" spans="1:14">
      <c r="A388" s="184">
        <v>387</v>
      </c>
      <c r="B388" s="191">
        <v>6</v>
      </c>
      <c r="C388" s="191" t="s">
        <v>937</v>
      </c>
      <c r="D388" s="192">
        <v>11</v>
      </c>
      <c r="E388" s="418"/>
      <c r="F388" s="418"/>
      <c r="G388" s="192" t="s">
        <v>942</v>
      </c>
      <c r="H388" s="192" t="s">
        <v>947</v>
      </c>
      <c r="I388" s="418"/>
      <c r="J388" s="419"/>
      <c r="K388" s="419"/>
      <c r="L388" s="419"/>
      <c r="M388" s="193">
        <v>25.32</v>
      </c>
      <c r="N388" s="196">
        <v>43.96372845802658</v>
      </c>
    </row>
    <row r="389" spans="1:14">
      <c r="A389" s="184">
        <v>388</v>
      </c>
      <c r="B389" s="191">
        <v>6</v>
      </c>
      <c r="C389" s="191" t="s">
        <v>937</v>
      </c>
      <c r="D389" s="192">
        <v>11</v>
      </c>
      <c r="E389" s="418"/>
      <c r="F389" s="418"/>
      <c r="G389" s="192" t="s">
        <v>943</v>
      </c>
      <c r="H389" s="192" t="s">
        <v>947</v>
      </c>
      <c r="I389" s="418"/>
      <c r="J389" s="419"/>
      <c r="K389" s="419"/>
      <c r="L389" s="419"/>
      <c r="M389" s="193">
        <v>23.72</v>
      </c>
      <c r="N389" s="196">
        <v>41.185609756097563</v>
      </c>
    </row>
    <row r="390" spans="1:14">
      <c r="A390" s="184">
        <v>389</v>
      </c>
      <c r="B390" s="191">
        <v>6</v>
      </c>
      <c r="C390" s="191" t="s">
        <v>937</v>
      </c>
      <c r="D390" s="192">
        <v>11</v>
      </c>
      <c r="E390" s="418">
        <v>1107</v>
      </c>
      <c r="F390" s="418" t="s">
        <v>941</v>
      </c>
      <c r="G390" s="192" t="s">
        <v>939</v>
      </c>
      <c r="H390" s="192" t="s">
        <v>867</v>
      </c>
      <c r="I390" s="418" t="s">
        <v>940</v>
      </c>
      <c r="J390" s="419">
        <v>114.59</v>
      </c>
      <c r="K390" s="419">
        <v>144.69243664176091</v>
      </c>
      <c r="L390" s="419">
        <v>247.34243664176091</v>
      </c>
      <c r="M390" s="193">
        <v>27</v>
      </c>
      <c r="N390" s="196">
        <v>46.880753095052036</v>
      </c>
    </row>
    <row r="391" spans="1:14">
      <c r="A391" s="184">
        <v>390</v>
      </c>
      <c r="B391" s="191">
        <v>6</v>
      </c>
      <c r="C391" s="191" t="s">
        <v>937</v>
      </c>
      <c r="D391" s="192">
        <v>11</v>
      </c>
      <c r="E391" s="418"/>
      <c r="F391" s="418"/>
      <c r="G391" s="192" t="s">
        <v>941</v>
      </c>
      <c r="H391" s="192" t="s">
        <v>867</v>
      </c>
      <c r="I391" s="418"/>
      <c r="J391" s="419"/>
      <c r="K391" s="419"/>
      <c r="L391" s="419"/>
      <c r="M391" s="193">
        <v>21.98</v>
      </c>
      <c r="N391" s="196">
        <v>38.164405667749769</v>
      </c>
    </row>
    <row r="392" spans="1:14">
      <c r="A392" s="184">
        <v>391</v>
      </c>
      <c r="B392" s="191">
        <v>6</v>
      </c>
      <c r="C392" s="191" t="s">
        <v>937</v>
      </c>
      <c r="D392" s="192">
        <v>11</v>
      </c>
      <c r="E392" s="418"/>
      <c r="F392" s="418"/>
      <c r="G392" s="192" t="s">
        <v>942</v>
      </c>
      <c r="H392" s="192" t="s">
        <v>867</v>
      </c>
      <c r="I392" s="418"/>
      <c r="J392" s="419"/>
      <c r="K392" s="419"/>
      <c r="L392" s="419"/>
      <c r="M392" s="193">
        <v>24.08</v>
      </c>
      <c r="N392" s="196">
        <v>41.810686464031591</v>
      </c>
    </row>
    <row r="393" spans="1:14">
      <c r="A393" s="184">
        <v>392</v>
      </c>
      <c r="B393" s="191">
        <v>6</v>
      </c>
      <c r="C393" s="191" t="s">
        <v>937</v>
      </c>
      <c r="D393" s="192">
        <v>11</v>
      </c>
      <c r="E393" s="418"/>
      <c r="F393" s="418"/>
      <c r="G393" s="192" t="s">
        <v>943</v>
      </c>
      <c r="H393" s="192" t="s">
        <v>867</v>
      </c>
      <c r="I393" s="418"/>
      <c r="J393" s="419"/>
      <c r="K393" s="419"/>
      <c r="L393" s="419"/>
      <c r="M393" s="193">
        <v>24.08</v>
      </c>
      <c r="N393" s="196">
        <v>41.810686464031591</v>
      </c>
    </row>
    <row r="394" spans="1:14">
      <c r="A394" s="184">
        <v>393</v>
      </c>
      <c r="B394" s="191">
        <v>6</v>
      </c>
      <c r="C394" s="191" t="s">
        <v>937</v>
      </c>
      <c r="D394" s="192">
        <v>11</v>
      </c>
      <c r="E394" s="418"/>
      <c r="F394" s="418"/>
      <c r="G394" s="192" t="s">
        <v>944</v>
      </c>
      <c r="H394" s="192" t="s">
        <v>867</v>
      </c>
      <c r="I394" s="418"/>
      <c r="J394" s="419"/>
      <c r="K394" s="419"/>
      <c r="L394" s="419"/>
      <c r="M394" s="193">
        <v>21.98</v>
      </c>
      <c r="N394" s="196">
        <v>38.164405667749769</v>
      </c>
    </row>
    <row r="395" spans="1:14">
      <c r="A395" s="184">
        <v>394</v>
      </c>
      <c r="B395" s="191">
        <v>6</v>
      </c>
      <c r="C395" s="191" t="s">
        <v>937</v>
      </c>
      <c r="D395" s="192">
        <v>11</v>
      </c>
      <c r="E395" s="418"/>
      <c r="F395" s="418"/>
      <c r="G395" s="192" t="s">
        <v>945</v>
      </c>
      <c r="H395" s="192" t="s">
        <v>867</v>
      </c>
      <c r="I395" s="418"/>
      <c r="J395" s="419"/>
      <c r="K395" s="419"/>
      <c r="L395" s="419"/>
      <c r="M395" s="193">
        <v>27</v>
      </c>
      <c r="N395" s="196">
        <v>46.880753095052036</v>
      </c>
    </row>
    <row r="396" spans="1:14">
      <c r="A396" s="184">
        <v>395</v>
      </c>
      <c r="B396" s="191">
        <v>6</v>
      </c>
      <c r="C396" s="191" t="s">
        <v>937</v>
      </c>
      <c r="D396" s="192">
        <v>11</v>
      </c>
      <c r="E396" s="418">
        <v>1108</v>
      </c>
      <c r="F396" s="418" t="s">
        <v>942</v>
      </c>
      <c r="G396" s="192" t="s">
        <v>939</v>
      </c>
      <c r="H396" s="192" t="s">
        <v>947</v>
      </c>
      <c r="I396" s="418" t="s">
        <v>940</v>
      </c>
      <c r="J396" s="419">
        <v>114.96</v>
      </c>
      <c r="K396" s="419">
        <v>145.1596344911147</v>
      </c>
      <c r="L396" s="419">
        <v>249.57963449111469</v>
      </c>
      <c r="M396" s="193">
        <v>25.62</v>
      </c>
      <c r="N396" s="196">
        <v>44.48462571463827</v>
      </c>
    </row>
    <row r="397" spans="1:14">
      <c r="A397" s="184">
        <v>396</v>
      </c>
      <c r="B397" s="191">
        <v>6</v>
      </c>
      <c r="C397" s="191" t="s">
        <v>937</v>
      </c>
      <c r="D397" s="192">
        <v>11</v>
      </c>
      <c r="E397" s="418"/>
      <c r="F397" s="418"/>
      <c r="G397" s="192" t="s">
        <v>941</v>
      </c>
      <c r="H397" s="192" t="s">
        <v>947</v>
      </c>
      <c r="I397" s="418"/>
      <c r="J397" s="419"/>
      <c r="K397" s="419"/>
      <c r="L397" s="419"/>
      <c r="M397" s="193">
        <v>23.49</v>
      </c>
      <c r="N397" s="196">
        <v>40.786255192695265</v>
      </c>
    </row>
    <row r="398" spans="1:14">
      <c r="A398" s="184">
        <v>397</v>
      </c>
      <c r="B398" s="191">
        <v>6</v>
      </c>
      <c r="C398" s="191" t="s">
        <v>937</v>
      </c>
      <c r="D398" s="192">
        <v>11</v>
      </c>
      <c r="E398" s="418"/>
      <c r="F398" s="418"/>
      <c r="G398" s="192" t="s">
        <v>942</v>
      </c>
      <c r="H398" s="192" t="s">
        <v>947</v>
      </c>
      <c r="I398" s="418"/>
      <c r="J398" s="419"/>
      <c r="K398" s="419"/>
      <c r="L398" s="419"/>
      <c r="M398" s="193">
        <v>23.46</v>
      </c>
      <c r="N398" s="196">
        <v>40.734165467034103</v>
      </c>
    </row>
    <row r="399" spans="1:14">
      <c r="A399" s="184">
        <v>398</v>
      </c>
      <c r="B399" s="191">
        <v>6</v>
      </c>
      <c r="C399" s="191" t="s">
        <v>937</v>
      </c>
      <c r="D399" s="192">
        <v>11</v>
      </c>
      <c r="E399" s="418"/>
      <c r="F399" s="418"/>
      <c r="G399" s="192" t="s">
        <v>943</v>
      </c>
      <c r="H399" s="192" t="s">
        <v>947</v>
      </c>
      <c r="I399" s="418"/>
      <c r="J399" s="419"/>
      <c r="K399" s="419"/>
      <c r="L399" s="419"/>
      <c r="M399" s="193">
        <v>23.46</v>
      </c>
      <c r="N399" s="196">
        <v>40.734165467034103</v>
      </c>
    </row>
    <row r="400" spans="1:14">
      <c r="A400" s="184">
        <v>399</v>
      </c>
      <c r="B400" s="191">
        <v>6</v>
      </c>
      <c r="C400" s="191" t="s">
        <v>937</v>
      </c>
      <c r="D400" s="192">
        <v>11</v>
      </c>
      <c r="E400" s="418"/>
      <c r="F400" s="418"/>
      <c r="G400" s="192" t="s">
        <v>944</v>
      </c>
      <c r="H400" s="192" t="s">
        <v>947</v>
      </c>
      <c r="I400" s="418"/>
      <c r="J400" s="419"/>
      <c r="K400" s="419"/>
      <c r="L400" s="419"/>
      <c r="M400" s="193">
        <v>23.49</v>
      </c>
      <c r="N400" s="196">
        <v>40.786255192695265</v>
      </c>
    </row>
    <row r="401" spans="1:14">
      <c r="A401" s="184">
        <v>400</v>
      </c>
      <c r="B401" s="191">
        <v>6</v>
      </c>
      <c r="C401" s="191" t="s">
        <v>937</v>
      </c>
      <c r="D401" s="192">
        <v>11</v>
      </c>
      <c r="E401" s="418"/>
      <c r="F401" s="418"/>
      <c r="G401" s="192" t="s">
        <v>945</v>
      </c>
      <c r="H401" s="192" t="s">
        <v>947</v>
      </c>
      <c r="I401" s="418"/>
      <c r="J401" s="419"/>
      <c r="K401" s="419"/>
      <c r="L401" s="419"/>
      <c r="M401" s="193">
        <v>25.62</v>
      </c>
      <c r="N401" s="196">
        <v>44.48462571463827</v>
      </c>
    </row>
    <row r="402" spans="1:14">
      <c r="A402" s="184">
        <v>401</v>
      </c>
      <c r="B402" s="191">
        <v>6</v>
      </c>
      <c r="C402" s="191" t="s">
        <v>937</v>
      </c>
      <c r="D402" s="192">
        <v>12</v>
      </c>
      <c r="E402" s="418">
        <v>1201</v>
      </c>
      <c r="F402" s="418" t="s">
        <v>938</v>
      </c>
      <c r="G402" s="192" t="s">
        <v>939</v>
      </c>
      <c r="H402" s="192" t="s">
        <v>867</v>
      </c>
      <c r="I402" s="418" t="s">
        <v>940</v>
      </c>
      <c r="J402" s="419">
        <v>114.55</v>
      </c>
      <c r="K402" s="419">
        <v>144.64084987123164</v>
      </c>
      <c r="L402" s="419">
        <v>247.29084987123201</v>
      </c>
      <c r="M402" s="193">
        <v>24.08</v>
      </c>
      <c r="N402" s="194">
        <v>41.810686464031591</v>
      </c>
    </row>
    <row r="403" spans="1:14">
      <c r="A403" s="184">
        <v>402</v>
      </c>
      <c r="B403" s="191">
        <v>6</v>
      </c>
      <c r="C403" s="191" t="s">
        <v>937</v>
      </c>
      <c r="D403" s="192">
        <v>12</v>
      </c>
      <c r="E403" s="418"/>
      <c r="F403" s="418"/>
      <c r="G403" s="192" t="s">
        <v>941</v>
      </c>
      <c r="H403" s="192" t="s">
        <v>867</v>
      </c>
      <c r="I403" s="418"/>
      <c r="J403" s="419"/>
      <c r="K403" s="419"/>
      <c r="L403" s="419"/>
      <c r="M403" s="193">
        <v>21.98</v>
      </c>
      <c r="N403" s="196">
        <v>38.164405667749769</v>
      </c>
    </row>
    <row r="404" spans="1:14">
      <c r="A404" s="184">
        <v>403</v>
      </c>
      <c r="B404" s="191">
        <v>6</v>
      </c>
      <c r="C404" s="191" t="s">
        <v>937</v>
      </c>
      <c r="D404" s="192">
        <v>12</v>
      </c>
      <c r="E404" s="418"/>
      <c r="F404" s="418"/>
      <c r="G404" s="192" t="s">
        <v>942</v>
      </c>
      <c r="H404" s="192" t="s">
        <v>867</v>
      </c>
      <c r="I404" s="418"/>
      <c r="J404" s="419"/>
      <c r="K404" s="419"/>
      <c r="L404" s="419"/>
      <c r="M404" s="193">
        <v>27</v>
      </c>
      <c r="N404" s="196">
        <v>46.880753095052036</v>
      </c>
    </row>
    <row r="405" spans="1:14">
      <c r="A405" s="184">
        <v>404</v>
      </c>
      <c r="B405" s="191">
        <v>6</v>
      </c>
      <c r="C405" s="191" t="s">
        <v>937</v>
      </c>
      <c r="D405" s="192">
        <v>12</v>
      </c>
      <c r="E405" s="418"/>
      <c r="F405" s="418"/>
      <c r="G405" s="192" t="s">
        <v>943</v>
      </c>
      <c r="H405" s="192" t="s">
        <v>867</v>
      </c>
      <c r="I405" s="418"/>
      <c r="J405" s="419"/>
      <c r="K405" s="419"/>
      <c r="L405" s="419"/>
      <c r="M405" s="193">
        <v>27</v>
      </c>
      <c r="N405" s="196">
        <v>46.880753095052036</v>
      </c>
    </row>
    <row r="406" spans="1:14">
      <c r="A406" s="184">
        <v>405</v>
      </c>
      <c r="B406" s="191">
        <v>6</v>
      </c>
      <c r="C406" s="191" t="s">
        <v>937</v>
      </c>
      <c r="D406" s="192">
        <v>12</v>
      </c>
      <c r="E406" s="418"/>
      <c r="F406" s="418"/>
      <c r="G406" s="192" t="s">
        <v>944</v>
      </c>
      <c r="H406" s="192" t="s">
        <v>867</v>
      </c>
      <c r="I406" s="418"/>
      <c r="J406" s="419"/>
      <c r="K406" s="419"/>
      <c r="L406" s="419"/>
      <c r="M406" s="193">
        <v>21.98</v>
      </c>
      <c r="N406" s="196">
        <v>38.164405667749769</v>
      </c>
    </row>
    <row r="407" spans="1:14">
      <c r="A407" s="184">
        <v>406</v>
      </c>
      <c r="B407" s="191">
        <v>6</v>
      </c>
      <c r="C407" s="191" t="s">
        <v>937</v>
      </c>
      <c r="D407" s="192">
        <v>12</v>
      </c>
      <c r="E407" s="418"/>
      <c r="F407" s="418"/>
      <c r="G407" s="192" t="s">
        <v>945</v>
      </c>
      <c r="H407" s="192" t="s">
        <v>867</v>
      </c>
      <c r="I407" s="418"/>
      <c r="J407" s="419"/>
      <c r="K407" s="419"/>
      <c r="L407" s="419"/>
      <c r="M407" s="193">
        <v>24.08</v>
      </c>
      <c r="N407" s="196">
        <v>41.810686464031591</v>
      </c>
    </row>
    <row r="408" spans="1:14">
      <c r="A408" s="184">
        <v>407</v>
      </c>
      <c r="B408" s="191">
        <v>6</v>
      </c>
      <c r="C408" s="191" t="s">
        <v>937</v>
      </c>
      <c r="D408" s="192">
        <v>12</v>
      </c>
      <c r="E408" s="418">
        <v>1202</v>
      </c>
      <c r="F408" s="418" t="s">
        <v>946</v>
      </c>
      <c r="G408" s="192" t="s">
        <v>939</v>
      </c>
      <c r="H408" s="192" t="s">
        <v>947</v>
      </c>
      <c r="I408" s="418" t="s">
        <v>940</v>
      </c>
      <c r="J408" s="419">
        <v>114.9</v>
      </c>
      <c r="K408" s="419">
        <v>145.08279048628995</v>
      </c>
      <c r="L408" s="419">
        <v>249.50279048628994</v>
      </c>
      <c r="M408" s="193">
        <v>23.46</v>
      </c>
      <c r="N408" s="196">
        <v>40.734165467034103</v>
      </c>
    </row>
    <row r="409" spans="1:14">
      <c r="A409" s="184">
        <v>408</v>
      </c>
      <c r="B409" s="191">
        <v>6</v>
      </c>
      <c r="C409" s="191" t="s">
        <v>937</v>
      </c>
      <c r="D409" s="192">
        <v>12</v>
      </c>
      <c r="E409" s="418"/>
      <c r="F409" s="418"/>
      <c r="G409" s="192" t="s">
        <v>941</v>
      </c>
      <c r="H409" s="192" t="s">
        <v>947</v>
      </c>
      <c r="I409" s="418"/>
      <c r="J409" s="419"/>
      <c r="K409" s="419"/>
      <c r="L409" s="419"/>
      <c r="M409" s="193">
        <v>23.49</v>
      </c>
      <c r="N409" s="196">
        <v>40.786255192695265</v>
      </c>
    </row>
    <row r="410" spans="1:14">
      <c r="A410" s="184">
        <v>409</v>
      </c>
      <c r="B410" s="191">
        <v>6</v>
      </c>
      <c r="C410" s="191" t="s">
        <v>937</v>
      </c>
      <c r="D410" s="192">
        <v>12</v>
      </c>
      <c r="E410" s="418"/>
      <c r="F410" s="418"/>
      <c r="G410" s="192" t="s">
        <v>942</v>
      </c>
      <c r="H410" s="192" t="s">
        <v>947</v>
      </c>
      <c r="I410" s="418"/>
      <c r="J410" s="419"/>
      <c r="K410" s="419"/>
      <c r="L410" s="419"/>
      <c r="M410" s="193">
        <v>25.62</v>
      </c>
      <c r="N410" s="196">
        <v>44.48462571463827</v>
      </c>
    </row>
    <row r="411" spans="1:14">
      <c r="A411" s="184">
        <v>410</v>
      </c>
      <c r="B411" s="191">
        <v>6</v>
      </c>
      <c r="C411" s="191" t="s">
        <v>937</v>
      </c>
      <c r="D411" s="192">
        <v>12</v>
      </c>
      <c r="E411" s="418"/>
      <c r="F411" s="418"/>
      <c r="G411" s="192" t="s">
        <v>943</v>
      </c>
      <c r="H411" s="192" t="s">
        <v>947</v>
      </c>
      <c r="I411" s="418"/>
      <c r="J411" s="419"/>
      <c r="K411" s="419"/>
      <c r="L411" s="419"/>
      <c r="M411" s="193">
        <v>25.62</v>
      </c>
      <c r="N411" s="196">
        <v>44.48462571463827</v>
      </c>
    </row>
    <row r="412" spans="1:14">
      <c r="A412" s="184">
        <v>411</v>
      </c>
      <c r="B412" s="191">
        <v>6</v>
      </c>
      <c r="C412" s="191" t="s">
        <v>937</v>
      </c>
      <c r="D412" s="192">
        <v>12</v>
      </c>
      <c r="E412" s="418"/>
      <c r="F412" s="418"/>
      <c r="G412" s="192" t="s">
        <v>944</v>
      </c>
      <c r="H412" s="192" t="s">
        <v>947</v>
      </c>
      <c r="I412" s="418"/>
      <c r="J412" s="419"/>
      <c r="K412" s="419"/>
      <c r="L412" s="419"/>
      <c r="M412" s="193">
        <v>23.49</v>
      </c>
      <c r="N412" s="196">
        <v>40.786255192695265</v>
      </c>
    </row>
    <row r="413" spans="1:14">
      <c r="A413" s="184">
        <v>412</v>
      </c>
      <c r="B413" s="191">
        <v>6</v>
      </c>
      <c r="C413" s="191" t="s">
        <v>937</v>
      </c>
      <c r="D413" s="192">
        <v>12</v>
      </c>
      <c r="E413" s="418"/>
      <c r="F413" s="418"/>
      <c r="G413" s="192" t="s">
        <v>945</v>
      </c>
      <c r="H413" s="192" t="s">
        <v>947</v>
      </c>
      <c r="I413" s="418"/>
      <c r="J413" s="419"/>
      <c r="K413" s="419"/>
      <c r="L413" s="419"/>
      <c r="M413" s="193">
        <v>23.46</v>
      </c>
      <c r="N413" s="196">
        <v>40.734165467034103</v>
      </c>
    </row>
    <row r="414" spans="1:14">
      <c r="A414" s="184">
        <v>413</v>
      </c>
      <c r="B414" s="191">
        <v>6</v>
      </c>
      <c r="C414" s="191" t="s">
        <v>937</v>
      </c>
      <c r="D414" s="192">
        <v>12</v>
      </c>
      <c r="E414" s="418">
        <v>1203</v>
      </c>
      <c r="F414" s="418" t="s">
        <v>948</v>
      </c>
      <c r="G414" s="192" t="s">
        <v>939</v>
      </c>
      <c r="H414" s="192" t="s">
        <v>867</v>
      </c>
      <c r="I414" s="418" t="s">
        <v>949</v>
      </c>
      <c r="J414" s="419">
        <v>85.82</v>
      </c>
      <c r="K414" s="419">
        <v>108.36383881230115</v>
      </c>
      <c r="L414" s="419">
        <v>178.34383881230116</v>
      </c>
      <c r="M414" s="193">
        <v>21.9</v>
      </c>
      <c r="N414" s="197">
        <v>38.025499732653316</v>
      </c>
    </row>
    <row r="415" spans="1:14">
      <c r="A415" s="184">
        <v>414</v>
      </c>
      <c r="B415" s="191">
        <v>6</v>
      </c>
      <c r="C415" s="191" t="s">
        <v>937</v>
      </c>
      <c r="D415" s="192">
        <v>12</v>
      </c>
      <c r="E415" s="418"/>
      <c r="F415" s="418"/>
      <c r="G415" s="192" t="s">
        <v>941</v>
      </c>
      <c r="H415" s="192" t="s">
        <v>867</v>
      </c>
      <c r="I415" s="418"/>
      <c r="J415" s="419"/>
      <c r="K415" s="419"/>
      <c r="L415" s="419"/>
      <c r="M415" s="193">
        <v>26.56</v>
      </c>
      <c r="N415" s="197">
        <v>46.116770452021555</v>
      </c>
    </row>
    <row r="416" spans="1:14">
      <c r="A416" s="184">
        <v>415</v>
      </c>
      <c r="B416" s="191">
        <v>6</v>
      </c>
      <c r="C416" s="191" t="s">
        <v>937</v>
      </c>
      <c r="D416" s="192">
        <v>12</v>
      </c>
      <c r="E416" s="418"/>
      <c r="F416" s="418"/>
      <c r="G416" s="192" t="s">
        <v>942</v>
      </c>
      <c r="H416" s="192" t="s">
        <v>867</v>
      </c>
      <c r="I416" s="418"/>
      <c r="J416" s="419"/>
      <c r="K416" s="419"/>
      <c r="L416" s="419"/>
      <c r="M416" s="193">
        <v>26.56</v>
      </c>
      <c r="N416" s="196">
        <v>46.116770452021555</v>
      </c>
    </row>
    <row r="417" spans="1:14">
      <c r="A417" s="184">
        <v>416</v>
      </c>
      <c r="B417" s="191">
        <v>6</v>
      </c>
      <c r="C417" s="191" t="s">
        <v>937</v>
      </c>
      <c r="D417" s="192">
        <v>12</v>
      </c>
      <c r="E417" s="418"/>
      <c r="F417" s="418"/>
      <c r="G417" s="192" t="s">
        <v>943</v>
      </c>
      <c r="H417" s="192" t="s">
        <v>867</v>
      </c>
      <c r="I417" s="418"/>
      <c r="J417" s="419"/>
      <c r="K417" s="419"/>
      <c r="L417" s="419"/>
      <c r="M417" s="193">
        <v>21.9</v>
      </c>
      <c r="N417" s="196">
        <v>38.025499732653316</v>
      </c>
    </row>
    <row r="418" spans="1:14">
      <c r="A418" s="184">
        <v>417</v>
      </c>
      <c r="B418" s="191">
        <v>6</v>
      </c>
      <c r="C418" s="191" t="s">
        <v>937</v>
      </c>
      <c r="D418" s="192">
        <v>12</v>
      </c>
      <c r="E418" s="418">
        <v>1204</v>
      </c>
      <c r="F418" s="418" t="s">
        <v>950</v>
      </c>
      <c r="G418" s="192" t="s">
        <v>939</v>
      </c>
      <c r="H418" s="192" t="s">
        <v>947</v>
      </c>
      <c r="I418" s="418" t="s">
        <v>949</v>
      </c>
      <c r="J418" s="419">
        <v>80.790000000000006</v>
      </c>
      <c r="K418" s="419">
        <v>102.01252083017725</v>
      </c>
      <c r="L418" s="419">
        <v>169.10252083017724</v>
      </c>
      <c r="M418" s="193">
        <v>25.32</v>
      </c>
      <c r="N418" s="196">
        <v>43.96372845802658</v>
      </c>
    </row>
    <row r="419" spans="1:14">
      <c r="A419" s="184">
        <v>418</v>
      </c>
      <c r="B419" s="191">
        <v>6</v>
      </c>
      <c r="C419" s="191" t="s">
        <v>937</v>
      </c>
      <c r="D419" s="192">
        <v>12</v>
      </c>
      <c r="E419" s="418"/>
      <c r="F419" s="418"/>
      <c r="G419" s="192" t="s">
        <v>941</v>
      </c>
      <c r="H419" s="192" t="s">
        <v>947</v>
      </c>
      <c r="I419" s="418"/>
      <c r="J419" s="419"/>
      <c r="K419" s="419"/>
      <c r="L419" s="419"/>
      <c r="M419" s="193">
        <v>23.72</v>
      </c>
      <c r="N419" s="196">
        <v>41.185609756097563</v>
      </c>
    </row>
    <row r="420" spans="1:14">
      <c r="A420" s="184">
        <v>419</v>
      </c>
      <c r="B420" s="191">
        <v>6</v>
      </c>
      <c r="C420" s="191" t="s">
        <v>937</v>
      </c>
      <c r="D420" s="192">
        <v>12</v>
      </c>
      <c r="E420" s="418"/>
      <c r="F420" s="418"/>
      <c r="G420" s="192" t="s">
        <v>942</v>
      </c>
      <c r="H420" s="192" t="s">
        <v>947</v>
      </c>
      <c r="I420" s="418"/>
      <c r="J420" s="419"/>
      <c r="K420" s="419"/>
      <c r="L420" s="419"/>
      <c r="M420" s="193">
        <v>23.72</v>
      </c>
      <c r="N420" s="196">
        <v>41.185609756097563</v>
      </c>
    </row>
    <row r="421" spans="1:14">
      <c r="A421" s="184">
        <v>420</v>
      </c>
      <c r="B421" s="191">
        <v>6</v>
      </c>
      <c r="C421" s="191" t="s">
        <v>937</v>
      </c>
      <c r="D421" s="192">
        <v>12</v>
      </c>
      <c r="E421" s="418"/>
      <c r="F421" s="418"/>
      <c r="G421" s="192" t="s">
        <v>943</v>
      </c>
      <c r="H421" s="192" t="s">
        <v>947</v>
      </c>
      <c r="I421" s="418"/>
      <c r="J421" s="419"/>
      <c r="K421" s="419"/>
      <c r="L421" s="419"/>
      <c r="M421" s="193">
        <v>25.32</v>
      </c>
      <c r="N421" s="196">
        <v>43.96372845802658</v>
      </c>
    </row>
    <row r="422" spans="1:14">
      <c r="A422" s="184">
        <v>421</v>
      </c>
      <c r="B422" s="191">
        <v>6</v>
      </c>
      <c r="C422" s="191" t="s">
        <v>937</v>
      </c>
      <c r="D422" s="192">
        <v>12</v>
      </c>
      <c r="E422" s="418">
        <v>1205</v>
      </c>
      <c r="F422" s="418" t="s">
        <v>939</v>
      </c>
      <c r="G422" s="192" t="s">
        <v>939</v>
      </c>
      <c r="H422" s="192" t="s">
        <v>867</v>
      </c>
      <c r="I422" s="418" t="s">
        <v>949</v>
      </c>
      <c r="J422" s="419">
        <v>85.82</v>
      </c>
      <c r="K422" s="419">
        <v>108.36464711227785</v>
      </c>
      <c r="L422" s="419">
        <v>178.34464711227787</v>
      </c>
      <c r="M422" s="193">
        <v>26.56</v>
      </c>
      <c r="N422" s="196">
        <v>46.116770452021555</v>
      </c>
    </row>
    <row r="423" spans="1:14">
      <c r="A423" s="184">
        <v>422</v>
      </c>
      <c r="B423" s="191">
        <v>6</v>
      </c>
      <c r="C423" s="191" t="s">
        <v>937</v>
      </c>
      <c r="D423" s="192">
        <v>12</v>
      </c>
      <c r="E423" s="418"/>
      <c r="F423" s="418"/>
      <c r="G423" s="192" t="s">
        <v>941</v>
      </c>
      <c r="H423" s="192" t="s">
        <v>867</v>
      </c>
      <c r="I423" s="418"/>
      <c r="J423" s="419"/>
      <c r="K423" s="419"/>
      <c r="L423" s="419"/>
      <c r="M423" s="193">
        <v>21.9</v>
      </c>
      <c r="N423" s="196">
        <v>38.025499732653316</v>
      </c>
    </row>
    <row r="424" spans="1:14">
      <c r="A424" s="184">
        <v>423</v>
      </c>
      <c r="B424" s="191">
        <v>6</v>
      </c>
      <c r="C424" s="191" t="s">
        <v>937</v>
      </c>
      <c r="D424" s="192">
        <v>12</v>
      </c>
      <c r="E424" s="418"/>
      <c r="F424" s="418"/>
      <c r="G424" s="192" t="s">
        <v>942</v>
      </c>
      <c r="H424" s="192" t="s">
        <v>867</v>
      </c>
      <c r="I424" s="418"/>
      <c r="J424" s="419"/>
      <c r="K424" s="419"/>
      <c r="L424" s="419"/>
      <c r="M424" s="193">
        <v>21.9</v>
      </c>
      <c r="N424" s="196">
        <v>38.025499732653316</v>
      </c>
    </row>
    <row r="425" spans="1:14">
      <c r="A425" s="184">
        <v>424</v>
      </c>
      <c r="B425" s="191">
        <v>6</v>
      </c>
      <c r="C425" s="191" t="s">
        <v>937</v>
      </c>
      <c r="D425" s="192">
        <v>12</v>
      </c>
      <c r="E425" s="418"/>
      <c r="F425" s="418"/>
      <c r="G425" s="192" t="s">
        <v>943</v>
      </c>
      <c r="H425" s="192" t="s">
        <v>867</v>
      </c>
      <c r="I425" s="418"/>
      <c r="J425" s="419"/>
      <c r="K425" s="419"/>
      <c r="L425" s="419"/>
      <c r="M425" s="193">
        <v>26.56</v>
      </c>
      <c r="N425" s="196">
        <v>46.116770452021555</v>
      </c>
    </row>
    <row r="426" spans="1:14">
      <c r="A426" s="184">
        <v>425</v>
      </c>
      <c r="B426" s="191">
        <v>6</v>
      </c>
      <c r="C426" s="191" t="s">
        <v>937</v>
      </c>
      <c r="D426" s="192">
        <v>12</v>
      </c>
      <c r="E426" s="418">
        <v>1206</v>
      </c>
      <c r="F426" s="418" t="s">
        <v>943</v>
      </c>
      <c r="G426" s="192" t="s">
        <v>939</v>
      </c>
      <c r="H426" s="192" t="s">
        <v>947</v>
      </c>
      <c r="I426" s="418" t="s">
        <v>949</v>
      </c>
      <c r="J426" s="419">
        <v>80.790000000000006</v>
      </c>
      <c r="K426" s="419">
        <v>102.01328175484653</v>
      </c>
      <c r="L426" s="419">
        <v>169.10328175484653</v>
      </c>
      <c r="M426" s="193">
        <v>23.72</v>
      </c>
      <c r="N426" s="196">
        <v>41.185609756097563</v>
      </c>
    </row>
    <row r="427" spans="1:14">
      <c r="A427" s="184">
        <v>426</v>
      </c>
      <c r="B427" s="191">
        <v>6</v>
      </c>
      <c r="C427" s="191" t="s">
        <v>937</v>
      </c>
      <c r="D427" s="192">
        <v>12</v>
      </c>
      <c r="E427" s="418"/>
      <c r="F427" s="418"/>
      <c r="G427" s="192" t="s">
        <v>941</v>
      </c>
      <c r="H427" s="192" t="s">
        <v>947</v>
      </c>
      <c r="I427" s="418"/>
      <c r="J427" s="419"/>
      <c r="K427" s="419"/>
      <c r="L427" s="419"/>
      <c r="M427" s="193">
        <v>25.32</v>
      </c>
      <c r="N427" s="196">
        <v>43.96372845802658</v>
      </c>
    </row>
    <row r="428" spans="1:14">
      <c r="A428" s="184">
        <v>427</v>
      </c>
      <c r="B428" s="191">
        <v>6</v>
      </c>
      <c r="C428" s="191" t="s">
        <v>937</v>
      </c>
      <c r="D428" s="192">
        <v>12</v>
      </c>
      <c r="E428" s="418"/>
      <c r="F428" s="418"/>
      <c r="G428" s="192" t="s">
        <v>942</v>
      </c>
      <c r="H428" s="192" t="s">
        <v>947</v>
      </c>
      <c r="I428" s="418"/>
      <c r="J428" s="419"/>
      <c r="K428" s="419"/>
      <c r="L428" s="419"/>
      <c r="M428" s="193">
        <v>25.32</v>
      </c>
      <c r="N428" s="196">
        <v>43.96372845802658</v>
      </c>
    </row>
    <row r="429" spans="1:14">
      <c r="A429" s="184">
        <v>428</v>
      </c>
      <c r="B429" s="191">
        <v>6</v>
      </c>
      <c r="C429" s="191" t="s">
        <v>937</v>
      </c>
      <c r="D429" s="192">
        <v>12</v>
      </c>
      <c r="E429" s="418"/>
      <c r="F429" s="418"/>
      <c r="G429" s="192" t="s">
        <v>943</v>
      </c>
      <c r="H429" s="192" t="s">
        <v>947</v>
      </c>
      <c r="I429" s="418"/>
      <c r="J429" s="419"/>
      <c r="K429" s="419"/>
      <c r="L429" s="419"/>
      <c r="M429" s="193">
        <v>23.72</v>
      </c>
      <c r="N429" s="196">
        <v>41.185609756097563</v>
      </c>
    </row>
    <row r="430" spans="1:14">
      <c r="A430" s="184">
        <v>429</v>
      </c>
      <c r="B430" s="191">
        <v>6</v>
      </c>
      <c r="C430" s="191" t="s">
        <v>937</v>
      </c>
      <c r="D430" s="192">
        <v>12</v>
      </c>
      <c r="E430" s="418">
        <v>1207</v>
      </c>
      <c r="F430" s="418" t="s">
        <v>941</v>
      </c>
      <c r="G430" s="192" t="s">
        <v>939</v>
      </c>
      <c r="H430" s="192" t="s">
        <v>867</v>
      </c>
      <c r="I430" s="418" t="s">
        <v>940</v>
      </c>
      <c r="J430" s="419">
        <v>114.59</v>
      </c>
      <c r="K430" s="419">
        <v>144.69243664176091</v>
      </c>
      <c r="L430" s="419">
        <v>247.34243664176091</v>
      </c>
      <c r="M430" s="193">
        <v>27</v>
      </c>
      <c r="N430" s="196">
        <v>46.880753095052036</v>
      </c>
    </row>
    <row r="431" spans="1:14">
      <c r="A431" s="184">
        <v>430</v>
      </c>
      <c r="B431" s="191">
        <v>6</v>
      </c>
      <c r="C431" s="191" t="s">
        <v>937</v>
      </c>
      <c r="D431" s="192">
        <v>12</v>
      </c>
      <c r="E431" s="418"/>
      <c r="F431" s="418"/>
      <c r="G431" s="192" t="s">
        <v>941</v>
      </c>
      <c r="H431" s="192" t="s">
        <v>867</v>
      </c>
      <c r="I431" s="418"/>
      <c r="J431" s="419"/>
      <c r="K431" s="419"/>
      <c r="L431" s="419"/>
      <c r="M431" s="193">
        <v>21.98</v>
      </c>
      <c r="N431" s="196">
        <v>38.164405667749769</v>
      </c>
    </row>
    <row r="432" spans="1:14">
      <c r="A432" s="184">
        <v>431</v>
      </c>
      <c r="B432" s="191">
        <v>6</v>
      </c>
      <c r="C432" s="191" t="s">
        <v>937</v>
      </c>
      <c r="D432" s="192">
        <v>12</v>
      </c>
      <c r="E432" s="418"/>
      <c r="F432" s="418"/>
      <c r="G432" s="192" t="s">
        <v>942</v>
      </c>
      <c r="H432" s="192" t="s">
        <v>867</v>
      </c>
      <c r="I432" s="418"/>
      <c r="J432" s="419"/>
      <c r="K432" s="419"/>
      <c r="L432" s="419"/>
      <c r="M432" s="193">
        <v>24.08</v>
      </c>
      <c r="N432" s="196">
        <v>41.810686464031591</v>
      </c>
    </row>
    <row r="433" spans="1:14">
      <c r="A433" s="184">
        <v>432</v>
      </c>
      <c r="B433" s="191">
        <v>6</v>
      </c>
      <c r="C433" s="191" t="s">
        <v>937</v>
      </c>
      <c r="D433" s="192">
        <v>12</v>
      </c>
      <c r="E433" s="418"/>
      <c r="F433" s="418"/>
      <c r="G433" s="192" t="s">
        <v>943</v>
      </c>
      <c r="H433" s="192" t="s">
        <v>867</v>
      </c>
      <c r="I433" s="418"/>
      <c r="J433" s="419"/>
      <c r="K433" s="419"/>
      <c r="L433" s="419"/>
      <c r="M433" s="193">
        <v>24.08</v>
      </c>
      <c r="N433" s="196">
        <v>41.810686464031591</v>
      </c>
    </row>
    <row r="434" spans="1:14">
      <c r="A434" s="184">
        <v>433</v>
      </c>
      <c r="B434" s="191">
        <v>6</v>
      </c>
      <c r="C434" s="191" t="s">
        <v>937</v>
      </c>
      <c r="D434" s="192">
        <v>12</v>
      </c>
      <c r="E434" s="418"/>
      <c r="F434" s="418"/>
      <c r="G434" s="192" t="s">
        <v>944</v>
      </c>
      <c r="H434" s="192" t="s">
        <v>867</v>
      </c>
      <c r="I434" s="418"/>
      <c r="J434" s="419"/>
      <c r="K434" s="419"/>
      <c r="L434" s="419"/>
      <c r="M434" s="193">
        <v>21.98</v>
      </c>
      <c r="N434" s="196">
        <v>38.164405667749769</v>
      </c>
    </row>
    <row r="435" spans="1:14">
      <c r="A435" s="184">
        <v>434</v>
      </c>
      <c r="B435" s="191">
        <v>6</v>
      </c>
      <c r="C435" s="191" t="s">
        <v>937</v>
      </c>
      <c r="D435" s="192">
        <v>12</v>
      </c>
      <c r="E435" s="418"/>
      <c r="F435" s="418"/>
      <c r="G435" s="192" t="s">
        <v>945</v>
      </c>
      <c r="H435" s="192" t="s">
        <v>867</v>
      </c>
      <c r="I435" s="418"/>
      <c r="J435" s="419"/>
      <c r="K435" s="419"/>
      <c r="L435" s="419"/>
      <c r="M435" s="193">
        <v>27</v>
      </c>
      <c r="N435" s="196">
        <v>46.880753095052036</v>
      </c>
    </row>
    <row r="436" spans="1:14">
      <c r="A436" s="184">
        <v>435</v>
      </c>
      <c r="B436" s="191">
        <v>6</v>
      </c>
      <c r="C436" s="191" t="s">
        <v>937</v>
      </c>
      <c r="D436" s="192">
        <v>12</v>
      </c>
      <c r="E436" s="418">
        <v>1208</v>
      </c>
      <c r="F436" s="418" t="s">
        <v>942</v>
      </c>
      <c r="G436" s="192" t="s">
        <v>939</v>
      </c>
      <c r="H436" s="192" t="s">
        <v>947</v>
      </c>
      <c r="I436" s="418" t="s">
        <v>940</v>
      </c>
      <c r="J436" s="419">
        <v>114.96</v>
      </c>
      <c r="K436" s="419">
        <v>145.1596344911147</v>
      </c>
      <c r="L436" s="419">
        <v>249.57963449111469</v>
      </c>
      <c r="M436" s="193">
        <v>25.62</v>
      </c>
      <c r="N436" s="196">
        <v>44.48462571463827</v>
      </c>
    </row>
    <row r="437" spans="1:14">
      <c r="A437" s="184">
        <v>436</v>
      </c>
      <c r="B437" s="191">
        <v>6</v>
      </c>
      <c r="C437" s="191" t="s">
        <v>937</v>
      </c>
      <c r="D437" s="192">
        <v>12</v>
      </c>
      <c r="E437" s="418"/>
      <c r="F437" s="418"/>
      <c r="G437" s="192" t="s">
        <v>941</v>
      </c>
      <c r="H437" s="192" t="s">
        <v>947</v>
      </c>
      <c r="I437" s="418"/>
      <c r="J437" s="419"/>
      <c r="K437" s="419"/>
      <c r="L437" s="419"/>
      <c r="M437" s="193">
        <v>23.49</v>
      </c>
      <c r="N437" s="196">
        <v>40.786255192695265</v>
      </c>
    </row>
    <row r="438" spans="1:14">
      <c r="A438" s="184">
        <v>437</v>
      </c>
      <c r="B438" s="191">
        <v>6</v>
      </c>
      <c r="C438" s="191" t="s">
        <v>937</v>
      </c>
      <c r="D438" s="192">
        <v>12</v>
      </c>
      <c r="E438" s="418"/>
      <c r="F438" s="418"/>
      <c r="G438" s="192" t="s">
        <v>942</v>
      </c>
      <c r="H438" s="192" t="s">
        <v>947</v>
      </c>
      <c r="I438" s="418"/>
      <c r="J438" s="419"/>
      <c r="K438" s="419"/>
      <c r="L438" s="419"/>
      <c r="M438" s="193">
        <v>23.46</v>
      </c>
      <c r="N438" s="196">
        <v>40.734165467034103</v>
      </c>
    </row>
    <row r="439" spans="1:14">
      <c r="A439" s="184">
        <v>438</v>
      </c>
      <c r="B439" s="191">
        <v>6</v>
      </c>
      <c r="C439" s="191" t="s">
        <v>937</v>
      </c>
      <c r="D439" s="192">
        <v>12</v>
      </c>
      <c r="E439" s="418"/>
      <c r="F439" s="418"/>
      <c r="G439" s="192" t="s">
        <v>943</v>
      </c>
      <c r="H439" s="192" t="s">
        <v>947</v>
      </c>
      <c r="I439" s="418"/>
      <c r="J439" s="419"/>
      <c r="K439" s="419"/>
      <c r="L439" s="419"/>
      <c r="M439" s="193">
        <v>23.46</v>
      </c>
      <c r="N439" s="196">
        <v>40.734165467034103</v>
      </c>
    </row>
    <row r="440" spans="1:14">
      <c r="A440" s="184">
        <v>439</v>
      </c>
      <c r="B440" s="191">
        <v>6</v>
      </c>
      <c r="C440" s="191" t="s">
        <v>937</v>
      </c>
      <c r="D440" s="192">
        <v>12</v>
      </c>
      <c r="E440" s="418"/>
      <c r="F440" s="418"/>
      <c r="G440" s="192" t="s">
        <v>944</v>
      </c>
      <c r="H440" s="192" t="s">
        <v>947</v>
      </c>
      <c r="I440" s="418"/>
      <c r="J440" s="419"/>
      <c r="K440" s="419"/>
      <c r="L440" s="419"/>
      <c r="M440" s="193">
        <v>23.49</v>
      </c>
      <c r="N440" s="196">
        <v>40.786255192695265</v>
      </c>
    </row>
    <row r="441" spans="1:14">
      <c r="A441" s="184">
        <v>440</v>
      </c>
      <c r="B441" s="191">
        <v>6</v>
      </c>
      <c r="C441" s="191" t="s">
        <v>937</v>
      </c>
      <c r="D441" s="192">
        <v>12</v>
      </c>
      <c r="E441" s="418"/>
      <c r="F441" s="418"/>
      <c r="G441" s="192" t="s">
        <v>945</v>
      </c>
      <c r="H441" s="192" t="s">
        <v>947</v>
      </c>
      <c r="I441" s="418"/>
      <c r="J441" s="419"/>
      <c r="K441" s="419"/>
      <c r="L441" s="419"/>
      <c r="M441" s="193">
        <v>25.62</v>
      </c>
      <c r="N441" s="196">
        <v>44.48462571463827</v>
      </c>
    </row>
    <row r="442" spans="1:14">
      <c r="A442" s="184">
        <v>441</v>
      </c>
      <c r="B442" s="191">
        <v>6</v>
      </c>
      <c r="C442" s="191" t="s">
        <v>937</v>
      </c>
      <c r="D442" s="192">
        <v>13</v>
      </c>
      <c r="E442" s="418">
        <v>1301</v>
      </c>
      <c r="F442" s="418" t="s">
        <v>938</v>
      </c>
      <c r="G442" s="192" t="s">
        <v>939</v>
      </c>
      <c r="H442" s="192" t="s">
        <v>867</v>
      </c>
      <c r="I442" s="418" t="s">
        <v>940</v>
      </c>
      <c r="J442" s="419">
        <v>114.55</v>
      </c>
      <c r="K442" s="419">
        <v>144.64084987123164</v>
      </c>
      <c r="L442" s="419">
        <v>247.29084987123201</v>
      </c>
      <c r="M442" s="193">
        <v>24.08</v>
      </c>
      <c r="N442" s="194">
        <v>41.810686464031591</v>
      </c>
    </row>
    <row r="443" spans="1:14">
      <c r="A443" s="184">
        <v>442</v>
      </c>
      <c r="B443" s="191">
        <v>6</v>
      </c>
      <c r="C443" s="191" t="s">
        <v>937</v>
      </c>
      <c r="D443" s="192">
        <v>13</v>
      </c>
      <c r="E443" s="418"/>
      <c r="F443" s="418"/>
      <c r="G443" s="192" t="s">
        <v>941</v>
      </c>
      <c r="H443" s="192" t="s">
        <v>867</v>
      </c>
      <c r="I443" s="418"/>
      <c r="J443" s="419"/>
      <c r="K443" s="419"/>
      <c r="L443" s="419"/>
      <c r="M443" s="193">
        <v>21.98</v>
      </c>
      <c r="N443" s="196">
        <v>38.164405667749769</v>
      </c>
    </row>
    <row r="444" spans="1:14">
      <c r="A444" s="184">
        <v>443</v>
      </c>
      <c r="B444" s="191">
        <v>6</v>
      </c>
      <c r="C444" s="191" t="s">
        <v>937</v>
      </c>
      <c r="D444" s="192">
        <v>13</v>
      </c>
      <c r="E444" s="418"/>
      <c r="F444" s="418"/>
      <c r="G444" s="192" t="s">
        <v>942</v>
      </c>
      <c r="H444" s="192" t="s">
        <v>867</v>
      </c>
      <c r="I444" s="418"/>
      <c r="J444" s="419"/>
      <c r="K444" s="419"/>
      <c r="L444" s="419"/>
      <c r="M444" s="193">
        <v>27</v>
      </c>
      <c r="N444" s="196">
        <v>46.880753095052036</v>
      </c>
    </row>
    <row r="445" spans="1:14">
      <c r="A445" s="184">
        <v>444</v>
      </c>
      <c r="B445" s="191">
        <v>6</v>
      </c>
      <c r="C445" s="191" t="s">
        <v>937</v>
      </c>
      <c r="D445" s="192">
        <v>13</v>
      </c>
      <c r="E445" s="418"/>
      <c r="F445" s="418"/>
      <c r="G445" s="192" t="s">
        <v>943</v>
      </c>
      <c r="H445" s="192" t="s">
        <v>867</v>
      </c>
      <c r="I445" s="418"/>
      <c r="J445" s="419"/>
      <c r="K445" s="419"/>
      <c r="L445" s="419"/>
      <c r="M445" s="193">
        <v>27</v>
      </c>
      <c r="N445" s="196">
        <v>46.880753095052036</v>
      </c>
    </row>
    <row r="446" spans="1:14">
      <c r="A446" s="184">
        <v>445</v>
      </c>
      <c r="B446" s="191">
        <v>6</v>
      </c>
      <c r="C446" s="191" t="s">
        <v>937</v>
      </c>
      <c r="D446" s="192">
        <v>13</v>
      </c>
      <c r="E446" s="418"/>
      <c r="F446" s="418"/>
      <c r="G446" s="192" t="s">
        <v>944</v>
      </c>
      <c r="H446" s="192" t="s">
        <v>867</v>
      </c>
      <c r="I446" s="418"/>
      <c r="J446" s="419"/>
      <c r="K446" s="419"/>
      <c r="L446" s="419"/>
      <c r="M446" s="193">
        <v>21.98</v>
      </c>
      <c r="N446" s="196">
        <v>38.164405667749769</v>
      </c>
    </row>
    <row r="447" spans="1:14">
      <c r="A447" s="184">
        <v>446</v>
      </c>
      <c r="B447" s="191">
        <v>6</v>
      </c>
      <c r="C447" s="191" t="s">
        <v>937</v>
      </c>
      <c r="D447" s="192">
        <v>13</v>
      </c>
      <c r="E447" s="418"/>
      <c r="F447" s="418"/>
      <c r="G447" s="192" t="s">
        <v>945</v>
      </c>
      <c r="H447" s="192" t="s">
        <v>867</v>
      </c>
      <c r="I447" s="418"/>
      <c r="J447" s="419"/>
      <c r="K447" s="419"/>
      <c r="L447" s="419"/>
      <c r="M447" s="193">
        <v>24.08</v>
      </c>
      <c r="N447" s="196">
        <v>41.810686464031591</v>
      </c>
    </row>
    <row r="448" spans="1:14">
      <c r="A448" s="184">
        <v>447</v>
      </c>
      <c r="B448" s="191">
        <v>6</v>
      </c>
      <c r="C448" s="191" t="s">
        <v>937</v>
      </c>
      <c r="D448" s="192">
        <v>13</v>
      </c>
      <c r="E448" s="418">
        <v>1302</v>
      </c>
      <c r="F448" s="418" t="s">
        <v>946</v>
      </c>
      <c r="G448" s="192" t="s">
        <v>939</v>
      </c>
      <c r="H448" s="192" t="s">
        <v>947</v>
      </c>
      <c r="I448" s="418" t="s">
        <v>940</v>
      </c>
      <c r="J448" s="419">
        <v>114.9</v>
      </c>
      <c r="K448" s="419">
        <v>145.08279048628995</v>
      </c>
      <c r="L448" s="419">
        <v>249.50279048628994</v>
      </c>
      <c r="M448" s="193">
        <v>23.46</v>
      </c>
      <c r="N448" s="196">
        <v>40.734165467034103</v>
      </c>
    </row>
    <row r="449" spans="1:14">
      <c r="A449" s="184">
        <v>448</v>
      </c>
      <c r="B449" s="191">
        <v>6</v>
      </c>
      <c r="C449" s="191" t="s">
        <v>937</v>
      </c>
      <c r="D449" s="192">
        <v>13</v>
      </c>
      <c r="E449" s="418"/>
      <c r="F449" s="418"/>
      <c r="G449" s="192" t="s">
        <v>941</v>
      </c>
      <c r="H449" s="192" t="s">
        <v>947</v>
      </c>
      <c r="I449" s="418"/>
      <c r="J449" s="419"/>
      <c r="K449" s="419"/>
      <c r="L449" s="419"/>
      <c r="M449" s="193">
        <v>23.49</v>
      </c>
      <c r="N449" s="196">
        <v>40.786255192695265</v>
      </c>
    </row>
    <row r="450" spans="1:14">
      <c r="A450" s="184">
        <v>449</v>
      </c>
      <c r="B450" s="191">
        <v>6</v>
      </c>
      <c r="C450" s="191" t="s">
        <v>937</v>
      </c>
      <c r="D450" s="192">
        <v>13</v>
      </c>
      <c r="E450" s="418"/>
      <c r="F450" s="418"/>
      <c r="G450" s="192" t="s">
        <v>942</v>
      </c>
      <c r="H450" s="192" t="s">
        <v>947</v>
      </c>
      <c r="I450" s="418"/>
      <c r="J450" s="419"/>
      <c r="K450" s="419"/>
      <c r="L450" s="419"/>
      <c r="M450" s="193">
        <v>25.62</v>
      </c>
      <c r="N450" s="196">
        <v>44.48462571463827</v>
      </c>
    </row>
    <row r="451" spans="1:14">
      <c r="A451" s="184">
        <v>450</v>
      </c>
      <c r="B451" s="191">
        <v>6</v>
      </c>
      <c r="C451" s="191" t="s">
        <v>937</v>
      </c>
      <c r="D451" s="192">
        <v>13</v>
      </c>
      <c r="E451" s="418"/>
      <c r="F451" s="418"/>
      <c r="G451" s="192" t="s">
        <v>943</v>
      </c>
      <c r="H451" s="192" t="s">
        <v>947</v>
      </c>
      <c r="I451" s="418"/>
      <c r="J451" s="419"/>
      <c r="K451" s="419"/>
      <c r="L451" s="419"/>
      <c r="M451" s="193">
        <v>25.62</v>
      </c>
      <c r="N451" s="196">
        <v>44.48462571463827</v>
      </c>
    </row>
    <row r="452" spans="1:14">
      <c r="A452" s="184">
        <v>451</v>
      </c>
      <c r="B452" s="191">
        <v>6</v>
      </c>
      <c r="C452" s="191" t="s">
        <v>937</v>
      </c>
      <c r="D452" s="192">
        <v>13</v>
      </c>
      <c r="E452" s="418"/>
      <c r="F452" s="418"/>
      <c r="G452" s="192" t="s">
        <v>944</v>
      </c>
      <c r="H452" s="192" t="s">
        <v>947</v>
      </c>
      <c r="I452" s="418"/>
      <c r="J452" s="419"/>
      <c r="K452" s="419"/>
      <c r="L452" s="419"/>
      <c r="M452" s="193">
        <v>23.49</v>
      </c>
      <c r="N452" s="196">
        <v>40.786255192695265</v>
      </c>
    </row>
    <row r="453" spans="1:14">
      <c r="A453" s="184">
        <v>452</v>
      </c>
      <c r="B453" s="191">
        <v>6</v>
      </c>
      <c r="C453" s="191" t="s">
        <v>937</v>
      </c>
      <c r="D453" s="192">
        <v>13</v>
      </c>
      <c r="E453" s="418"/>
      <c r="F453" s="418"/>
      <c r="G453" s="192" t="s">
        <v>945</v>
      </c>
      <c r="H453" s="192" t="s">
        <v>947</v>
      </c>
      <c r="I453" s="418"/>
      <c r="J453" s="419"/>
      <c r="K453" s="419"/>
      <c r="L453" s="419"/>
      <c r="M453" s="193">
        <v>23.46</v>
      </c>
      <c r="N453" s="196">
        <v>40.734165467034103</v>
      </c>
    </row>
    <row r="454" spans="1:14">
      <c r="A454" s="184">
        <v>453</v>
      </c>
      <c r="B454" s="191">
        <v>6</v>
      </c>
      <c r="C454" s="191" t="s">
        <v>937</v>
      </c>
      <c r="D454" s="192">
        <v>13</v>
      </c>
      <c r="E454" s="418">
        <v>1303</v>
      </c>
      <c r="F454" s="418" t="s">
        <v>948</v>
      </c>
      <c r="G454" s="192" t="s">
        <v>939</v>
      </c>
      <c r="H454" s="192" t="s">
        <v>867</v>
      </c>
      <c r="I454" s="418" t="s">
        <v>949</v>
      </c>
      <c r="J454" s="419">
        <v>85.82</v>
      </c>
      <c r="K454" s="419">
        <v>108.36383881230115</v>
      </c>
      <c r="L454" s="419">
        <v>178.34383881230116</v>
      </c>
      <c r="M454" s="193">
        <v>21.9</v>
      </c>
      <c r="N454" s="197">
        <v>38.025499732653316</v>
      </c>
    </row>
    <row r="455" spans="1:14">
      <c r="A455" s="184">
        <v>454</v>
      </c>
      <c r="B455" s="191">
        <v>6</v>
      </c>
      <c r="C455" s="191" t="s">
        <v>937</v>
      </c>
      <c r="D455" s="192">
        <v>13</v>
      </c>
      <c r="E455" s="418"/>
      <c r="F455" s="418"/>
      <c r="G455" s="192" t="s">
        <v>941</v>
      </c>
      <c r="H455" s="192" t="s">
        <v>867</v>
      </c>
      <c r="I455" s="418"/>
      <c r="J455" s="419"/>
      <c r="K455" s="419"/>
      <c r="L455" s="419"/>
      <c r="M455" s="193">
        <v>26.56</v>
      </c>
      <c r="N455" s="197">
        <v>46.116770452021555</v>
      </c>
    </row>
    <row r="456" spans="1:14">
      <c r="A456" s="184">
        <v>455</v>
      </c>
      <c r="B456" s="191">
        <v>6</v>
      </c>
      <c r="C456" s="191" t="s">
        <v>937</v>
      </c>
      <c r="D456" s="192">
        <v>13</v>
      </c>
      <c r="E456" s="418"/>
      <c r="F456" s="418"/>
      <c r="G456" s="192" t="s">
        <v>942</v>
      </c>
      <c r="H456" s="192" t="s">
        <v>867</v>
      </c>
      <c r="I456" s="418"/>
      <c r="J456" s="419"/>
      <c r="K456" s="419"/>
      <c r="L456" s="419"/>
      <c r="M456" s="193">
        <v>26.56</v>
      </c>
      <c r="N456" s="196">
        <v>46.116770452021555</v>
      </c>
    </row>
    <row r="457" spans="1:14">
      <c r="A457" s="184">
        <v>456</v>
      </c>
      <c r="B457" s="191">
        <v>6</v>
      </c>
      <c r="C457" s="191" t="s">
        <v>937</v>
      </c>
      <c r="D457" s="192">
        <v>13</v>
      </c>
      <c r="E457" s="418"/>
      <c r="F457" s="418"/>
      <c r="G457" s="192" t="s">
        <v>943</v>
      </c>
      <c r="H457" s="192" t="s">
        <v>867</v>
      </c>
      <c r="I457" s="418"/>
      <c r="J457" s="419"/>
      <c r="K457" s="419"/>
      <c r="L457" s="419"/>
      <c r="M457" s="193">
        <v>21.9</v>
      </c>
      <c r="N457" s="196">
        <v>38.025499732653316</v>
      </c>
    </row>
    <row r="458" spans="1:14">
      <c r="A458" s="184">
        <v>457</v>
      </c>
      <c r="B458" s="191">
        <v>6</v>
      </c>
      <c r="C458" s="191" t="s">
        <v>937</v>
      </c>
      <c r="D458" s="192">
        <v>13</v>
      </c>
      <c r="E458" s="418">
        <v>1304</v>
      </c>
      <c r="F458" s="418" t="s">
        <v>950</v>
      </c>
      <c r="G458" s="192" t="s">
        <v>939</v>
      </c>
      <c r="H458" s="192" t="s">
        <v>947</v>
      </c>
      <c r="I458" s="418" t="s">
        <v>949</v>
      </c>
      <c r="J458" s="419">
        <v>80.790000000000006</v>
      </c>
      <c r="K458" s="419">
        <v>102.01252083017725</v>
      </c>
      <c r="L458" s="419">
        <v>169.10252083017724</v>
      </c>
      <c r="M458" s="193">
        <v>25.32</v>
      </c>
      <c r="N458" s="196">
        <v>43.96372845802658</v>
      </c>
    </row>
    <row r="459" spans="1:14">
      <c r="A459" s="184">
        <v>458</v>
      </c>
      <c r="B459" s="191">
        <v>6</v>
      </c>
      <c r="C459" s="191" t="s">
        <v>937</v>
      </c>
      <c r="D459" s="192">
        <v>13</v>
      </c>
      <c r="E459" s="418"/>
      <c r="F459" s="418"/>
      <c r="G459" s="192" t="s">
        <v>941</v>
      </c>
      <c r="H459" s="192" t="s">
        <v>947</v>
      </c>
      <c r="I459" s="418"/>
      <c r="J459" s="419"/>
      <c r="K459" s="419"/>
      <c r="L459" s="419"/>
      <c r="M459" s="193">
        <v>23.72</v>
      </c>
      <c r="N459" s="196">
        <v>41.185609756097563</v>
      </c>
    </row>
    <row r="460" spans="1:14">
      <c r="A460" s="184">
        <v>459</v>
      </c>
      <c r="B460" s="191">
        <v>6</v>
      </c>
      <c r="C460" s="191" t="s">
        <v>937</v>
      </c>
      <c r="D460" s="192">
        <v>13</v>
      </c>
      <c r="E460" s="418"/>
      <c r="F460" s="418"/>
      <c r="G460" s="192" t="s">
        <v>942</v>
      </c>
      <c r="H460" s="192" t="s">
        <v>947</v>
      </c>
      <c r="I460" s="418"/>
      <c r="J460" s="419"/>
      <c r="K460" s="419"/>
      <c r="L460" s="419"/>
      <c r="M460" s="193">
        <v>23.72</v>
      </c>
      <c r="N460" s="196">
        <v>41.185609756097563</v>
      </c>
    </row>
    <row r="461" spans="1:14">
      <c r="A461" s="184">
        <v>460</v>
      </c>
      <c r="B461" s="191">
        <v>6</v>
      </c>
      <c r="C461" s="191" t="s">
        <v>937</v>
      </c>
      <c r="D461" s="192">
        <v>13</v>
      </c>
      <c r="E461" s="418"/>
      <c r="F461" s="418"/>
      <c r="G461" s="192" t="s">
        <v>943</v>
      </c>
      <c r="H461" s="192" t="s">
        <v>947</v>
      </c>
      <c r="I461" s="418"/>
      <c r="J461" s="419"/>
      <c r="K461" s="419"/>
      <c r="L461" s="419"/>
      <c r="M461" s="193">
        <v>25.32</v>
      </c>
      <c r="N461" s="196">
        <v>43.96372845802658</v>
      </c>
    </row>
    <row r="462" spans="1:14">
      <c r="A462" s="184">
        <v>461</v>
      </c>
      <c r="B462" s="191">
        <v>6</v>
      </c>
      <c r="C462" s="191" t="s">
        <v>937</v>
      </c>
      <c r="D462" s="192">
        <v>13</v>
      </c>
      <c r="E462" s="418">
        <v>1305</v>
      </c>
      <c r="F462" s="418" t="s">
        <v>939</v>
      </c>
      <c r="G462" s="192" t="s">
        <v>939</v>
      </c>
      <c r="H462" s="192" t="s">
        <v>867</v>
      </c>
      <c r="I462" s="418" t="s">
        <v>949</v>
      </c>
      <c r="J462" s="419">
        <v>85.82</v>
      </c>
      <c r="K462" s="419">
        <v>108.36464711227785</v>
      </c>
      <c r="L462" s="419">
        <v>178.34464711227787</v>
      </c>
      <c r="M462" s="193">
        <v>26.56</v>
      </c>
      <c r="N462" s="196">
        <v>46.116770452021555</v>
      </c>
    </row>
    <row r="463" spans="1:14">
      <c r="A463" s="184">
        <v>462</v>
      </c>
      <c r="B463" s="191">
        <v>6</v>
      </c>
      <c r="C463" s="191" t="s">
        <v>937</v>
      </c>
      <c r="D463" s="192">
        <v>13</v>
      </c>
      <c r="E463" s="418"/>
      <c r="F463" s="418"/>
      <c r="G463" s="192" t="s">
        <v>941</v>
      </c>
      <c r="H463" s="192" t="s">
        <v>867</v>
      </c>
      <c r="I463" s="418"/>
      <c r="J463" s="419"/>
      <c r="K463" s="419"/>
      <c r="L463" s="419"/>
      <c r="M463" s="193">
        <v>21.9</v>
      </c>
      <c r="N463" s="196">
        <v>38.025499732653316</v>
      </c>
    </row>
    <row r="464" spans="1:14">
      <c r="A464" s="184">
        <v>463</v>
      </c>
      <c r="B464" s="191">
        <v>6</v>
      </c>
      <c r="C464" s="191" t="s">
        <v>937</v>
      </c>
      <c r="D464" s="192">
        <v>13</v>
      </c>
      <c r="E464" s="418"/>
      <c r="F464" s="418"/>
      <c r="G464" s="192" t="s">
        <v>942</v>
      </c>
      <c r="H464" s="192" t="s">
        <v>867</v>
      </c>
      <c r="I464" s="418"/>
      <c r="J464" s="419"/>
      <c r="K464" s="419"/>
      <c r="L464" s="419"/>
      <c r="M464" s="193">
        <v>21.9</v>
      </c>
      <c r="N464" s="196">
        <v>38.025499732653316</v>
      </c>
    </row>
    <row r="465" spans="1:14">
      <c r="A465" s="184">
        <v>464</v>
      </c>
      <c r="B465" s="191">
        <v>6</v>
      </c>
      <c r="C465" s="191" t="s">
        <v>937</v>
      </c>
      <c r="D465" s="192">
        <v>13</v>
      </c>
      <c r="E465" s="418"/>
      <c r="F465" s="418"/>
      <c r="G465" s="192" t="s">
        <v>943</v>
      </c>
      <c r="H465" s="192" t="s">
        <v>867</v>
      </c>
      <c r="I465" s="418"/>
      <c r="J465" s="419"/>
      <c r="K465" s="419"/>
      <c r="L465" s="419"/>
      <c r="M465" s="193">
        <v>26.56</v>
      </c>
      <c r="N465" s="196">
        <v>46.116770452021555</v>
      </c>
    </row>
    <row r="466" spans="1:14">
      <c r="A466" s="184">
        <v>465</v>
      </c>
      <c r="B466" s="191">
        <v>6</v>
      </c>
      <c r="C466" s="191" t="s">
        <v>937</v>
      </c>
      <c r="D466" s="192">
        <v>13</v>
      </c>
      <c r="E466" s="418">
        <v>1306</v>
      </c>
      <c r="F466" s="418" t="s">
        <v>943</v>
      </c>
      <c r="G466" s="192" t="s">
        <v>939</v>
      </c>
      <c r="H466" s="192" t="s">
        <v>947</v>
      </c>
      <c r="I466" s="418" t="s">
        <v>949</v>
      </c>
      <c r="J466" s="419">
        <v>80.790000000000006</v>
      </c>
      <c r="K466" s="419">
        <v>102.01328175484653</v>
      </c>
      <c r="L466" s="419">
        <v>169.10328175484653</v>
      </c>
      <c r="M466" s="193">
        <v>23.72</v>
      </c>
      <c r="N466" s="196">
        <v>41.185609756097563</v>
      </c>
    </row>
    <row r="467" spans="1:14">
      <c r="A467" s="184">
        <v>466</v>
      </c>
      <c r="B467" s="191">
        <v>6</v>
      </c>
      <c r="C467" s="191" t="s">
        <v>937</v>
      </c>
      <c r="D467" s="192">
        <v>13</v>
      </c>
      <c r="E467" s="418"/>
      <c r="F467" s="418"/>
      <c r="G467" s="192" t="s">
        <v>941</v>
      </c>
      <c r="H467" s="192" t="s">
        <v>947</v>
      </c>
      <c r="I467" s="418"/>
      <c r="J467" s="419"/>
      <c r="K467" s="419"/>
      <c r="L467" s="419"/>
      <c r="M467" s="193">
        <v>25.32</v>
      </c>
      <c r="N467" s="196">
        <v>43.96372845802658</v>
      </c>
    </row>
    <row r="468" spans="1:14">
      <c r="A468" s="184">
        <v>467</v>
      </c>
      <c r="B468" s="191">
        <v>6</v>
      </c>
      <c r="C468" s="191" t="s">
        <v>937</v>
      </c>
      <c r="D468" s="192">
        <v>13</v>
      </c>
      <c r="E468" s="418"/>
      <c r="F468" s="418"/>
      <c r="G468" s="192" t="s">
        <v>942</v>
      </c>
      <c r="H468" s="192" t="s">
        <v>947</v>
      </c>
      <c r="I468" s="418"/>
      <c r="J468" s="419"/>
      <c r="K468" s="419"/>
      <c r="L468" s="419"/>
      <c r="M468" s="193">
        <v>25.32</v>
      </c>
      <c r="N468" s="196">
        <v>43.96372845802658</v>
      </c>
    </row>
    <row r="469" spans="1:14">
      <c r="A469" s="184">
        <v>468</v>
      </c>
      <c r="B469" s="191">
        <v>6</v>
      </c>
      <c r="C469" s="191" t="s">
        <v>937</v>
      </c>
      <c r="D469" s="192">
        <v>13</v>
      </c>
      <c r="E469" s="418"/>
      <c r="F469" s="418"/>
      <c r="G469" s="192" t="s">
        <v>943</v>
      </c>
      <c r="H469" s="192" t="s">
        <v>947</v>
      </c>
      <c r="I469" s="418"/>
      <c r="J469" s="419"/>
      <c r="K469" s="419"/>
      <c r="L469" s="419"/>
      <c r="M469" s="193">
        <v>23.72</v>
      </c>
      <c r="N469" s="196">
        <v>41.185609756097563</v>
      </c>
    </row>
    <row r="470" spans="1:14">
      <c r="A470" s="184">
        <v>469</v>
      </c>
      <c r="B470" s="191">
        <v>6</v>
      </c>
      <c r="C470" s="191" t="s">
        <v>937</v>
      </c>
      <c r="D470" s="192">
        <v>13</v>
      </c>
      <c r="E470" s="418">
        <v>1307</v>
      </c>
      <c r="F470" s="418" t="s">
        <v>941</v>
      </c>
      <c r="G470" s="192" t="s">
        <v>939</v>
      </c>
      <c r="H470" s="192" t="s">
        <v>867</v>
      </c>
      <c r="I470" s="418" t="s">
        <v>940</v>
      </c>
      <c r="J470" s="419">
        <v>114.59</v>
      </c>
      <c r="K470" s="419">
        <v>144.69243664176091</v>
      </c>
      <c r="L470" s="419">
        <v>247.34243664176091</v>
      </c>
      <c r="M470" s="193">
        <v>27</v>
      </c>
      <c r="N470" s="196">
        <v>46.880753095052036</v>
      </c>
    </row>
    <row r="471" spans="1:14">
      <c r="A471" s="184">
        <v>470</v>
      </c>
      <c r="B471" s="191">
        <v>6</v>
      </c>
      <c r="C471" s="191" t="s">
        <v>937</v>
      </c>
      <c r="D471" s="192">
        <v>13</v>
      </c>
      <c r="E471" s="418"/>
      <c r="F471" s="418"/>
      <c r="G471" s="192" t="s">
        <v>941</v>
      </c>
      <c r="H471" s="192" t="s">
        <v>867</v>
      </c>
      <c r="I471" s="418"/>
      <c r="J471" s="419"/>
      <c r="K471" s="419"/>
      <c r="L471" s="419"/>
      <c r="M471" s="193">
        <v>21.98</v>
      </c>
      <c r="N471" s="196">
        <v>38.164405667749769</v>
      </c>
    </row>
    <row r="472" spans="1:14">
      <c r="A472" s="184">
        <v>471</v>
      </c>
      <c r="B472" s="191">
        <v>6</v>
      </c>
      <c r="C472" s="191" t="s">
        <v>937</v>
      </c>
      <c r="D472" s="192">
        <v>13</v>
      </c>
      <c r="E472" s="418"/>
      <c r="F472" s="418"/>
      <c r="G472" s="192" t="s">
        <v>942</v>
      </c>
      <c r="H472" s="192" t="s">
        <v>867</v>
      </c>
      <c r="I472" s="418"/>
      <c r="J472" s="419"/>
      <c r="K472" s="419"/>
      <c r="L472" s="419"/>
      <c r="M472" s="193">
        <v>24.08</v>
      </c>
      <c r="N472" s="196">
        <v>41.810686464031591</v>
      </c>
    </row>
    <row r="473" spans="1:14">
      <c r="A473" s="184">
        <v>472</v>
      </c>
      <c r="B473" s="191">
        <v>6</v>
      </c>
      <c r="C473" s="191" t="s">
        <v>937</v>
      </c>
      <c r="D473" s="192">
        <v>13</v>
      </c>
      <c r="E473" s="418"/>
      <c r="F473" s="418"/>
      <c r="G473" s="192" t="s">
        <v>943</v>
      </c>
      <c r="H473" s="192" t="s">
        <v>867</v>
      </c>
      <c r="I473" s="418"/>
      <c r="J473" s="419"/>
      <c r="K473" s="419"/>
      <c r="L473" s="419"/>
      <c r="M473" s="193">
        <v>24.08</v>
      </c>
      <c r="N473" s="196">
        <v>41.810686464031591</v>
      </c>
    </row>
    <row r="474" spans="1:14">
      <c r="A474" s="184">
        <v>473</v>
      </c>
      <c r="B474" s="191">
        <v>6</v>
      </c>
      <c r="C474" s="191" t="s">
        <v>937</v>
      </c>
      <c r="D474" s="192">
        <v>13</v>
      </c>
      <c r="E474" s="418"/>
      <c r="F474" s="418"/>
      <c r="G474" s="192" t="s">
        <v>944</v>
      </c>
      <c r="H474" s="192" t="s">
        <v>867</v>
      </c>
      <c r="I474" s="418"/>
      <c r="J474" s="419"/>
      <c r="K474" s="419"/>
      <c r="L474" s="419"/>
      <c r="M474" s="193">
        <v>21.98</v>
      </c>
      <c r="N474" s="196">
        <v>38.164405667749769</v>
      </c>
    </row>
    <row r="475" spans="1:14">
      <c r="A475" s="184">
        <v>474</v>
      </c>
      <c r="B475" s="191">
        <v>6</v>
      </c>
      <c r="C475" s="191" t="s">
        <v>937</v>
      </c>
      <c r="D475" s="192">
        <v>13</v>
      </c>
      <c r="E475" s="418"/>
      <c r="F475" s="418"/>
      <c r="G475" s="192" t="s">
        <v>945</v>
      </c>
      <c r="H475" s="192" t="s">
        <v>867</v>
      </c>
      <c r="I475" s="418"/>
      <c r="J475" s="419"/>
      <c r="K475" s="419"/>
      <c r="L475" s="419"/>
      <c r="M475" s="193">
        <v>27</v>
      </c>
      <c r="N475" s="196">
        <v>46.880753095052036</v>
      </c>
    </row>
    <row r="476" spans="1:14">
      <c r="A476" s="184">
        <v>475</v>
      </c>
      <c r="B476" s="191">
        <v>6</v>
      </c>
      <c r="C476" s="191" t="s">
        <v>937</v>
      </c>
      <c r="D476" s="192">
        <v>13</v>
      </c>
      <c r="E476" s="418">
        <v>1308</v>
      </c>
      <c r="F476" s="418" t="s">
        <v>942</v>
      </c>
      <c r="G476" s="192" t="s">
        <v>939</v>
      </c>
      <c r="H476" s="192" t="s">
        <v>947</v>
      </c>
      <c r="I476" s="418" t="s">
        <v>940</v>
      </c>
      <c r="J476" s="419">
        <v>114.96</v>
      </c>
      <c r="K476" s="419">
        <v>145.1596344911147</v>
      </c>
      <c r="L476" s="419">
        <v>249.57963449111469</v>
      </c>
      <c r="M476" s="193">
        <v>25.62</v>
      </c>
      <c r="N476" s="196">
        <v>44.48462571463827</v>
      </c>
    </row>
    <row r="477" spans="1:14">
      <c r="A477" s="184">
        <v>476</v>
      </c>
      <c r="B477" s="191">
        <v>6</v>
      </c>
      <c r="C477" s="191" t="s">
        <v>937</v>
      </c>
      <c r="D477" s="192">
        <v>13</v>
      </c>
      <c r="E477" s="418"/>
      <c r="F477" s="418"/>
      <c r="G477" s="192" t="s">
        <v>941</v>
      </c>
      <c r="H477" s="192" t="s">
        <v>947</v>
      </c>
      <c r="I477" s="418"/>
      <c r="J477" s="419"/>
      <c r="K477" s="419"/>
      <c r="L477" s="419"/>
      <c r="M477" s="193">
        <v>23.49</v>
      </c>
      <c r="N477" s="196">
        <v>40.786255192695265</v>
      </c>
    </row>
    <row r="478" spans="1:14">
      <c r="A478" s="184">
        <v>477</v>
      </c>
      <c r="B478" s="191">
        <v>6</v>
      </c>
      <c r="C478" s="191" t="s">
        <v>937</v>
      </c>
      <c r="D478" s="192">
        <v>13</v>
      </c>
      <c r="E478" s="418"/>
      <c r="F478" s="418"/>
      <c r="G478" s="192" t="s">
        <v>942</v>
      </c>
      <c r="H478" s="192" t="s">
        <v>947</v>
      </c>
      <c r="I478" s="418"/>
      <c r="J478" s="419"/>
      <c r="K478" s="419"/>
      <c r="L478" s="419"/>
      <c r="M478" s="193">
        <v>23.46</v>
      </c>
      <c r="N478" s="196">
        <v>40.734165467034103</v>
      </c>
    </row>
    <row r="479" spans="1:14">
      <c r="A479" s="184">
        <v>478</v>
      </c>
      <c r="B479" s="191">
        <v>6</v>
      </c>
      <c r="C479" s="191" t="s">
        <v>937</v>
      </c>
      <c r="D479" s="192">
        <v>13</v>
      </c>
      <c r="E479" s="418"/>
      <c r="F479" s="418"/>
      <c r="G479" s="192" t="s">
        <v>943</v>
      </c>
      <c r="H479" s="192" t="s">
        <v>947</v>
      </c>
      <c r="I479" s="418"/>
      <c r="J479" s="419"/>
      <c r="K479" s="419"/>
      <c r="L479" s="419"/>
      <c r="M479" s="193">
        <v>23.46</v>
      </c>
      <c r="N479" s="196">
        <v>40.734165467034103</v>
      </c>
    </row>
    <row r="480" spans="1:14">
      <c r="A480" s="184">
        <v>479</v>
      </c>
      <c r="B480" s="191">
        <v>6</v>
      </c>
      <c r="C480" s="191" t="s">
        <v>937</v>
      </c>
      <c r="D480" s="192">
        <v>13</v>
      </c>
      <c r="E480" s="418"/>
      <c r="F480" s="418"/>
      <c r="G480" s="192" t="s">
        <v>944</v>
      </c>
      <c r="H480" s="192" t="s">
        <v>947</v>
      </c>
      <c r="I480" s="418"/>
      <c r="J480" s="419"/>
      <c r="K480" s="419"/>
      <c r="L480" s="419"/>
      <c r="M480" s="193">
        <v>23.49</v>
      </c>
      <c r="N480" s="196">
        <v>40.786255192695265</v>
      </c>
    </row>
    <row r="481" spans="1:14">
      <c r="A481" s="184">
        <v>480</v>
      </c>
      <c r="B481" s="191">
        <v>6</v>
      </c>
      <c r="C481" s="191" t="s">
        <v>937</v>
      </c>
      <c r="D481" s="192">
        <v>13</v>
      </c>
      <c r="E481" s="418"/>
      <c r="F481" s="418"/>
      <c r="G481" s="192" t="s">
        <v>945</v>
      </c>
      <c r="H481" s="192" t="s">
        <v>947</v>
      </c>
      <c r="I481" s="418"/>
      <c r="J481" s="419"/>
      <c r="K481" s="419"/>
      <c r="L481" s="419"/>
      <c r="M481" s="193">
        <v>25.62</v>
      </c>
      <c r="N481" s="196">
        <v>44.48462571463827</v>
      </c>
    </row>
    <row r="482" spans="1:14">
      <c r="A482" s="184">
        <v>481</v>
      </c>
      <c r="B482" s="191">
        <v>6</v>
      </c>
      <c r="C482" s="191" t="s">
        <v>937</v>
      </c>
      <c r="D482" s="192">
        <v>14</v>
      </c>
      <c r="E482" s="418">
        <v>1401</v>
      </c>
      <c r="F482" s="418" t="s">
        <v>938</v>
      </c>
      <c r="G482" s="192" t="s">
        <v>939</v>
      </c>
      <c r="H482" s="192" t="s">
        <v>867</v>
      </c>
      <c r="I482" s="418" t="s">
        <v>940</v>
      </c>
      <c r="J482" s="419">
        <v>114.55</v>
      </c>
      <c r="K482" s="419">
        <v>144.64084987123164</v>
      </c>
      <c r="L482" s="419">
        <v>247.29084987123201</v>
      </c>
      <c r="M482" s="193">
        <v>24.08</v>
      </c>
      <c r="N482" s="194">
        <v>41.810686464031591</v>
      </c>
    </row>
    <row r="483" spans="1:14">
      <c r="A483" s="184">
        <v>482</v>
      </c>
      <c r="B483" s="191">
        <v>6</v>
      </c>
      <c r="C483" s="191" t="s">
        <v>937</v>
      </c>
      <c r="D483" s="192">
        <v>14</v>
      </c>
      <c r="E483" s="418"/>
      <c r="F483" s="418"/>
      <c r="G483" s="192" t="s">
        <v>941</v>
      </c>
      <c r="H483" s="192" t="s">
        <v>867</v>
      </c>
      <c r="I483" s="418"/>
      <c r="J483" s="419"/>
      <c r="K483" s="419"/>
      <c r="L483" s="419"/>
      <c r="M483" s="193">
        <v>21.98</v>
      </c>
      <c r="N483" s="196">
        <v>38.164405667749769</v>
      </c>
    </row>
    <row r="484" spans="1:14">
      <c r="A484" s="184">
        <v>483</v>
      </c>
      <c r="B484" s="191">
        <v>6</v>
      </c>
      <c r="C484" s="191" t="s">
        <v>937</v>
      </c>
      <c r="D484" s="192">
        <v>14</v>
      </c>
      <c r="E484" s="418"/>
      <c r="F484" s="418"/>
      <c r="G484" s="192" t="s">
        <v>942</v>
      </c>
      <c r="H484" s="192" t="s">
        <v>867</v>
      </c>
      <c r="I484" s="418"/>
      <c r="J484" s="419"/>
      <c r="K484" s="419"/>
      <c r="L484" s="419"/>
      <c r="M484" s="193">
        <v>27</v>
      </c>
      <c r="N484" s="196">
        <v>46.880753095052036</v>
      </c>
    </row>
    <row r="485" spans="1:14">
      <c r="A485" s="184">
        <v>484</v>
      </c>
      <c r="B485" s="191">
        <v>6</v>
      </c>
      <c r="C485" s="191" t="s">
        <v>937</v>
      </c>
      <c r="D485" s="192">
        <v>14</v>
      </c>
      <c r="E485" s="418"/>
      <c r="F485" s="418"/>
      <c r="G485" s="192" t="s">
        <v>943</v>
      </c>
      <c r="H485" s="192" t="s">
        <v>867</v>
      </c>
      <c r="I485" s="418"/>
      <c r="J485" s="419"/>
      <c r="K485" s="419"/>
      <c r="L485" s="419"/>
      <c r="M485" s="193">
        <v>27</v>
      </c>
      <c r="N485" s="196">
        <v>46.880753095052036</v>
      </c>
    </row>
    <row r="486" spans="1:14">
      <c r="A486" s="184">
        <v>485</v>
      </c>
      <c r="B486" s="191">
        <v>6</v>
      </c>
      <c r="C486" s="191" t="s">
        <v>937</v>
      </c>
      <c r="D486" s="192">
        <v>14</v>
      </c>
      <c r="E486" s="418"/>
      <c r="F486" s="418"/>
      <c r="G486" s="192" t="s">
        <v>944</v>
      </c>
      <c r="H486" s="192" t="s">
        <v>867</v>
      </c>
      <c r="I486" s="418"/>
      <c r="J486" s="419"/>
      <c r="K486" s="419"/>
      <c r="L486" s="419"/>
      <c r="M486" s="193">
        <v>21.98</v>
      </c>
      <c r="N486" s="196">
        <v>38.164405667749769</v>
      </c>
    </row>
    <row r="487" spans="1:14">
      <c r="A487" s="184">
        <v>486</v>
      </c>
      <c r="B487" s="191">
        <v>6</v>
      </c>
      <c r="C487" s="191" t="s">
        <v>937</v>
      </c>
      <c r="D487" s="192">
        <v>14</v>
      </c>
      <c r="E487" s="418"/>
      <c r="F487" s="418"/>
      <c r="G487" s="192" t="s">
        <v>945</v>
      </c>
      <c r="H487" s="192" t="s">
        <v>867</v>
      </c>
      <c r="I487" s="418"/>
      <c r="J487" s="419"/>
      <c r="K487" s="419"/>
      <c r="L487" s="419"/>
      <c r="M487" s="193">
        <v>24.08</v>
      </c>
      <c r="N487" s="196">
        <v>41.810686464031591</v>
      </c>
    </row>
    <row r="488" spans="1:14">
      <c r="A488" s="184">
        <v>487</v>
      </c>
      <c r="B488" s="191">
        <v>6</v>
      </c>
      <c r="C488" s="191" t="s">
        <v>937</v>
      </c>
      <c r="D488" s="192">
        <v>14</v>
      </c>
      <c r="E488" s="418">
        <v>1402</v>
      </c>
      <c r="F488" s="418" t="s">
        <v>946</v>
      </c>
      <c r="G488" s="192" t="s">
        <v>939</v>
      </c>
      <c r="H488" s="192" t="s">
        <v>947</v>
      </c>
      <c r="I488" s="418" t="s">
        <v>940</v>
      </c>
      <c r="J488" s="419">
        <v>114.9</v>
      </c>
      <c r="K488" s="419">
        <v>145.08279048628995</v>
      </c>
      <c r="L488" s="419">
        <v>249.50279048628994</v>
      </c>
      <c r="M488" s="193">
        <v>23.46</v>
      </c>
      <c r="N488" s="196">
        <v>40.734165467034103</v>
      </c>
    </row>
    <row r="489" spans="1:14">
      <c r="A489" s="184">
        <v>488</v>
      </c>
      <c r="B489" s="191">
        <v>6</v>
      </c>
      <c r="C489" s="191" t="s">
        <v>937</v>
      </c>
      <c r="D489" s="192">
        <v>14</v>
      </c>
      <c r="E489" s="418"/>
      <c r="F489" s="418"/>
      <c r="G489" s="192" t="s">
        <v>941</v>
      </c>
      <c r="H489" s="192" t="s">
        <v>947</v>
      </c>
      <c r="I489" s="418"/>
      <c r="J489" s="419"/>
      <c r="K489" s="419"/>
      <c r="L489" s="419"/>
      <c r="M489" s="193">
        <v>23.49</v>
      </c>
      <c r="N489" s="196">
        <v>40.786255192695265</v>
      </c>
    </row>
    <row r="490" spans="1:14">
      <c r="A490" s="184">
        <v>489</v>
      </c>
      <c r="B490" s="191">
        <v>6</v>
      </c>
      <c r="C490" s="191" t="s">
        <v>937</v>
      </c>
      <c r="D490" s="192">
        <v>14</v>
      </c>
      <c r="E490" s="418"/>
      <c r="F490" s="418"/>
      <c r="G490" s="192" t="s">
        <v>942</v>
      </c>
      <c r="H490" s="192" t="s">
        <v>947</v>
      </c>
      <c r="I490" s="418"/>
      <c r="J490" s="419"/>
      <c r="K490" s="419"/>
      <c r="L490" s="419"/>
      <c r="M490" s="193">
        <v>25.62</v>
      </c>
      <c r="N490" s="196">
        <v>44.48462571463827</v>
      </c>
    </row>
    <row r="491" spans="1:14">
      <c r="A491" s="184">
        <v>490</v>
      </c>
      <c r="B491" s="191">
        <v>6</v>
      </c>
      <c r="C491" s="191" t="s">
        <v>937</v>
      </c>
      <c r="D491" s="192">
        <v>14</v>
      </c>
      <c r="E491" s="418"/>
      <c r="F491" s="418"/>
      <c r="G491" s="192" t="s">
        <v>943</v>
      </c>
      <c r="H491" s="192" t="s">
        <v>947</v>
      </c>
      <c r="I491" s="418"/>
      <c r="J491" s="419"/>
      <c r="K491" s="419"/>
      <c r="L491" s="419"/>
      <c r="M491" s="193">
        <v>25.62</v>
      </c>
      <c r="N491" s="196">
        <v>44.48462571463827</v>
      </c>
    </row>
    <row r="492" spans="1:14">
      <c r="A492" s="184">
        <v>491</v>
      </c>
      <c r="B492" s="191">
        <v>6</v>
      </c>
      <c r="C492" s="191" t="s">
        <v>937</v>
      </c>
      <c r="D492" s="192">
        <v>14</v>
      </c>
      <c r="E492" s="418"/>
      <c r="F492" s="418"/>
      <c r="G492" s="192" t="s">
        <v>944</v>
      </c>
      <c r="H492" s="192" t="s">
        <v>947</v>
      </c>
      <c r="I492" s="418"/>
      <c r="J492" s="419"/>
      <c r="K492" s="419"/>
      <c r="L492" s="419"/>
      <c r="M492" s="193">
        <v>23.49</v>
      </c>
      <c r="N492" s="196">
        <v>40.786255192695265</v>
      </c>
    </row>
    <row r="493" spans="1:14">
      <c r="A493" s="184">
        <v>492</v>
      </c>
      <c r="B493" s="191">
        <v>6</v>
      </c>
      <c r="C493" s="191" t="s">
        <v>937</v>
      </c>
      <c r="D493" s="192">
        <v>14</v>
      </c>
      <c r="E493" s="418"/>
      <c r="F493" s="418"/>
      <c r="G493" s="192" t="s">
        <v>945</v>
      </c>
      <c r="H493" s="192" t="s">
        <v>947</v>
      </c>
      <c r="I493" s="418"/>
      <c r="J493" s="419"/>
      <c r="K493" s="419"/>
      <c r="L493" s="419"/>
      <c r="M493" s="193">
        <v>23.46</v>
      </c>
      <c r="N493" s="196">
        <v>40.734165467034103</v>
      </c>
    </row>
    <row r="494" spans="1:14">
      <c r="A494" s="184">
        <v>493</v>
      </c>
      <c r="B494" s="191">
        <v>6</v>
      </c>
      <c r="C494" s="191" t="s">
        <v>937</v>
      </c>
      <c r="D494" s="192">
        <v>14</v>
      </c>
      <c r="E494" s="418">
        <v>1403</v>
      </c>
      <c r="F494" s="418" t="s">
        <v>948</v>
      </c>
      <c r="G494" s="192" t="s">
        <v>939</v>
      </c>
      <c r="H494" s="192" t="s">
        <v>867</v>
      </c>
      <c r="I494" s="418" t="s">
        <v>949</v>
      </c>
      <c r="J494" s="419">
        <v>85.82</v>
      </c>
      <c r="K494" s="419">
        <v>108.36383881230115</v>
      </c>
      <c r="L494" s="419">
        <v>178.34383881230116</v>
      </c>
      <c r="M494" s="193">
        <v>21.9</v>
      </c>
      <c r="N494" s="197">
        <v>38.025499732653316</v>
      </c>
    </row>
    <row r="495" spans="1:14">
      <c r="A495" s="184">
        <v>494</v>
      </c>
      <c r="B495" s="191">
        <v>6</v>
      </c>
      <c r="C495" s="191" t="s">
        <v>937</v>
      </c>
      <c r="D495" s="192">
        <v>14</v>
      </c>
      <c r="E495" s="418"/>
      <c r="F495" s="418"/>
      <c r="G495" s="192" t="s">
        <v>941</v>
      </c>
      <c r="H495" s="192" t="s">
        <v>867</v>
      </c>
      <c r="I495" s="418"/>
      <c r="J495" s="419"/>
      <c r="K495" s="419"/>
      <c r="L495" s="419"/>
      <c r="M495" s="193">
        <v>26.56</v>
      </c>
      <c r="N495" s="197">
        <v>46.116770452021555</v>
      </c>
    </row>
    <row r="496" spans="1:14">
      <c r="A496" s="184">
        <v>495</v>
      </c>
      <c r="B496" s="191">
        <v>6</v>
      </c>
      <c r="C496" s="191" t="s">
        <v>937</v>
      </c>
      <c r="D496" s="192">
        <v>14</v>
      </c>
      <c r="E496" s="418"/>
      <c r="F496" s="418"/>
      <c r="G496" s="192" t="s">
        <v>942</v>
      </c>
      <c r="H496" s="192" t="s">
        <v>867</v>
      </c>
      <c r="I496" s="418"/>
      <c r="J496" s="419"/>
      <c r="K496" s="419"/>
      <c r="L496" s="419"/>
      <c r="M496" s="193">
        <v>26.56</v>
      </c>
      <c r="N496" s="196">
        <v>46.116770452021555</v>
      </c>
    </row>
    <row r="497" spans="1:14">
      <c r="A497" s="184">
        <v>496</v>
      </c>
      <c r="B497" s="191">
        <v>6</v>
      </c>
      <c r="C497" s="191" t="s">
        <v>937</v>
      </c>
      <c r="D497" s="192">
        <v>14</v>
      </c>
      <c r="E497" s="418"/>
      <c r="F497" s="418"/>
      <c r="G497" s="192" t="s">
        <v>943</v>
      </c>
      <c r="H497" s="192" t="s">
        <v>867</v>
      </c>
      <c r="I497" s="418"/>
      <c r="J497" s="419"/>
      <c r="K497" s="419"/>
      <c r="L497" s="419"/>
      <c r="M497" s="193">
        <v>21.9</v>
      </c>
      <c r="N497" s="196">
        <v>38.025499732653316</v>
      </c>
    </row>
    <row r="498" spans="1:14">
      <c r="A498" s="184">
        <v>497</v>
      </c>
      <c r="B498" s="191">
        <v>6</v>
      </c>
      <c r="C498" s="191" t="s">
        <v>937</v>
      </c>
      <c r="D498" s="192">
        <v>14</v>
      </c>
      <c r="E498" s="418">
        <v>1404</v>
      </c>
      <c r="F498" s="418" t="s">
        <v>950</v>
      </c>
      <c r="G498" s="192" t="s">
        <v>939</v>
      </c>
      <c r="H498" s="192" t="s">
        <v>947</v>
      </c>
      <c r="I498" s="418" t="s">
        <v>949</v>
      </c>
      <c r="J498" s="419">
        <v>80.790000000000006</v>
      </c>
      <c r="K498" s="419">
        <v>102.01252083017725</v>
      </c>
      <c r="L498" s="419">
        <v>169.10252083017724</v>
      </c>
      <c r="M498" s="193">
        <v>25.32</v>
      </c>
      <c r="N498" s="196">
        <v>43.96372845802658</v>
      </c>
    </row>
    <row r="499" spans="1:14">
      <c r="A499" s="184">
        <v>498</v>
      </c>
      <c r="B499" s="191">
        <v>6</v>
      </c>
      <c r="C499" s="191" t="s">
        <v>937</v>
      </c>
      <c r="D499" s="192">
        <v>14</v>
      </c>
      <c r="E499" s="418"/>
      <c r="F499" s="418"/>
      <c r="G499" s="192" t="s">
        <v>941</v>
      </c>
      <c r="H499" s="192" t="s">
        <v>947</v>
      </c>
      <c r="I499" s="418"/>
      <c r="J499" s="419"/>
      <c r="K499" s="419"/>
      <c r="L499" s="419"/>
      <c r="M499" s="193">
        <v>23.72</v>
      </c>
      <c r="N499" s="196">
        <v>41.185609756097563</v>
      </c>
    </row>
    <row r="500" spans="1:14">
      <c r="A500" s="184">
        <v>499</v>
      </c>
      <c r="B500" s="191">
        <v>6</v>
      </c>
      <c r="C500" s="191" t="s">
        <v>937</v>
      </c>
      <c r="D500" s="192">
        <v>14</v>
      </c>
      <c r="E500" s="418"/>
      <c r="F500" s="418"/>
      <c r="G500" s="192" t="s">
        <v>942</v>
      </c>
      <c r="H500" s="192" t="s">
        <v>947</v>
      </c>
      <c r="I500" s="418"/>
      <c r="J500" s="419"/>
      <c r="K500" s="419"/>
      <c r="L500" s="419"/>
      <c r="M500" s="193">
        <v>23.72</v>
      </c>
      <c r="N500" s="196">
        <v>41.185609756097563</v>
      </c>
    </row>
    <row r="501" spans="1:14">
      <c r="A501" s="184">
        <v>500</v>
      </c>
      <c r="B501" s="191">
        <v>6</v>
      </c>
      <c r="C501" s="191" t="s">
        <v>937</v>
      </c>
      <c r="D501" s="192">
        <v>14</v>
      </c>
      <c r="E501" s="418"/>
      <c r="F501" s="418"/>
      <c r="G501" s="192" t="s">
        <v>943</v>
      </c>
      <c r="H501" s="192" t="s">
        <v>947</v>
      </c>
      <c r="I501" s="418"/>
      <c r="J501" s="419"/>
      <c r="K501" s="419"/>
      <c r="L501" s="419"/>
      <c r="M501" s="193">
        <v>25.32</v>
      </c>
      <c r="N501" s="196">
        <v>43.96372845802658</v>
      </c>
    </row>
    <row r="502" spans="1:14">
      <c r="A502" s="184">
        <v>501</v>
      </c>
      <c r="B502" s="191">
        <v>6</v>
      </c>
      <c r="C502" s="191" t="s">
        <v>937</v>
      </c>
      <c r="D502" s="192">
        <v>14</v>
      </c>
      <c r="E502" s="418">
        <v>1405</v>
      </c>
      <c r="F502" s="418" t="s">
        <v>939</v>
      </c>
      <c r="G502" s="192" t="s">
        <v>939</v>
      </c>
      <c r="H502" s="192" t="s">
        <v>867</v>
      </c>
      <c r="I502" s="418" t="s">
        <v>949</v>
      </c>
      <c r="J502" s="419">
        <v>85.82</v>
      </c>
      <c r="K502" s="419">
        <v>108.36464711227785</v>
      </c>
      <c r="L502" s="419">
        <v>178.34464711227787</v>
      </c>
      <c r="M502" s="193">
        <v>26.56</v>
      </c>
      <c r="N502" s="196">
        <v>46.116770452021555</v>
      </c>
    </row>
    <row r="503" spans="1:14">
      <c r="A503" s="184">
        <v>502</v>
      </c>
      <c r="B503" s="191">
        <v>6</v>
      </c>
      <c r="C503" s="191" t="s">
        <v>937</v>
      </c>
      <c r="D503" s="192">
        <v>14</v>
      </c>
      <c r="E503" s="418"/>
      <c r="F503" s="418"/>
      <c r="G503" s="192" t="s">
        <v>941</v>
      </c>
      <c r="H503" s="192" t="s">
        <v>867</v>
      </c>
      <c r="I503" s="418"/>
      <c r="J503" s="419"/>
      <c r="K503" s="419"/>
      <c r="L503" s="419"/>
      <c r="M503" s="193">
        <v>21.9</v>
      </c>
      <c r="N503" s="196">
        <v>38.025499732653316</v>
      </c>
    </row>
    <row r="504" spans="1:14">
      <c r="A504" s="184">
        <v>503</v>
      </c>
      <c r="B504" s="191">
        <v>6</v>
      </c>
      <c r="C504" s="191" t="s">
        <v>937</v>
      </c>
      <c r="D504" s="192">
        <v>14</v>
      </c>
      <c r="E504" s="418"/>
      <c r="F504" s="418"/>
      <c r="G504" s="192" t="s">
        <v>942</v>
      </c>
      <c r="H504" s="192" t="s">
        <v>867</v>
      </c>
      <c r="I504" s="418"/>
      <c r="J504" s="419"/>
      <c r="K504" s="419"/>
      <c r="L504" s="419"/>
      <c r="M504" s="193">
        <v>21.9</v>
      </c>
      <c r="N504" s="196">
        <v>38.025499732653316</v>
      </c>
    </row>
    <row r="505" spans="1:14">
      <c r="A505" s="184">
        <v>504</v>
      </c>
      <c r="B505" s="191">
        <v>6</v>
      </c>
      <c r="C505" s="191" t="s">
        <v>937</v>
      </c>
      <c r="D505" s="192">
        <v>14</v>
      </c>
      <c r="E505" s="418"/>
      <c r="F505" s="418"/>
      <c r="G505" s="192" t="s">
        <v>943</v>
      </c>
      <c r="H505" s="192" t="s">
        <v>867</v>
      </c>
      <c r="I505" s="418"/>
      <c r="J505" s="419"/>
      <c r="K505" s="419"/>
      <c r="L505" s="419"/>
      <c r="M505" s="193">
        <v>26.56</v>
      </c>
      <c r="N505" s="196">
        <v>46.116770452021555</v>
      </c>
    </row>
    <row r="506" spans="1:14">
      <c r="A506" s="184">
        <v>505</v>
      </c>
      <c r="B506" s="191">
        <v>6</v>
      </c>
      <c r="C506" s="191" t="s">
        <v>937</v>
      </c>
      <c r="D506" s="192">
        <v>14</v>
      </c>
      <c r="E506" s="418">
        <v>1406</v>
      </c>
      <c r="F506" s="418" t="s">
        <v>943</v>
      </c>
      <c r="G506" s="192" t="s">
        <v>939</v>
      </c>
      <c r="H506" s="192" t="s">
        <v>947</v>
      </c>
      <c r="I506" s="418" t="s">
        <v>949</v>
      </c>
      <c r="J506" s="419">
        <v>80.790000000000006</v>
      </c>
      <c r="K506" s="419">
        <v>102.01328175484653</v>
      </c>
      <c r="L506" s="419">
        <v>169.10328175484653</v>
      </c>
      <c r="M506" s="193">
        <v>23.72</v>
      </c>
      <c r="N506" s="196">
        <v>41.185609756097563</v>
      </c>
    </row>
    <row r="507" spans="1:14">
      <c r="A507" s="184">
        <v>506</v>
      </c>
      <c r="B507" s="191">
        <v>6</v>
      </c>
      <c r="C507" s="191" t="s">
        <v>937</v>
      </c>
      <c r="D507" s="192">
        <v>14</v>
      </c>
      <c r="E507" s="418"/>
      <c r="F507" s="418"/>
      <c r="G507" s="192" t="s">
        <v>941</v>
      </c>
      <c r="H507" s="192" t="s">
        <v>947</v>
      </c>
      <c r="I507" s="418"/>
      <c r="J507" s="419"/>
      <c r="K507" s="419"/>
      <c r="L507" s="419"/>
      <c r="M507" s="193">
        <v>25.32</v>
      </c>
      <c r="N507" s="196">
        <v>43.96372845802658</v>
      </c>
    </row>
    <row r="508" spans="1:14">
      <c r="A508" s="184">
        <v>507</v>
      </c>
      <c r="B508" s="191">
        <v>6</v>
      </c>
      <c r="C508" s="191" t="s">
        <v>937</v>
      </c>
      <c r="D508" s="192">
        <v>14</v>
      </c>
      <c r="E508" s="418"/>
      <c r="F508" s="418"/>
      <c r="G508" s="192" t="s">
        <v>942</v>
      </c>
      <c r="H508" s="192" t="s">
        <v>947</v>
      </c>
      <c r="I508" s="418"/>
      <c r="J508" s="419"/>
      <c r="K508" s="419"/>
      <c r="L508" s="419"/>
      <c r="M508" s="193">
        <v>25.32</v>
      </c>
      <c r="N508" s="196">
        <v>43.96372845802658</v>
      </c>
    </row>
    <row r="509" spans="1:14">
      <c r="A509" s="184">
        <v>508</v>
      </c>
      <c r="B509" s="191">
        <v>6</v>
      </c>
      <c r="C509" s="191" t="s">
        <v>937</v>
      </c>
      <c r="D509" s="192">
        <v>14</v>
      </c>
      <c r="E509" s="418"/>
      <c r="F509" s="418"/>
      <c r="G509" s="192" t="s">
        <v>943</v>
      </c>
      <c r="H509" s="192" t="s">
        <v>947</v>
      </c>
      <c r="I509" s="418"/>
      <c r="J509" s="419"/>
      <c r="K509" s="419"/>
      <c r="L509" s="419"/>
      <c r="M509" s="193">
        <v>23.72</v>
      </c>
      <c r="N509" s="196">
        <v>41.185609756097563</v>
      </c>
    </row>
    <row r="510" spans="1:14">
      <c r="A510" s="184">
        <v>509</v>
      </c>
      <c r="B510" s="191">
        <v>6</v>
      </c>
      <c r="C510" s="191" t="s">
        <v>937</v>
      </c>
      <c r="D510" s="192">
        <v>14</v>
      </c>
      <c r="E510" s="418">
        <v>1407</v>
      </c>
      <c r="F510" s="418" t="s">
        <v>941</v>
      </c>
      <c r="G510" s="192" t="s">
        <v>939</v>
      </c>
      <c r="H510" s="192" t="s">
        <v>867</v>
      </c>
      <c r="I510" s="418" t="s">
        <v>940</v>
      </c>
      <c r="J510" s="419">
        <v>114.59</v>
      </c>
      <c r="K510" s="419">
        <v>144.69243664176091</v>
      </c>
      <c r="L510" s="419">
        <v>247.34243664176091</v>
      </c>
      <c r="M510" s="193">
        <v>27</v>
      </c>
      <c r="N510" s="196">
        <v>46.880753095052036</v>
      </c>
    </row>
    <row r="511" spans="1:14">
      <c r="A511" s="184">
        <v>510</v>
      </c>
      <c r="B511" s="191">
        <v>6</v>
      </c>
      <c r="C511" s="191" t="s">
        <v>937</v>
      </c>
      <c r="D511" s="192">
        <v>14</v>
      </c>
      <c r="E511" s="418"/>
      <c r="F511" s="418"/>
      <c r="G511" s="192" t="s">
        <v>941</v>
      </c>
      <c r="H511" s="192" t="s">
        <v>867</v>
      </c>
      <c r="I511" s="418"/>
      <c r="J511" s="419"/>
      <c r="K511" s="419"/>
      <c r="L511" s="419"/>
      <c r="M511" s="193">
        <v>21.98</v>
      </c>
      <c r="N511" s="196">
        <v>38.164405667749769</v>
      </c>
    </row>
    <row r="512" spans="1:14">
      <c r="A512" s="184">
        <v>511</v>
      </c>
      <c r="B512" s="191">
        <v>6</v>
      </c>
      <c r="C512" s="191" t="s">
        <v>937</v>
      </c>
      <c r="D512" s="192">
        <v>14</v>
      </c>
      <c r="E512" s="418"/>
      <c r="F512" s="418"/>
      <c r="G512" s="192" t="s">
        <v>942</v>
      </c>
      <c r="H512" s="192" t="s">
        <v>867</v>
      </c>
      <c r="I512" s="418"/>
      <c r="J512" s="419"/>
      <c r="K512" s="419"/>
      <c r="L512" s="419"/>
      <c r="M512" s="193">
        <v>24.08</v>
      </c>
      <c r="N512" s="196">
        <v>41.810686464031591</v>
      </c>
    </row>
    <row r="513" spans="1:14">
      <c r="A513" s="184">
        <v>512</v>
      </c>
      <c r="B513" s="191">
        <v>6</v>
      </c>
      <c r="C513" s="191" t="s">
        <v>937</v>
      </c>
      <c r="D513" s="192">
        <v>14</v>
      </c>
      <c r="E513" s="418"/>
      <c r="F513" s="418"/>
      <c r="G513" s="192" t="s">
        <v>943</v>
      </c>
      <c r="H513" s="192" t="s">
        <v>867</v>
      </c>
      <c r="I513" s="418"/>
      <c r="J513" s="419"/>
      <c r="K513" s="419"/>
      <c r="L513" s="419"/>
      <c r="M513" s="193">
        <v>24.08</v>
      </c>
      <c r="N513" s="196">
        <v>41.810686464031591</v>
      </c>
    </row>
    <row r="514" spans="1:14">
      <c r="A514" s="184">
        <v>513</v>
      </c>
      <c r="B514" s="191">
        <v>6</v>
      </c>
      <c r="C514" s="191" t="s">
        <v>937</v>
      </c>
      <c r="D514" s="192">
        <v>14</v>
      </c>
      <c r="E514" s="418"/>
      <c r="F514" s="418"/>
      <c r="G514" s="192" t="s">
        <v>944</v>
      </c>
      <c r="H514" s="192" t="s">
        <v>867</v>
      </c>
      <c r="I514" s="418"/>
      <c r="J514" s="419"/>
      <c r="K514" s="419"/>
      <c r="L514" s="419"/>
      <c r="M514" s="193">
        <v>21.98</v>
      </c>
      <c r="N514" s="196">
        <v>38.164405667749769</v>
      </c>
    </row>
    <row r="515" spans="1:14">
      <c r="A515" s="184">
        <v>514</v>
      </c>
      <c r="B515" s="191">
        <v>6</v>
      </c>
      <c r="C515" s="191" t="s">
        <v>937</v>
      </c>
      <c r="D515" s="192">
        <v>14</v>
      </c>
      <c r="E515" s="418"/>
      <c r="F515" s="418"/>
      <c r="G515" s="192" t="s">
        <v>945</v>
      </c>
      <c r="H515" s="192" t="s">
        <v>867</v>
      </c>
      <c r="I515" s="418"/>
      <c r="J515" s="419"/>
      <c r="K515" s="419"/>
      <c r="L515" s="419"/>
      <c r="M515" s="193">
        <v>27</v>
      </c>
      <c r="N515" s="196">
        <v>46.880753095052036</v>
      </c>
    </row>
    <row r="516" spans="1:14">
      <c r="A516" s="184">
        <v>515</v>
      </c>
      <c r="B516" s="191">
        <v>6</v>
      </c>
      <c r="C516" s="191" t="s">
        <v>937</v>
      </c>
      <c r="D516" s="192">
        <v>14</v>
      </c>
      <c r="E516" s="418">
        <v>1408</v>
      </c>
      <c r="F516" s="418" t="s">
        <v>942</v>
      </c>
      <c r="G516" s="192" t="s">
        <v>939</v>
      </c>
      <c r="H516" s="192" t="s">
        <v>947</v>
      </c>
      <c r="I516" s="418" t="s">
        <v>940</v>
      </c>
      <c r="J516" s="419">
        <v>114.96</v>
      </c>
      <c r="K516" s="419">
        <v>145.1596344911147</v>
      </c>
      <c r="L516" s="419">
        <v>249.57963449111469</v>
      </c>
      <c r="M516" s="193">
        <v>25.62</v>
      </c>
      <c r="N516" s="196">
        <v>44.48462571463827</v>
      </c>
    </row>
    <row r="517" spans="1:14">
      <c r="A517" s="184">
        <v>516</v>
      </c>
      <c r="B517" s="191">
        <v>6</v>
      </c>
      <c r="C517" s="191" t="s">
        <v>937</v>
      </c>
      <c r="D517" s="192">
        <v>14</v>
      </c>
      <c r="E517" s="418"/>
      <c r="F517" s="418"/>
      <c r="G517" s="192" t="s">
        <v>941</v>
      </c>
      <c r="H517" s="192" t="s">
        <v>947</v>
      </c>
      <c r="I517" s="418"/>
      <c r="J517" s="419"/>
      <c r="K517" s="419"/>
      <c r="L517" s="419"/>
      <c r="M517" s="193">
        <v>23.49</v>
      </c>
      <c r="N517" s="196">
        <v>40.786255192695265</v>
      </c>
    </row>
    <row r="518" spans="1:14">
      <c r="A518" s="184">
        <v>517</v>
      </c>
      <c r="B518" s="191">
        <v>6</v>
      </c>
      <c r="C518" s="191" t="s">
        <v>937</v>
      </c>
      <c r="D518" s="192">
        <v>14</v>
      </c>
      <c r="E518" s="418"/>
      <c r="F518" s="418"/>
      <c r="G518" s="192" t="s">
        <v>942</v>
      </c>
      <c r="H518" s="192" t="s">
        <v>947</v>
      </c>
      <c r="I518" s="418"/>
      <c r="J518" s="419"/>
      <c r="K518" s="419"/>
      <c r="L518" s="419"/>
      <c r="M518" s="193">
        <v>23.46</v>
      </c>
      <c r="N518" s="196">
        <v>40.734165467034103</v>
      </c>
    </row>
    <row r="519" spans="1:14">
      <c r="A519" s="184">
        <v>518</v>
      </c>
      <c r="B519" s="191">
        <v>6</v>
      </c>
      <c r="C519" s="191" t="s">
        <v>937</v>
      </c>
      <c r="D519" s="192">
        <v>14</v>
      </c>
      <c r="E519" s="418"/>
      <c r="F519" s="418"/>
      <c r="G519" s="192" t="s">
        <v>943</v>
      </c>
      <c r="H519" s="192" t="s">
        <v>947</v>
      </c>
      <c r="I519" s="418"/>
      <c r="J519" s="419"/>
      <c r="K519" s="419"/>
      <c r="L519" s="419"/>
      <c r="M519" s="193">
        <v>23.46</v>
      </c>
      <c r="N519" s="196">
        <v>40.734165467034103</v>
      </c>
    </row>
    <row r="520" spans="1:14">
      <c r="A520" s="184">
        <v>519</v>
      </c>
      <c r="B520" s="191">
        <v>6</v>
      </c>
      <c r="C520" s="191" t="s">
        <v>937</v>
      </c>
      <c r="D520" s="192">
        <v>14</v>
      </c>
      <c r="E520" s="418"/>
      <c r="F520" s="418"/>
      <c r="G520" s="192" t="s">
        <v>944</v>
      </c>
      <c r="H520" s="192" t="s">
        <v>947</v>
      </c>
      <c r="I520" s="418"/>
      <c r="J520" s="419"/>
      <c r="K520" s="419"/>
      <c r="L520" s="419"/>
      <c r="M520" s="193">
        <v>23.49</v>
      </c>
      <c r="N520" s="196">
        <v>40.786255192695265</v>
      </c>
    </row>
    <row r="521" spans="1:14">
      <c r="A521" s="184">
        <v>520</v>
      </c>
      <c r="B521" s="191">
        <v>6</v>
      </c>
      <c r="C521" s="191" t="s">
        <v>937</v>
      </c>
      <c r="D521" s="192">
        <v>14</v>
      </c>
      <c r="E521" s="418"/>
      <c r="F521" s="418"/>
      <c r="G521" s="192" t="s">
        <v>945</v>
      </c>
      <c r="H521" s="192" t="s">
        <v>947</v>
      </c>
      <c r="I521" s="418"/>
      <c r="J521" s="419"/>
      <c r="K521" s="419"/>
      <c r="L521" s="419"/>
      <c r="M521" s="193">
        <v>25.62</v>
      </c>
      <c r="N521" s="196">
        <v>44.48462571463827</v>
      </c>
    </row>
    <row r="522" spans="1:14">
      <c r="A522" s="184">
        <v>521</v>
      </c>
      <c r="B522" s="191">
        <v>6</v>
      </c>
      <c r="C522" s="191" t="s">
        <v>937</v>
      </c>
      <c r="D522" s="192">
        <v>15</v>
      </c>
      <c r="E522" s="418">
        <v>1501</v>
      </c>
      <c r="F522" s="418" t="s">
        <v>938</v>
      </c>
      <c r="G522" s="192" t="s">
        <v>939</v>
      </c>
      <c r="H522" s="192" t="s">
        <v>867</v>
      </c>
      <c r="I522" s="418" t="s">
        <v>940</v>
      </c>
      <c r="J522" s="419">
        <v>114.55</v>
      </c>
      <c r="K522" s="419">
        <v>144.64084987123164</v>
      </c>
      <c r="L522" s="419">
        <v>247.29084987123201</v>
      </c>
      <c r="M522" s="193">
        <v>24.08</v>
      </c>
      <c r="N522" s="194">
        <v>41.810686464031591</v>
      </c>
    </row>
    <row r="523" spans="1:14">
      <c r="A523" s="184">
        <v>522</v>
      </c>
      <c r="B523" s="191">
        <v>6</v>
      </c>
      <c r="C523" s="191" t="s">
        <v>937</v>
      </c>
      <c r="D523" s="192">
        <v>15</v>
      </c>
      <c r="E523" s="418"/>
      <c r="F523" s="418"/>
      <c r="G523" s="192" t="s">
        <v>941</v>
      </c>
      <c r="H523" s="192" t="s">
        <v>867</v>
      </c>
      <c r="I523" s="418"/>
      <c r="J523" s="419"/>
      <c r="K523" s="419"/>
      <c r="L523" s="419"/>
      <c r="M523" s="193">
        <v>21.98</v>
      </c>
      <c r="N523" s="196">
        <v>38.164405667749769</v>
      </c>
    </row>
    <row r="524" spans="1:14">
      <c r="A524" s="184">
        <v>523</v>
      </c>
      <c r="B524" s="191">
        <v>6</v>
      </c>
      <c r="C524" s="191" t="s">
        <v>937</v>
      </c>
      <c r="D524" s="192">
        <v>15</v>
      </c>
      <c r="E524" s="418"/>
      <c r="F524" s="418"/>
      <c r="G524" s="192" t="s">
        <v>942</v>
      </c>
      <c r="H524" s="192" t="s">
        <v>867</v>
      </c>
      <c r="I524" s="418"/>
      <c r="J524" s="419"/>
      <c r="K524" s="419"/>
      <c r="L524" s="419"/>
      <c r="M524" s="193">
        <v>27</v>
      </c>
      <c r="N524" s="196">
        <v>46.880753095052036</v>
      </c>
    </row>
    <row r="525" spans="1:14">
      <c r="A525" s="184">
        <v>524</v>
      </c>
      <c r="B525" s="191">
        <v>6</v>
      </c>
      <c r="C525" s="191" t="s">
        <v>937</v>
      </c>
      <c r="D525" s="192">
        <v>15</v>
      </c>
      <c r="E525" s="418"/>
      <c r="F525" s="418"/>
      <c r="G525" s="192" t="s">
        <v>943</v>
      </c>
      <c r="H525" s="192" t="s">
        <v>867</v>
      </c>
      <c r="I525" s="418"/>
      <c r="J525" s="419"/>
      <c r="K525" s="419"/>
      <c r="L525" s="419"/>
      <c r="M525" s="193">
        <v>27</v>
      </c>
      <c r="N525" s="196">
        <v>46.880753095052036</v>
      </c>
    </row>
    <row r="526" spans="1:14">
      <c r="A526" s="184">
        <v>525</v>
      </c>
      <c r="B526" s="191">
        <v>6</v>
      </c>
      <c r="C526" s="191" t="s">
        <v>937</v>
      </c>
      <c r="D526" s="192">
        <v>15</v>
      </c>
      <c r="E526" s="418"/>
      <c r="F526" s="418"/>
      <c r="G526" s="192" t="s">
        <v>944</v>
      </c>
      <c r="H526" s="192" t="s">
        <v>867</v>
      </c>
      <c r="I526" s="418"/>
      <c r="J526" s="419"/>
      <c r="K526" s="419"/>
      <c r="L526" s="419"/>
      <c r="M526" s="193">
        <v>21.98</v>
      </c>
      <c r="N526" s="196">
        <v>38.164405667749769</v>
      </c>
    </row>
    <row r="527" spans="1:14">
      <c r="A527" s="184">
        <v>526</v>
      </c>
      <c r="B527" s="191">
        <v>6</v>
      </c>
      <c r="C527" s="191" t="s">
        <v>937</v>
      </c>
      <c r="D527" s="192">
        <v>15</v>
      </c>
      <c r="E527" s="418"/>
      <c r="F527" s="418"/>
      <c r="G527" s="192" t="s">
        <v>945</v>
      </c>
      <c r="H527" s="192" t="s">
        <v>867</v>
      </c>
      <c r="I527" s="418"/>
      <c r="J527" s="419"/>
      <c r="K527" s="419"/>
      <c r="L527" s="419"/>
      <c r="M527" s="193">
        <v>24.08</v>
      </c>
      <c r="N527" s="196">
        <v>41.810686464031591</v>
      </c>
    </row>
    <row r="528" spans="1:14">
      <c r="A528" s="184">
        <v>527</v>
      </c>
      <c r="B528" s="191">
        <v>6</v>
      </c>
      <c r="C528" s="191" t="s">
        <v>937</v>
      </c>
      <c r="D528" s="192">
        <v>15</v>
      </c>
      <c r="E528" s="418">
        <v>1502</v>
      </c>
      <c r="F528" s="418" t="s">
        <v>946</v>
      </c>
      <c r="G528" s="192" t="s">
        <v>939</v>
      </c>
      <c r="H528" s="192" t="s">
        <v>947</v>
      </c>
      <c r="I528" s="418" t="s">
        <v>940</v>
      </c>
      <c r="J528" s="419">
        <v>114.9</v>
      </c>
      <c r="K528" s="419">
        <v>145.08279048628995</v>
      </c>
      <c r="L528" s="419">
        <v>249.50279048628994</v>
      </c>
      <c r="M528" s="193">
        <v>23.46</v>
      </c>
      <c r="N528" s="196">
        <v>40.734165467034103</v>
      </c>
    </row>
    <row r="529" spans="1:14">
      <c r="A529" s="184">
        <v>528</v>
      </c>
      <c r="B529" s="191">
        <v>6</v>
      </c>
      <c r="C529" s="191" t="s">
        <v>937</v>
      </c>
      <c r="D529" s="192">
        <v>15</v>
      </c>
      <c r="E529" s="418"/>
      <c r="F529" s="418"/>
      <c r="G529" s="192" t="s">
        <v>941</v>
      </c>
      <c r="H529" s="192" t="s">
        <v>947</v>
      </c>
      <c r="I529" s="418"/>
      <c r="J529" s="419"/>
      <c r="K529" s="419"/>
      <c r="L529" s="419"/>
      <c r="M529" s="193">
        <v>23.49</v>
      </c>
      <c r="N529" s="196">
        <v>40.786255192695265</v>
      </c>
    </row>
    <row r="530" spans="1:14">
      <c r="A530" s="184">
        <v>529</v>
      </c>
      <c r="B530" s="191">
        <v>6</v>
      </c>
      <c r="C530" s="191" t="s">
        <v>937</v>
      </c>
      <c r="D530" s="192">
        <v>15</v>
      </c>
      <c r="E530" s="418"/>
      <c r="F530" s="418"/>
      <c r="G530" s="192" t="s">
        <v>942</v>
      </c>
      <c r="H530" s="192" t="s">
        <v>947</v>
      </c>
      <c r="I530" s="418"/>
      <c r="J530" s="419"/>
      <c r="K530" s="419"/>
      <c r="L530" s="419"/>
      <c r="M530" s="193">
        <v>25.62</v>
      </c>
      <c r="N530" s="196">
        <v>44.48462571463827</v>
      </c>
    </row>
    <row r="531" spans="1:14">
      <c r="A531" s="184">
        <v>530</v>
      </c>
      <c r="B531" s="191">
        <v>6</v>
      </c>
      <c r="C531" s="191" t="s">
        <v>937</v>
      </c>
      <c r="D531" s="192">
        <v>15</v>
      </c>
      <c r="E531" s="418"/>
      <c r="F531" s="418"/>
      <c r="G531" s="192" t="s">
        <v>943</v>
      </c>
      <c r="H531" s="192" t="s">
        <v>947</v>
      </c>
      <c r="I531" s="418"/>
      <c r="J531" s="419"/>
      <c r="K531" s="419"/>
      <c r="L531" s="419"/>
      <c r="M531" s="193">
        <v>25.62</v>
      </c>
      <c r="N531" s="196">
        <v>44.48462571463827</v>
      </c>
    </row>
    <row r="532" spans="1:14">
      <c r="A532" s="184">
        <v>531</v>
      </c>
      <c r="B532" s="191">
        <v>6</v>
      </c>
      <c r="C532" s="191" t="s">
        <v>937</v>
      </c>
      <c r="D532" s="192">
        <v>15</v>
      </c>
      <c r="E532" s="418"/>
      <c r="F532" s="418"/>
      <c r="G532" s="192" t="s">
        <v>944</v>
      </c>
      <c r="H532" s="192" t="s">
        <v>947</v>
      </c>
      <c r="I532" s="418"/>
      <c r="J532" s="419"/>
      <c r="K532" s="419"/>
      <c r="L532" s="419"/>
      <c r="M532" s="193">
        <v>23.49</v>
      </c>
      <c r="N532" s="196">
        <v>40.786255192695265</v>
      </c>
    </row>
    <row r="533" spans="1:14">
      <c r="A533" s="184">
        <v>532</v>
      </c>
      <c r="B533" s="191">
        <v>6</v>
      </c>
      <c r="C533" s="191" t="s">
        <v>937</v>
      </c>
      <c r="D533" s="192">
        <v>15</v>
      </c>
      <c r="E533" s="418"/>
      <c r="F533" s="418"/>
      <c r="G533" s="192" t="s">
        <v>945</v>
      </c>
      <c r="H533" s="192" t="s">
        <v>947</v>
      </c>
      <c r="I533" s="418"/>
      <c r="J533" s="419"/>
      <c r="K533" s="419"/>
      <c r="L533" s="419"/>
      <c r="M533" s="193">
        <v>23.46</v>
      </c>
      <c r="N533" s="196">
        <v>40.734165467034103</v>
      </c>
    </row>
    <row r="534" spans="1:14">
      <c r="A534" s="184">
        <v>533</v>
      </c>
      <c r="B534" s="191">
        <v>6</v>
      </c>
      <c r="C534" s="191" t="s">
        <v>937</v>
      </c>
      <c r="D534" s="192">
        <v>15</v>
      </c>
      <c r="E534" s="418">
        <v>1503</v>
      </c>
      <c r="F534" s="418" t="s">
        <v>948</v>
      </c>
      <c r="G534" s="192" t="s">
        <v>939</v>
      </c>
      <c r="H534" s="192" t="s">
        <v>867</v>
      </c>
      <c r="I534" s="418" t="s">
        <v>949</v>
      </c>
      <c r="J534" s="419">
        <v>85.82</v>
      </c>
      <c r="K534" s="419">
        <v>108.36383881230115</v>
      </c>
      <c r="L534" s="419">
        <v>178.34383881230116</v>
      </c>
      <c r="M534" s="193">
        <v>21.9</v>
      </c>
      <c r="N534" s="197">
        <v>38.025499732653316</v>
      </c>
    </row>
    <row r="535" spans="1:14">
      <c r="A535" s="184">
        <v>534</v>
      </c>
      <c r="B535" s="191">
        <v>6</v>
      </c>
      <c r="C535" s="191" t="s">
        <v>937</v>
      </c>
      <c r="D535" s="192">
        <v>15</v>
      </c>
      <c r="E535" s="418"/>
      <c r="F535" s="418"/>
      <c r="G535" s="192" t="s">
        <v>941</v>
      </c>
      <c r="H535" s="192" t="s">
        <v>867</v>
      </c>
      <c r="I535" s="418"/>
      <c r="J535" s="419"/>
      <c r="K535" s="419"/>
      <c r="L535" s="419"/>
      <c r="M535" s="193">
        <v>26.56</v>
      </c>
      <c r="N535" s="197">
        <v>46.116770452021555</v>
      </c>
    </row>
    <row r="536" spans="1:14">
      <c r="A536" s="184">
        <v>535</v>
      </c>
      <c r="B536" s="191">
        <v>6</v>
      </c>
      <c r="C536" s="191" t="s">
        <v>937</v>
      </c>
      <c r="D536" s="192">
        <v>15</v>
      </c>
      <c r="E536" s="418"/>
      <c r="F536" s="418"/>
      <c r="G536" s="192" t="s">
        <v>942</v>
      </c>
      <c r="H536" s="192" t="s">
        <v>867</v>
      </c>
      <c r="I536" s="418"/>
      <c r="J536" s="419"/>
      <c r="K536" s="419"/>
      <c r="L536" s="419"/>
      <c r="M536" s="193">
        <v>26.56</v>
      </c>
      <c r="N536" s="196">
        <v>46.116770452021555</v>
      </c>
    </row>
    <row r="537" spans="1:14">
      <c r="A537" s="184">
        <v>536</v>
      </c>
      <c r="B537" s="191">
        <v>6</v>
      </c>
      <c r="C537" s="191" t="s">
        <v>937</v>
      </c>
      <c r="D537" s="192">
        <v>15</v>
      </c>
      <c r="E537" s="418"/>
      <c r="F537" s="418"/>
      <c r="G537" s="192" t="s">
        <v>943</v>
      </c>
      <c r="H537" s="192" t="s">
        <v>867</v>
      </c>
      <c r="I537" s="418"/>
      <c r="J537" s="419"/>
      <c r="K537" s="419"/>
      <c r="L537" s="419"/>
      <c r="M537" s="193">
        <v>21.9</v>
      </c>
      <c r="N537" s="196">
        <v>38.025499732653316</v>
      </c>
    </row>
    <row r="538" spans="1:14">
      <c r="A538" s="184">
        <v>537</v>
      </c>
      <c r="B538" s="191">
        <v>6</v>
      </c>
      <c r="C538" s="191" t="s">
        <v>937</v>
      </c>
      <c r="D538" s="192">
        <v>15</v>
      </c>
      <c r="E538" s="418">
        <v>1504</v>
      </c>
      <c r="F538" s="418" t="s">
        <v>950</v>
      </c>
      <c r="G538" s="192" t="s">
        <v>939</v>
      </c>
      <c r="H538" s="192" t="s">
        <v>947</v>
      </c>
      <c r="I538" s="418" t="s">
        <v>949</v>
      </c>
      <c r="J538" s="419">
        <v>80.790000000000006</v>
      </c>
      <c r="K538" s="419">
        <v>102.01252083017725</v>
      </c>
      <c r="L538" s="419">
        <v>169.10252083017724</v>
      </c>
      <c r="M538" s="193">
        <v>25.32</v>
      </c>
      <c r="N538" s="196">
        <v>43.96372845802658</v>
      </c>
    </row>
    <row r="539" spans="1:14">
      <c r="A539" s="184">
        <v>538</v>
      </c>
      <c r="B539" s="191">
        <v>6</v>
      </c>
      <c r="C539" s="191" t="s">
        <v>937</v>
      </c>
      <c r="D539" s="192">
        <v>15</v>
      </c>
      <c r="E539" s="418"/>
      <c r="F539" s="418"/>
      <c r="G539" s="192" t="s">
        <v>941</v>
      </c>
      <c r="H539" s="192" t="s">
        <v>947</v>
      </c>
      <c r="I539" s="418"/>
      <c r="J539" s="419"/>
      <c r="K539" s="419"/>
      <c r="L539" s="419"/>
      <c r="M539" s="193">
        <v>23.72</v>
      </c>
      <c r="N539" s="196">
        <v>41.185609756097563</v>
      </c>
    </row>
    <row r="540" spans="1:14">
      <c r="A540" s="184">
        <v>539</v>
      </c>
      <c r="B540" s="191">
        <v>6</v>
      </c>
      <c r="C540" s="191" t="s">
        <v>937</v>
      </c>
      <c r="D540" s="192">
        <v>15</v>
      </c>
      <c r="E540" s="418"/>
      <c r="F540" s="418"/>
      <c r="G540" s="192" t="s">
        <v>942</v>
      </c>
      <c r="H540" s="192" t="s">
        <v>947</v>
      </c>
      <c r="I540" s="418"/>
      <c r="J540" s="419"/>
      <c r="K540" s="419"/>
      <c r="L540" s="419"/>
      <c r="M540" s="193">
        <v>23.72</v>
      </c>
      <c r="N540" s="196">
        <v>41.185609756097563</v>
      </c>
    </row>
    <row r="541" spans="1:14">
      <c r="A541" s="184">
        <v>540</v>
      </c>
      <c r="B541" s="191">
        <v>6</v>
      </c>
      <c r="C541" s="191" t="s">
        <v>937</v>
      </c>
      <c r="D541" s="192">
        <v>15</v>
      </c>
      <c r="E541" s="418"/>
      <c r="F541" s="418"/>
      <c r="G541" s="192" t="s">
        <v>943</v>
      </c>
      <c r="H541" s="192" t="s">
        <v>947</v>
      </c>
      <c r="I541" s="418"/>
      <c r="J541" s="419"/>
      <c r="K541" s="419"/>
      <c r="L541" s="419"/>
      <c r="M541" s="193">
        <v>25.32</v>
      </c>
      <c r="N541" s="196">
        <v>43.96372845802658</v>
      </c>
    </row>
    <row r="542" spans="1:14">
      <c r="A542" s="184">
        <v>541</v>
      </c>
      <c r="B542" s="191">
        <v>6</v>
      </c>
      <c r="C542" s="191" t="s">
        <v>937</v>
      </c>
      <c r="D542" s="192">
        <v>15</v>
      </c>
      <c r="E542" s="418">
        <v>1505</v>
      </c>
      <c r="F542" s="418" t="s">
        <v>939</v>
      </c>
      <c r="G542" s="192" t="s">
        <v>939</v>
      </c>
      <c r="H542" s="192" t="s">
        <v>867</v>
      </c>
      <c r="I542" s="418" t="s">
        <v>949</v>
      </c>
      <c r="J542" s="419">
        <v>85.82</v>
      </c>
      <c r="K542" s="419">
        <v>108.36464711227785</v>
      </c>
      <c r="L542" s="419">
        <v>178.34464711227787</v>
      </c>
      <c r="M542" s="193">
        <v>26.56</v>
      </c>
      <c r="N542" s="196">
        <v>46.116770452021555</v>
      </c>
    </row>
    <row r="543" spans="1:14">
      <c r="A543" s="184">
        <v>542</v>
      </c>
      <c r="B543" s="191">
        <v>6</v>
      </c>
      <c r="C543" s="191" t="s">
        <v>937</v>
      </c>
      <c r="D543" s="192">
        <v>15</v>
      </c>
      <c r="E543" s="418"/>
      <c r="F543" s="418"/>
      <c r="G543" s="192" t="s">
        <v>941</v>
      </c>
      <c r="H543" s="192" t="s">
        <v>867</v>
      </c>
      <c r="I543" s="418"/>
      <c r="J543" s="419"/>
      <c r="K543" s="419"/>
      <c r="L543" s="419"/>
      <c r="M543" s="193">
        <v>21.9</v>
      </c>
      <c r="N543" s="196">
        <v>38.025499732653316</v>
      </c>
    </row>
    <row r="544" spans="1:14">
      <c r="A544" s="184">
        <v>543</v>
      </c>
      <c r="B544" s="191">
        <v>6</v>
      </c>
      <c r="C544" s="191" t="s">
        <v>937</v>
      </c>
      <c r="D544" s="192">
        <v>15</v>
      </c>
      <c r="E544" s="418"/>
      <c r="F544" s="418"/>
      <c r="G544" s="192" t="s">
        <v>942</v>
      </c>
      <c r="H544" s="192" t="s">
        <v>867</v>
      </c>
      <c r="I544" s="418"/>
      <c r="J544" s="419"/>
      <c r="K544" s="419"/>
      <c r="L544" s="419"/>
      <c r="M544" s="193">
        <v>21.9</v>
      </c>
      <c r="N544" s="196">
        <v>38.025499732653316</v>
      </c>
    </row>
    <row r="545" spans="1:14">
      <c r="A545" s="184">
        <v>544</v>
      </c>
      <c r="B545" s="191">
        <v>6</v>
      </c>
      <c r="C545" s="191" t="s">
        <v>937</v>
      </c>
      <c r="D545" s="192">
        <v>15</v>
      </c>
      <c r="E545" s="418"/>
      <c r="F545" s="418"/>
      <c r="G545" s="192" t="s">
        <v>943</v>
      </c>
      <c r="H545" s="192" t="s">
        <v>867</v>
      </c>
      <c r="I545" s="418"/>
      <c r="J545" s="419"/>
      <c r="K545" s="419"/>
      <c r="L545" s="419"/>
      <c r="M545" s="193">
        <v>26.56</v>
      </c>
      <c r="N545" s="196">
        <v>46.116770452021555</v>
      </c>
    </row>
    <row r="546" spans="1:14">
      <c r="A546" s="184">
        <v>545</v>
      </c>
      <c r="B546" s="191">
        <v>6</v>
      </c>
      <c r="C546" s="191" t="s">
        <v>937</v>
      </c>
      <c r="D546" s="192">
        <v>15</v>
      </c>
      <c r="E546" s="418">
        <v>1506</v>
      </c>
      <c r="F546" s="418" t="s">
        <v>943</v>
      </c>
      <c r="G546" s="192" t="s">
        <v>939</v>
      </c>
      <c r="H546" s="192" t="s">
        <v>947</v>
      </c>
      <c r="I546" s="418" t="s">
        <v>949</v>
      </c>
      <c r="J546" s="419">
        <v>80.790000000000006</v>
      </c>
      <c r="K546" s="419">
        <v>102.01328175484653</v>
      </c>
      <c r="L546" s="419">
        <v>169.10328175484653</v>
      </c>
      <c r="M546" s="193">
        <v>23.72</v>
      </c>
      <c r="N546" s="196">
        <v>41.185609756097563</v>
      </c>
    </row>
    <row r="547" spans="1:14">
      <c r="A547" s="184">
        <v>546</v>
      </c>
      <c r="B547" s="191">
        <v>6</v>
      </c>
      <c r="C547" s="191" t="s">
        <v>937</v>
      </c>
      <c r="D547" s="192">
        <v>15</v>
      </c>
      <c r="E547" s="418"/>
      <c r="F547" s="418"/>
      <c r="G547" s="192" t="s">
        <v>941</v>
      </c>
      <c r="H547" s="192" t="s">
        <v>947</v>
      </c>
      <c r="I547" s="418"/>
      <c r="J547" s="419"/>
      <c r="K547" s="419"/>
      <c r="L547" s="419"/>
      <c r="M547" s="193">
        <v>25.32</v>
      </c>
      <c r="N547" s="196">
        <v>43.96372845802658</v>
      </c>
    </row>
    <row r="548" spans="1:14">
      <c r="A548" s="184">
        <v>547</v>
      </c>
      <c r="B548" s="191">
        <v>6</v>
      </c>
      <c r="C548" s="191" t="s">
        <v>937</v>
      </c>
      <c r="D548" s="192">
        <v>15</v>
      </c>
      <c r="E548" s="418"/>
      <c r="F548" s="418"/>
      <c r="G548" s="192" t="s">
        <v>942</v>
      </c>
      <c r="H548" s="192" t="s">
        <v>947</v>
      </c>
      <c r="I548" s="418"/>
      <c r="J548" s="419"/>
      <c r="K548" s="419"/>
      <c r="L548" s="419"/>
      <c r="M548" s="193">
        <v>25.32</v>
      </c>
      <c r="N548" s="196">
        <v>43.96372845802658</v>
      </c>
    </row>
    <row r="549" spans="1:14">
      <c r="A549" s="184">
        <v>548</v>
      </c>
      <c r="B549" s="191">
        <v>6</v>
      </c>
      <c r="C549" s="191" t="s">
        <v>937</v>
      </c>
      <c r="D549" s="192">
        <v>15</v>
      </c>
      <c r="E549" s="418"/>
      <c r="F549" s="418"/>
      <c r="G549" s="192" t="s">
        <v>943</v>
      </c>
      <c r="H549" s="192" t="s">
        <v>947</v>
      </c>
      <c r="I549" s="418"/>
      <c r="J549" s="419"/>
      <c r="K549" s="419"/>
      <c r="L549" s="419"/>
      <c r="M549" s="193">
        <v>23.72</v>
      </c>
      <c r="N549" s="196">
        <v>41.185609756097563</v>
      </c>
    </row>
    <row r="550" spans="1:14">
      <c r="A550" s="184">
        <v>549</v>
      </c>
      <c r="B550" s="191">
        <v>6</v>
      </c>
      <c r="C550" s="191" t="s">
        <v>937</v>
      </c>
      <c r="D550" s="192">
        <v>15</v>
      </c>
      <c r="E550" s="418">
        <v>1507</v>
      </c>
      <c r="F550" s="418" t="s">
        <v>941</v>
      </c>
      <c r="G550" s="192" t="s">
        <v>939</v>
      </c>
      <c r="H550" s="192" t="s">
        <v>867</v>
      </c>
      <c r="I550" s="418" t="s">
        <v>940</v>
      </c>
      <c r="J550" s="419">
        <v>114.59</v>
      </c>
      <c r="K550" s="419">
        <v>144.69243664176091</v>
      </c>
      <c r="L550" s="419">
        <v>247.34243664176091</v>
      </c>
      <c r="M550" s="193">
        <v>27</v>
      </c>
      <c r="N550" s="196">
        <v>46.880753095052036</v>
      </c>
    </row>
    <row r="551" spans="1:14">
      <c r="A551" s="184">
        <v>550</v>
      </c>
      <c r="B551" s="191">
        <v>6</v>
      </c>
      <c r="C551" s="191" t="s">
        <v>937</v>
      </c>
      <c r="D551" s="192">
        <v>15</v>
      </c>
      <c r="E551" s="418"/>
      <c r="F551" s="418"/>
      <c r="G551" s="192" t="s">
        <v>941</v>
      </c>
      <c r="H551" s="192" t="s">
        <v>867</v>
      </c>
      <c r="I551" s="418"/>
      <c r="J551" s="419"/>
      <c r="K551" s="419"/>
      <c r="L551" s="419"/>
      <c r="M551" s="193">
        <v>21.98</v>
      </c>
      <c r="N551" s="196">
        <v>38.164405667749769</v>
      </c>
    </row>
    <row r="552" spans="1:14">
      <c r="A552" s="184">
        <v>551</v>
      </c>
      <c r="B552" s="191">
        <v>6</v>
      </c>
      <c r="C552" s="191" t="s">
        <v>937</v>
      </c>
      <c r="D552" s="192">
        <v>15</v>
      </c>
      <c r="E552" s="418"/>
      <c r="F552" s="418"/>
      <c r="G552" s="192" t="s">
        <v>942</v>
      </c>
      <c r="H552" s="192" t="s">
        <v>867</v>
      </c>
      <c r="I552" s="418"/>
      <c r="J552" s="419"/>
      <c r="K552" s="419"/>
      <c r="L552" s="419"/>
      <c r="M552" s="193">
        <v>24.08</v>
      </c>
      <c r="N552" s="196">
        <v>41.810686464031591</v>
      </c>
    </row>
    <row r="553" spans="1:14">
      <c r="A553" s="184">
        <v>552</v>
      </c>
      <c r="B553" s="191">
        <v>6</v>
      </c>
      <c r="C553" s="191" t="s">
        <v>937</v>
      </c>
      <c r="D553" s="192">
        <v>15</v>
      </c>
      <c r="E553" s="418"/>
      <c r="F553" s="418"/>
      <c r="G553" s="192" t="s">
        <v>943</v>
      </c>
      <c r="H553" s="192" t="s">
        <v>867</v>
      </c>
      <c r="I553" s="418"/>
      <c r="J553" s="419"/>
      <c r="K553" s="419"/>
      <c r="L553" s="419"/>
      <c r="M553" s="193">
        <v>24.08</v>
      </c>
      <c r="N553" s="196">
        <v>41.810686464031591</v>
      </c>
    </row>
    <row r="554" spans="1:14">
      <c r="A554" s="184">
        <v>553</v>
      </c>
      <c r="B554" s="191">
        <v>6</v>
      </c>
      <c r="C554" s="191" t="s">
        <v>937</v>
      </c>
      <c r="D554" s="192">
        <v>15</v>
      </c>
      <c r="E554" s="418"/>
      <c r="F554" s="418"/>
      <c r="G554" s="192" t="s">
        <v>944</v>
      </c>
      <c r="H554" s="192" t="s">
        <v>867</v>
      </c>
      <c r="I554" s="418"/>
      <c r="J554" s="419"/>
      <c r="K554" s="419"/>
      <c r="L554" s="419"/>
      <c r="M554" s="193">
        <v>21.98</v>
      </c>
      <c r="N554" s="196">
        <v>38.164405667749769</v>
      </c>
    </row>
    <row r="555" spans="1:14">
      <c r="A555" s="184">
        <v>554</v>
      </c>
      <c r="B555" s="191">
        <v>6</v>
      </c>
      <c r="C555" s="191" t="s">
        <v>937</v>
      </c>
      <c r="D555" s="192">
        <v>15</v>
      </c>
      <c r="E555" s="418"/>
      <c r="F555" s="418"/>
      <c r="G555" s="192" t="s">
        <v>945</v>
      </c>
      <c r="H555" s="192" t="s">
        <v>867</v>
      </c>
      <c r="I555" s="418"/>
      <c r="J555" s="419"/>
      <c r="K555" s="419"/>
      <c r="L555" s="419"/>
      <c r="M555" s="193">
        <v>27</v>
      </c>
      <c r="N555" s="196">
        <v>46.880753095052036</v>
      </c>
    </row>
    <row r="556" spans="1:14">
      <c r="A556" s="184">
        <v>555</v>
      </c>
      <c r="B556" s="191">
        <v>6</v>
      </c>
      <c r="C556" s="191" t="s">
        <v>937</v>
      </c>
      <c r="D556" s="192">
        <v>15</v>
      </c>
      <c r="E556" s="418">
        <v>1508</v>
      </c>
      <c r="F556" s="418" t="s">
        <v>942</v>
      </c>
      <c r="G556" s="192" t="s">
        <v>939</v>
      </c>
      <c r="H556" s="192" t="s">
        <v>947</v>
      </c>
      <c r="I556" s="418" t="s">
        <v>940</v>
      </c>
      <c r="J556" s="419">
        <v>114.96</v>
      </c>
      <c r="K556" s="419">
        <v>145.1596344911147</v>
      </c>
      <c r="L556" s="419">
        <v>249.57963449111469</v>
      </c>
      <c r="M556" s="193">
        <v>25.62</v>
      </c>
      <c r="N556" s="196">
        <v>44.48462571463827</v>
      </c>
    </row>
    <row r="557" spans="1:14">
      <c r="A557" s="184">
        <v>556</v>
      </c>
      <c r="B557" s="191">
        <v>6</v>
      </c>
      <c r="C557" s="191" t="s">
        <v>937</v>
      </c>
      <c r="D557" s="192">
        <v>15</v>
      </c>
      <c r="E557" s="418"/>
      <c r="F557" s="418"/>
      <c r="G557" s="192" t="s">
        <v>941</v>
      </c>
      <c r="H557" s="192" t="s">
        <v>947</v>
      </c>
      <c r="I557" s="418"/>
      <c r="J557" s="419"/>
      <c r="K557" s="419"/>
      <c r="L557" s="419"/>
      <c r="M557" s="193">
        <v>23.49</v>
      </c>
      <c r="N557" s="196">
        <v>40.786255192695265</v>
      </c>
    </row>
    <row r="558" spans="1:14">
      <c r="A558" s="184">
        <v>557</v>
      </c>
      <c r="B558" s="191">
        <v>6</v>
      </c>
      <c r="C558" s="191" t="s">
        <v>937</v>
      </c>
      <c r="D558" s="192">
        <v>15</v>
      </c>
      <c r="E558" s="418"/>
      <c r="F558" s="418"/>
      <c r="G558" s="192" t="s">
        <v>942</v>
      </c>
      <c r="H558" s="192" t="s">
        <v>947</v>
      </c>
      <c r="I558" s="418"/>
      <c r="J558" s="419"/>
      <c r="K558" s="419"/>
      <c r="L558" s="419"/>
      <c r="M558" s="193">
        <v>23.46</v>
      </c>
      <c r="N558" s="196">
        <v>40.734165467034103</v>
      </c>
    </row>
    <row r="559" spans="1:14">
      <c r="A559" s="184">
        <v>558</v>
      </c>
      <c r="B559" s="191">
        <v>6</v>
      </c>
      <c r="C559" s="191" t="s">
        <v>937</v>
      </c>
      <c r="D559" s="192">
        <v>15</v>
      </c>
      <c r="E559" s="418"/>
      <c r="F559" s="418"/>
      <c r="G559" s="192" t="s">
        <v>943</v>
      </c>
      <c r="H559" s="192" t="s">
        <v>947</v>
      </c>
      <c r="I559" s="418"/>
      <c r="J559" s="419"/>
      <c r="K559" s="419"/>
      <c r="L559" s="419"/>
      <c r="M559" s="193">
        <v>23.46</v>
      </c>
      <c r="N559" s="196">
        <v>40.734165467034103</v>
      </c>
    </row>
    <row r="560" spans="1:14">
      <c r="A560" s="184">
        <v>559</v>
      </c>
      <c r="B560" s="191">
        <v>6</v>
      </c>
      <c r="C560" s="191" t="s">
        <v>937</v>
      </c>
      <c r="D560" s="192">
        <v>15</v>
      </c>
      <c r="E560" s="418"/>
      <c r="F560" s="418"/>
      <c r="G560" s="192" t="s">
        <v>944</v>
      </c>
      <c r="H560" s="192" t="s">
        <v>947</v>
      </c>
      <c r="I560" s="418"/>
      <c r="J560" s="419"/>
      <c r="K560" s="419"/>
      <c r="L560" s="419"/>
      <c r="M560" s="193">
        <v>23.49</v>
      </c>
      <c r="N560" s="196">
        <v>40.786255192695265</v>
      </c>
    </row>
    <row r="561" spans="1:14">
      <c r="A561" s="184">
        <v>560</v>
      </c>
      <c r="B561" s="191">
        <v>6</v>
      </c>
      <c r="C561" s="191" t="s">
        <v>937</v>
      </c>
      <c r="D561" s="192">
        <v>15</v>
      </c>
      <c r="E561" s="418"/>
      <c r="F561" s="418"/>
      <c r="G561" s="192" t="s">
        <v>945</v>
      </c>
      <c r="H561" s="192" t="s">
        <v>947</v>
      </c>
      <c r="I561" s="418"/>
      <c r="J561" s="419"/>
      <c r="K561" s="419"/>
      <c r="L561" s="419"/>
      <c r="M561" s="193">
        <v>25.62</v>
      </c>
      <c r="N561" s="196">
        <v>44.48462571463827</v>
      </c>
    </row>
    <row r="562" spans="1:14">
      <c r="A562" s="184">
        <v>561</v>
      </c>
      <c r="B562" s="191">
        <v>6</v>
      </c>
      <c r="C562" s="191" t="s">
        <v>937</v>
      </c>
      <c r="D562" s="192">
        <v>16</v>
      </c>
      <c r="E562" s="418">
        <v>1601</v>
      </c>
      <c r="F562" s="418" t="s">
        <v>938</v>
      </c>
      <c r="G562" s="192" t="s">
        <v>939</v>
      </c>
      <c r="H562" s="192" t="s">
        <v>867</v>
      </c>
      <c r="I562" s="418" t="s">
        <v>940</v>
      </c>
      <c r="J562" s="419">
        <v>114.55</v>
      </c>
      <c r="K562" s="419">
        <v>144.64084987123164</v>
      </c>
      <c r="L562" s="419">
        <v>247.29084987123201</v>
      </c>
      <c r="M562" s="193">
        <v>24.08</v>
      </c>
      <c r="N562" s="194">
        <v>41.810686464031591</v>
      </c>
    </row>
    <row r="563" spans="1:14">
      <c r="A563" s="184">
        <v>562</v>
      </c>
      <c r="B563" s="191">
        <v>6</v>
      </c>
      <c r="C563" s="191" t="s">
        <v>937</v>
      </c>
      <c r="D563" s="192">
        <v>16</v>
      </c>
      <c r="E563" s="418"/>
      <c r="F563" s="418"/>
      <c r="G563" s="192" t="s">
        <v>941</v>
      </c>
      <c r="H563" s="192" t="s">
        <v>867</v>
      </c>
      <c r="I563" s="418"/>
      <c r="J563" s="419"/>
      <c r="K563" s="419"/>
      <c r="L563" s="419"/>
      <c r="M563" s="193">
        <v>21.98</v>
      </c>
      <c r="N563" s="196">
        <v>38.164405667749769</v>
      </c>
    </row>
    <row r="564" spans="1:14">
      <c r="A564" s="184">
        <v>563</v>
      </c>
      <c r="B564" s="191">
        <v>6</v>
      </c>
      <c r="C564" s="191" t="s">
        <v>937</v>
      </c>
      <c r="D564" s="192">
        <v>16</v>
      </c>
      <c r="E564" s="418"/>
      <c r="F564" s="418"/>
      <c r="G564" s="192" t="s">
        <v>942</v>
      </c>
      <c r="H564" s="192" t="s">
        <v>867</v>
      </c>
      <c r="I564" s="418"/>
      <c r="J564" s="419"/>
      <c r="K564" s="419"/>
      <c r="L564" s="419"/>
      <c r="M564" s="193">
        <v>27</v>
      </c>
      <c r="N564" s="196">
        <v>46.880753095052036</v>
      </c>
    </row>
    <row r="565" spans="1:14">
      <c r="A565" s="184">
        <v>564</v>
      </c>
      <c r="B565" s="191">
        <v>6</v>
      </c>
      <c r="C565" s="191" t="s">
        <v>937</v>
      </c>
      <c r="D565" s="192">
        <v>16</v>
      </c>
      <c r="E565" s="418"/>
      <c r="F565" s="418"/>
      <c r="G565" s="192" t="s">
        <v>943</v>
      </c>
      <c r="H565" s="192" t="s">
        <v>867</v>
      </c>
      <c r="I565" s="418"/>
      <c r="J565" s="419"/>
      <c r="K565" s="419"/>
      <c r="L565" s="419"/>
      <c r="M565" s="193">
        <v>27</v>
      </c>
      <c r="N565" s="196">
        <v>46.880753095052036</v>
      </c>
    </row>
    <row r="566" spans="1:14">
      <c r="A566" s="184">
        <v>565</v>
      </c>
      <c r="B566" s="191">
        <v>6</v>
      </c>
      <c r="C566" s="191" t="s">
        <v>937</v>
      </c>
      <c r="D566" s="192">
        <v>16</v>
      </c>
      <c r="E566" s="418"/>
      <c r="F566" s="418"/>
      <c r="G566" s="192" t="s">
        <v>944</v>
      </c>
      <c r="H566" s="192" t="s">
        <v>867</v>
      </c>
      <c r="I566" s="418"/>
      <c r="J566" s="419"/>
      <c r="K566" s="419"/>
      <c r="L566" s="419"/>
      <c r="M566" s="193">
        <v>21.98</v>
      </c>
      <c r="N566" s="196">
        <v>38.164405667749769</v>
      </c>
    </row>
    <row r="567" spans="1:14">
      <c r="A567" s="184">
        <v>566</v>
      </c>
      <c r="B567" s="191">
        <v>6</v>
      </c>
      <c r="C567" s="191" t="s">
        <v>937</v>
      </c>
      <c r="D567" s="192">
        <v>16</v>
      </c>
      <c r="E567" s="418"/>
      <c r="F567" s="418"/>
      <c r="G567" s="192" t="s">
        <v>945</v>
      </c>
      <c r="H567" s="192" t="s">
        <v>867</v>
      </c>
      <c r="I567" s="418"/>
      <c r="J567" s="419"/>
      <c r="K567" s="419"/>
      <c r="L567" s="419"/>
      <c r="M567" s="193">
        <v>24.08</v>
      </c>
      <c r="N567" s="196">
        <v>41.810686464031591</v>
      </c>
    </row>
    <row r="568" spans="1:14">
      <c r="A568" s="184">
        <v>567</v>
      </c>
      <c r="B568" s="191">
        <v>6</v>
      </c>
      <c r="C568" s="191" t="s">
        <v>937</v>
      </c>
      <c r="D568" s="192">
        <v>16</v>
      </c>
      <c r="E568" s="418">
        <v>1602</v>
      </c>
      <c r="F568" s="418" t="s">
        <v>946</v>
      </c>
      <c r="G568" s="192" t="s">
        <v>939</v>
      </c>
      <c r="H568" s="192" t="s">
        <v>947</v>
      </c>
      <c r="I568" s="418" t="s">
        <v>940</v>
      </c>
      <c r="J568" s="419">
        <v>114.9</v>
      </c>
      <c r="K568" s="419">
        <v>145.08279048628995</v>
      </c>
      <c r="L568" s="419">
        <v>249.50279048628994</v>
      </c>
      <c r="M568" s="193">
        <v>23.46</v>
      </c>
      <c r="N568" s="196">
        <v>40.734165467034103</v>
      </c>
    </row>
    <row r="569" spans="1:14">
      <c r="A569" s="184">
        <v>568</v>
      </c>
      <c r="B569" s="191">
        <v>6</v>
      </c>
      <c r="C569" s="191" t="s">
        <v>937</v>
      </c>
      <c r="D569" s="192">
        <v>16</v>
      </c>
      <c r="E569" s="418"/>
      <c r="F569" s="418"/>
      <c r="G569" s="192" t="s">
        <v>941</v>
      </c>
      <c r="H569" s="192" t="s">
        <v>947</v>
      </c>
      <c r="I569" s="418"/>
      <c r="J569" s="419"/>
      <c r="K569" s="419"/>
      <c r="L569" s="419"/>
      <c r="M569" s="193">
        <v>23.49</v>
      </c>
      <c r="N569" s="196">
        <v>40.786255192695265</v>
      </c>
    </row>
    <row r="570" spans="1:14">
      <c r="A570" s="184">
        <v>569</v>
      </c>
      <c r="B570" s="191">
        <v>6</v>
      </c>
      <c r="C570" s="191" t="s">
        <v>937</v>
      </c>
      <c r="D570" s="192">
        <v>16</v>
      </c>
      <c r="E570" s="418"/>
      <c r="F570" s="418"/>
      <c r="G570" s="192" t="s">
        <v>942</v>
      </c>
      <c r="H570" s="192" t="s">
        <v>947</v>
      </c>
      <c r="I570" s="418"/>
      <c r="J570" s="419"/>
      <c r="K570" s="419"/>
      <c r="L570" s="419"/>
      <c r="M570" s="193">
        <v>25.62</v>
      </c>
      <c r="N570" s="196">
        <v>44.48462571463827</v>
      </c>
    </row>
    <row r="571" spans="1:14">
      <c r="A571" s="184">
        <v>570</v>
      </c>
      <c r="B571" s="191">
        <v>6</v>
      </c>
      <c r="C571" s="191" t="s">
        <v>937</v>
      </c>
      <c r="D571" s="192">
        <v>16</v>
      </c>
      <c r="E571" s="418"/>
      <c r="F571" s="418"/>
      <c r="G571" s="192" t="s">
        <v>943</v>
      </c>
      <c r="H571" s="192" t="s">
        <v>947</v>
      </c>
      <c r="I571" s="418"/>
      <c r="J571" s="419"/>
      <c r="K571" s="419"/>
      <c r="L571" s="419"/>
      <c r="M571" s="193">
        <v>25.62</v>
      </c>
      <c r="N571" s="196">
        <v>44.48462571463827</v>
      </c>
    </row>
    <row r="572" spans="1:14">
      <c r="A572" s="184">
        <v>571</v>
      </c>
      <c r="B572" s="191">
        <v>6</v>
      </c>
      <c r="C572" s="191" t="s">
        <v>937</v>
      </c>
      <c r="D572" s="192">
        <v>16</v>
      </c>
      <c r="E572" s="418"/>
      <c r="F572" s="418"/>
      <c r="G572" s="192" t="s">
        <v>944</v>
      </c>
      <c r="H572" s="192" t="s">
        <v>947</v>
      </c>
      <c r="I572" s="418"/>
      <c r="J572" s="419"/>
      <c r="K572" s="419"/>
      <c r="L572" s="419"/>
      <c r="M572" s="193">
        <v>23.49</v>
      </c>
      <c r="N572" s="196">
        <v>40.786255192695265</v>
      </c>
    </row>
    <row r="573" spans="1:14">
      <c r="A573" s="184">
        <v>572</v>
      </c>
      <c r="B573" s="191">
        <v>6</v>
      </c>
      <c r="C573" s="191" t="s">
        <v>937</v>
      </c>
      <c r="D573" s="192">
        <v>16</v>
      </c>
      <c r="E573" s="418"/>
      <c r="F573" s="418"/>
      <c r="G573" s="192" t="s">
        <v>945</v>
      </c>
      <c r="H573" s="192" t="s">
        <v>947</v>
      </c>
      <c r="I573" s="418"/>
      <c r="J573" s="419"/>
      <c r="K573" s="419"/>
      <c r="L573" s="419"/>
      <c r="M573" s="193">
        <v>23.46</v>
      </c>
      <c r="N573" s="196">
        <v>40.734165467034103</v>
      </c>
    </row>
    <row r="574" spans="1:14">
      <c r="A574" s="184">
        <v>573</v>
      </c>
      <c r="B574" s="191">
        <v>6</v>
      </c>
      <c r="C574" s="191" t="s">
        <v>937</v>
      </c>
      <c r="D574" s="192">
        <v>16</v>
      </c>
      <c r="E574" s="418">
        <v>1603</v>
      </c>
      <c r="F574" s="418" t="s">
        <v>948</v>
      </c>
      <c r="G574" s="192" t="s">
        <v>939</v>
      </c>
      <c r="H574" s="192" t="s">
        <v>867</v>
      </c>
      <c r="I574" s="418" t="s">
        <v>949</v>
      </c>
      <c r="J574" s="419">
        <v>85.82</v>
      </c>
      <c r="K574" s="419">
        <v>108.36383881230115</v>
      </c>
      <c r="L574" s="419">
        <v>178.34383881230116</v>
      </c>
      <c r="M574" s="193">
        <v>21.9</v>
      </c>
      <c r="N574" s="197">
        <v>38.025499732653316</v>
      </c>
    </row>
    <row r="575" spans="1:14">
      <c r="A575" s="184">
        <v>574</v>
      </c>
      <c r="B575" s="191">
        <v>6</v>
      </c>
      <c r="C575" s="191" t="s">
        <v>937</v>
      </c>
      <c r="D575" s="192">
        <v>16</v>
      </c>
      <c r="E575" s="418"/>
      <c r="F575" s="418"/>
      <c r="G575" s="192" t="s">
        <v>941</v>
      </c>
      <c r="H575" s="192" t="s">
        <v>867</v>
      </c>
      <c r="I575" s="418"/>
      <c r="J575" s="419"/>
      <c r="K575" s="419"/>
      <c r="L575" s="419"/>
      <c r="M575" s="193">
        <v>26.56</v>
      </c>
      <c r="N575" s="197">
        <v>46.116770452021555</v>
      </c>
    </row>
    <row r="576" spans="1:14">
      <c r="A576" s="184">
        <v>575</v>
      </c>
      <c r="B576" s="191">
        <v>6</v>
      </c>
      <c r="C576" s="191" t="s">
        <v>937</v>
      </c>
      <c r="D576" s="192">
        <v>16</v>
      </c>
      <c r="E576" s="418"/>
      <c r="F576" s="418"/>
      <c r="G576" s="192" t="s">
        <v>942</v>
      </c>
      <c r="H576" s="192" t="s">
        <v>867</v>
      </c>
      <c r="I576" s="418"/>
      <c r="J576" s="419"/>
      <c r="K576" s="419"/>
      <c r="L576" s="419"/>
      <c r="M576" s="193">
        <v>26.56</v>
      </c>
      <c r="N576" s="196">
        <v>46.116770452021555</v>
      </c>
    </row>
    <row r="577" spans="1:14">
      <c r="A577" s="184">
        <v>576</v>
      </c>
      <c r="B577" s="191">
        <v>6</v>
      </c>
      <c r="C577" s="191" t="s">
        <v>937</v>
      </c>
      <c r="D577" s="192">
        <v>16</v>
      </c>
      <c r="E577" s="418"/>
      <c r="F577" s="418"/>
      <c r="G577" s="192" t="s">
        <v>943</v>
      </c>
      <c r="H577" s="192" t="s">
        <v>867</v>
      </c>
      <c r="I577" s="418"/>
      <c r="J577" s="419"/>
      <c r="K577" s="419"/>
      <c r="L577" s="419"/>
      <c r="M577" s="193">
        <v>21.9</v>
      </c>
      <c r="N577" s="196">
        <v>38.025499732653316</v>
      </c>
    </row>
    <row r="578" spans="1:14">
      <c r="A578" s="184">
        <v>577</v>
      </c>
      <c r="B578" s="191">
        <v>6</v>
      </c>
      <c r="C578" s="191" t="s">
        <v>937</v>
      </c>
      <c r="D578" s="192">
        <v>16</v>
      </c>
      <c r="E578" s="418">
        <v>1604</v>
      </c>
      <c r="F578" s="418" t="s">
        <v>950</v>
      </c>
      <c r="G578" s="192" t="s">
        <v>939</v>
      </c>
      <c r="H578" s="192" t="s">
        <v>947</v>
      </c>
      <c r="I578" s="418" t="s">
        <v>949</v>
      </c>
      <c r="J578" s="419">
        <v>80.790000000000006</v>
      </c>
      <c r="K578" s="419">
        <v>102.01252083017725</v>
      </c>
      <c r="L578" s="419">
        <v>169.10252083017724</v>
      </c>
      <c r="M578" s="193">
        <v>25.32</v>
      </c>
      <c r="N578" s="196">
        <v>43.96372845802658</v>
      </c>
    </row>
    <row r="579" spans="1:14">
      <c r="A579" s="184">
        <v>578</v>
      </c>
      <c r="B579" s="191">
        <v>6</v>
      </c>
      <c r="C579" s="191" t="s">
        <v>937</v>
      </c>
      <c r="D579" s="192">
        <v>16</v>
      </c>
      <c r="E579" s="418"/>
      <c r="F579" s="418"/>
      <c r="G579" s="192" t="s">
        <v>941</v>
      </c>
      <c r="H579" s="192" t="s">
        <v>947</v>
      </c>
      <c r="I579" s="418"/>
      <c r="J579" s="419"/>
      <c r="K579" s="419"/>
      <c r="L579" s="419"/>
      <c r="M579" s="193">
        <v>23.72</v>
      </c>
      <c r="N579" s="196">
        <v>41.185609756097563</v>
      </c>
    </row>
    <row r="580" spans="1:14">
      <c r="A580" s="184">
        <v>579</v>
      </c>
      <c r="B580" s="191">
        <v>6</v>
      </c>
      <c r="C580" s="191" t="s">
        <v>937</v>
      </c>
      <c r="D580" s="192">
        <v>16</v>
      </c>
      <c r="E580" s="418"/>
      <c r="F580" s="418"/>
      <c r="G580" s="192" t="s">
        <v>942</v>
      </c>
      <c r="H580" s="192" t="s">
        <v>947</v>
      </c>
      <c r="I580" s="418"/>
      <c r="J580" s="419"/>
      <c r="K580" s="419"/>
      <c r="L580" s="419"/>
      <c r="M580" s="193">
        <v>23.72</v>
      </c>
      <c r="N580" s="196">
        <v>41.185609756097563</v>
      </c>
    </row>
    <row r="581" spans="1:14">
      <c r="A581" s="184">
        <v>580</v>
      </c>
      <c r="B581" s="191">
        <v>6</v>
      </c>
      <c r="C581" s="191" t="s">
        <v>937</v>
      </c>
      <c r="D581" s="192">
        <v>16</v>
      </c>
      <c r="E581" s="418"/>
      <c r="F581" s="418"/>
      <c r="G581" s="192" t="s">
        <v>943</v>
      </c>
      <c r="H581" s="192" t="s">
        <v>947</v>
      </c>
      <c r="I581" s="418"/>
      <c r="J581" s="419"/>
      <c r="K581" s="419"/>
      <c r="L581" s="419"/>
      <c r="M581" s="193">
        <v>25.32</v>
      </c>
      <c r="N581" s="196">
        <v>43.96372845802658</v>
      </c>
    </row>
    <row r="582" spans="1:14">
      <c r="A582" s="184">
        <v>581</v>
      </c>
      <c r="B582" s="191">
        <v>6</v>
      </c>
      <c r="C582" s="191" t="s">
        <v>937</v>
      </c>
      <c r="D582" s="192">
        <v>16</v>
      </c>
      <c r="E582" s="418">
        <v>1605</v>
      </c>
      <c r="F582" s="418" t="s">
        <v>939</v>
      </c>
      <c r="G582" s="192" t="s">
        <v>939</v>
      </c>
      <c r="H582" s="192" t="s">
        <v>867</v>
      </c>
      <c r="I582" s="418" t="s">
        <v>949</v>
      </c>
      <c r="J582" s="419">
        <v>85.82</v>
      </c>
      <c r="K582" s="419">
        <v>108.36464711227785</v>
      </c>
      <c r="L582" s="419">
        <v>178.34464711227787</v>
      </c>
      <c r="M582" s="193">
        <v>26.56</v>
      </c>
      <c r="N582" s="196">
        <v>46.116770452021555</v>
      </c>
    </row>
    <row r="583" spans="1:14">
      <c r="A583" s="184">
        <v>582</v>
      </c>
      <c r="B583" s="191">
        <v>6</v>
      </c>
      <c r="C583" s="191" t="s">
        <v>937</v>
      </c>
      <c r="D583" s="192">
        <v>16</v>
      </c>
      <c r="E583" s="418"/>
      <c r="F583" s="418"/>
      <c r="G583" s="192" t="s">
        <v>941</v>
      </c>
      <c r="H583" s="192" t="s">
        <v>867</v>
      </c>
      <c r="I583" s="418"/>
      <c r="J583" s="419"/>
      <c r="K583" s="419"/>
      <c r="L583" s="419"/>
      <c r="M583" s="193">
        <v>21.9</v>
      </c>
      <c r="N583" s="196">
        <v>38.025499732653316</v>
      </c>
    </row>
    <row r="584" spans="1:14">
      <c r="A584" s="184">
        <v>583</v>
      </c>
      <c r="B584" s="191">
        <v>6</v>
      </c>
      <c r="C584" s="191" t="s">
        <v>937</v>
      </c>
      <c r="D584" s="192">
        <v>16</v>
      </c>
      <c r="E584" s="418"/>
      <c r="F584" s="418"/>
      <c r="G584" s="192" t="s">
        <v>942</v>
      </c>
      <c r="H584" s="192" t="s">
        <v>867</v>
      </c>
      <c r="I584" s="418"/>
      <c r="J584" s="419"/>
      <c r="K584" s="419"/>
      <c r="L584" s="419"/>
      <c r="M584" s="193">
        <v>21.9</v>
      </c>
      <c r="N584" s="196">
        <v>38.025499732653316</v>
      </c>
    </row>
    <row r="585" spans="1:14">
      <c r="A585" s="184">
        <v>584</v>
      </c>
      <c r="B585" s="191">
        <v>6</v>
      </c>
      <c r="C585" s="191" t="s">
        <v>937</v>
      </c>
      <c r="D585" s="192">
        <v>16</v>
      </c>
      <c r="E585" s="418"/>
      <c r="F585" s="418"/>
      <c r="G585" s="192" t="s">
        <v>943</v>
      </c>
      <c r="H585" s="192" t="s">
        <v>867</v>
      </c>
      <c r="I585" s="418"/>
      <c r="J585" s="419"/>
      <c r="K585" s="419"/>
      <c r="L585" s="419"/>
      <c r="M585" s="193">
        <v>26.56</v>
      </c>
      <c r="N585" s="196">
        <v>46.116770452021555</v>
      </c>
    </row>
    <row r="586" spans="1:14">
      <c r="A586" s="184">
        <v>585</v>
      </c>
      <c r="B586" s="191">
        <v>6</v>
      </c>
      <c r="C586" s="191" t="s">
        <v>937</v>
      </c>
      <c r="D586" s="192">
        <v>16</v>
      </c>
      <c r="E586" s="418">
        <v>1606</v>
      </c>
      <c r="F586" s="418" t="s">
        <v>943</v>
      </c>
      <c r="G586" s="192" t="s">
        <v>939</v>
      </c>
      <c r="H586" s="192" t="s">
        <v>947</v>
      </c>
      <c r="I586" s="418" t="s">
        <v>949</v>
      </c>
      <c r="J586" s="419">
        <v>80.790000000000006</v>
      </c>
      <c r="K586" s="419">
        <v>102.01328175484653</v>
      </c>
      <c r="L586" s="419">
        <v>169.10328175484653</v>
      </c>
      <c r="M586" s="193">
        <v>23.72</v>
      </c>
      <c r="N586" s="196">
        <v>41.185609756097563</v>
      </c>
    </row>
    <row r="587" spans="1:14">
      <c r="A587" s="184">
        <v>586</v>
      </c>
      <c r="B587" s="191">
        <v>6</v>
      </c>
      <c r="C587" s="191" t="s">
        <v>937</v>
      </c>
      <c r="D587" s="192">
        <v>16</v>
      </c>
      <c r="E587" s="418"/>
      <c r="F587" s="418"/>
      <c r="G587" s="192" t="s">
        <v>941</v>
      </c>
      <c r="H587" s="192" t="s">
        <v>947</v>
      </c>
      <c r="I587" s="418"/>
      <c r="J587" s="419"/>
      <c r="K587" s="419"/>
      <c r="L587" s="419"/>
      <c r="M587" s="193">
        <v>25.32</v>
      </c>
      <c r="N587" s="196">
        <v>43.96372845802658</v>
      </c>
    </row>
    <row r="588" spans="1:14">
      <c r="A588" s="184">
        <v>587</v>
      </c>
      <c r="B588" s="191">
        <v>6</v>
      </c>
      <c r="C588" s="191" t="s">
        <v>937</v>
      </c>
      <c r="D588" s="192">
        <v>16</v>
      </c>
      <c r="E588" s="418"/>
      <c r="F588" s="418"/>
      <c r="G588" s="192" t="s">
        <v>942</v>
      </c>
      <c r="H588" s="192" t="s">
        <v>947</v>
      </c>
      <c r="I588" s="418"/>
      <c r="J588" s="419"/>
      <c r="K588" s="419"/>
      <c r="L588" s="419"/>
      <c r="M588" s="193">
        <v>25.32</v>
      </c>
      <c r="N588" s="196">
        <v>43.96372845802658</v>
      </c>
    </row>
    <row r="589" spans="1:14">
      <c r="A589" s="184">
        <v>588</v>
      </c>
      <c r="B589" s="191">
        <v>6</v>
      </c>
      <c r="C589" s="191" t="s">
        <v>937</v>
      </c>
      <c r="D589" s="192">
        <v>16</v>
      </c>
      <c r="E589" s="418"/>
      <c r="F589" s="418"/>
      <c r="G589" s="192" t="s">
        <v>943</v>
      </c>
      <c r="H589" s="192" t="s">
        <v>947</v>
      </c>
      <c r="I589" s="418"/>
      <c r="J589" s="419"/>
      <c r="K589" s="419"/>
      <c r="L589" s="419"/>
      <c r="M589" s="193">
        <v>23.72</v>
      </c>
      <c r="N589" s="196">
        <v>41.185609756097563</v>
      </c>
    </row>
    <row r="590" spans="1:14">
      <c r="A590" s="184">
        <v>589</v>
      </c>
      <c r="B590" s="191">
        <v>6</v>
      </c>
      <c r="C590" s="191" t="s">
        <v>937</v>
      </c>
      <c r="D590" s="192">
        <v>16</v>
      </c>
      <c r="E590" s="418">
        <v>1607</v>
      </c>
      <c r="F590" s="418" t="s">
        <v>941</v>
      </c>
      <c r="G590" s="192" t="s">
        <v>939</v>
      </c>
      <c r="H590" s="192" t="s">
        <v>867</v>
      </c>
      <c r="I590" s="418" t="s">
        <v>940</v>
      </c>
      <c r="J590" s="419">
        <v>114.59</v>
      </c>
      <c r="K590" s="419">
        <v>144.69243664176091</v>
      </c>
      <c r="L590" s="419">
        <v>247.34243664176091</v>
      </c>
      <c r="M590" s="193">
        <v>27</v>
      </c>
      <c r="N590" s="196">
        <v>46.880753095052036</v>
      </c>
    </row>
    <row r="591" spans="1:14">
      <c r="A591" s="184">
        <v>590</v>
      </c>
      <c r="B591" s="191">
        <v>6</v>
      </c>
      <c r="C591" s="191" t="s">
        <v>937</v>
      </c>
      <c r="D591" s="192">
        <v>16</v>
      </c>
      <c r="E591" s="418"/>
      <c r="F591" s="418"/>
      <c r="G591" s="192" t="s">
        <v>941</v>
      </c>
      <c r="H591" s="192" t="s">
        <v>867</v>
      </c>
      <c r="I591" s="418"/>
      <c r="J591" s="419"/>
      <c r="K591" s="419"/>
      <c r="L591" s="419"/>
      <c r="M591" s="193">
        <v>21.98</v>
      </c>
      <c r="N591" s="196">
        <v>38.164405667749769</v>
      </c>
    </row>
    <row r="592" spans="1:14">
      <c r="A592" s="184">
        <v>591</v>
      </c>
      <c r="B592" s="191">
        <v>6</v>
      </c>
      <c r="C592" s="191" t="s">
        <v>937</v>
      </c>
      <c r="D592" s="192">
        <v>16</v>
      </c>
      <c r="E592" s="418"/>
      <c r="F592" s="418"/>
      <c r="G592" s="192" t="s">
        <v>942</v>
      </c>
      <c r="H592" s="192" t="s">
        <v>867</v>
      </c>
      <c r="I592" s="418"/>
      <c r="J592" s="419"/>
      <c r="K592" s="419"/>
      <c r="L592" s="419"/>
      <c r="M592" s="193">
        <v>24.08</v>
      </c>
      <c r="N592" s="196">
        <v>41.810686464031591</v>
      </c>
    </row>
    <row r="593" spans="1:14">
      <c r="A593" s="184">
        <v>592</v>
      </c>
      <c r="B593" s="191">
        <v>6</v>
      </c>
      <c r="C593" s="191" t="s">
        <v>937</v>
      </c>
      <c r="D593" s="192">
        <v>16</v>
      </c>
      <c r="E593" s="418"/>
      <c r="F593" s="418"/>
      <c r="G593" s="192" t="s">
        <v>943</v>
      </c>
      <c r="H593" s="192" t="s">
        <v>867</v>
      </c>
      <c r="I593" s="418"/>
      <c r="J593" s="419"/>
      <c r="K593" s="419"/>
      <c r="L593" s="419"/>
      <c r="M593" s="193">
        <v>24.08</v>
      </c>
      <c r="N593" s="196">
        <v>41.810686464031591</v>
      </c>
    </row>
    <row r="594" spans="1:14">
      <c r="A594" s="184">
        <v>593</v>
      </c>
      <c r="B594" s="191">
        <v>6</v>
      </c>
      <c r="C594" s="191" t="s">
        <v>937</v>
      </c>
      <c r="D594" s="192">
        <v>16</v>
      </c>
      <c r="E594" s="418"/>
      <c r="F594" s="418"/>
      <c r="G594" s="192" t="s">
        <v>944</v>
      </c>
      <c r="H594" s="192" t="s">
        <v>867</v>
      </c>
      <c r="I594" s="418"/>
      <c r="J594" s="419"/>
      <c r="K594" s="419"/>
      <c r="L594" s="419"/>
      <c r="M594" s="193">
        <v>21.98</v>
      </c>
      <c r="N594" s="196">
        <v>38.164405667749769</v>
      </c>
    </row>
    <row r="595" spans="1:14">
      <c r="A595" s="184">
        <v>594</v>
      </c>
      <c r="B595" s="191">
        <v>6</v>
      </c>
      <c r="C595" s="191" t="s">
        <v>937</v>
      </c>
      <c r="D595" s="192">
        <v>16</v>
      </c>
      <c r="E595" s="418"/>
      <c r="F595" s="418"/>
      <c r="G595" s="192" t="s">
        <v>945</v>
      </c>
      <c r="H595" s="192" t="s">
        <v>867</v>
      </c>
      <c r="I595" s="418"/>
      <c r="J595" s="419"/>
      <c r="K595" s="419"/>
      <c r="L595" s="419"/>
      <c r="M595" s="193">
        <v>27</v>
      </c>
      <c r="N595" s="196">
        <v>46.880753095052036</v>
      </c>
    </row>
    <row r="596" spans="1:14">
      <c r="A596" s="184">
        <v>595</v>
      </c>
      <c r="B596" s="191">
        <v>6</v>
      </c>
      <c r="C596" s="191" t="s">
        <v>937</v>
      </c>
      <c r="D596" s="192">
        <v>16</v>
      </c>
      <c r="E596" s="418">
        <v>1608</v>
      </c>
      <c r="F596" s="418" t="s">
        <v>942</v>
      </c>
      <c r="G596" s="192" t="s">
        <v>939</v>
      </c>
      <c r="H596" s="192" t="s">
        <v>947</v>
      </c>
      <c r="I596" s="418" t="s">
        <v>940</v>
      </c>
      <c r="J596" s="419">
        <v>114.96</v>
      </c>
      <c r="K596" s="419">
        <v>145.1596344911147</v>
      </c>
      <c r="L596" s="419">
        <v>249.57963449111469</v>
      </c>
      <c r="M596" s="193">
        <v>25.62</v>
      </c>
      <c r="N596" s="196">
        <v>44.48462571463827</v>
      </c>
    </row>
    <row r="597" spans="1:14">
      <c r="A597" s="184">
        <v>596</v>
      </c>
      <c r="B597" s="191">
        <v>6</v>
      </c>
      <c r="C597" s="191" t="s">
        <v>937</v>
      </c>
      <c r="D597" s="192">
        <v>16</v>
      </c>
      <c r="E597" s="418"/>
      <c r="F597" s="418"/>
      <c r="G597" s="192" t="s">
        <v>941</v>
      </c>
      <c r="H597" s="192" t="s">
        <v>947</v>
      </c>
      <c r="I597" s="418"/>
      <c r="J597" s="419"/>
      <c r="K597" s="419"/>
      <c r="L597" s="419"/>
      <c r="M597" s="193">
        <v>23.49</v>
      </c>
      <c r="N597" s="196">
        <v>40.786255192695265</v>
      </c>
    </row>
    <row r="598" spans="1:14">
      <c r="A598" s="184">
        <v>597</v>
      </c>
      <c r="B598" s="191">
        <v>6</v>
      </c>
      <c r="C598" s="191" t="s">
        <v>937</v>
      </c>
      <c r="D598" s="192">
        <v>16</v>
      </c>
      <c r="E598" s="418"/>
      <c r="F598" s="418"/>
      <c r="G598" s="192" t="s">
        <v>942</v>
      </c>
      <c r="H598" s="192" t="s">
        <v>947</v>
      </c>
      <c r="I598" s="418"/>
      <c r="J598" s="419"/>
      <c r="K598" s="419"/>
      <c r="L598" s="419"/>
      <c r="M598" s="193">
        <v>23.46</v>
      </c>
      <c r="N598" s="196">
        <v>40.734165467034103</v>
      </c>
    </row>
    <row r="599" spans="1:14">
      <c r="A599" s="184">
        <v>598</v>
      </c>
      <c r="B599" s="191">
        <v>6</v>
      </c>
      <c r="C599" s="191" t="s">
        <v>937</v>
      </c>
      <c r="D599" s="192">
        <v>16</v>
      </c>
      <c r="E599" s="418"/>
      <c r="F599" s="418"/>
      <c r="G599" s="192" t="s">
        <v>943</v>
      </c>
      <c r="H599" s="192" t="s">
        <v>947</v>
      </c>
      <c r="I599" s="418"/>
      <c r="J599" s="419"/>
      <c r="K599" s="419"/>
      <c r="L599" s="419"/>
      <c r="M599" s="193">
        <v>23.46</v>
      </c>
      <c r="N599" s="196">
        <v>40.734165467034103</v>
      </c>
    </row>
    <row r="600" spans="1:14">
      <c r="A600" s="184">
        <v>599</v>
      </c>
      <c r="B600" s="191">
        <v>6</v>
      </c>
      <c r="C600" s="191" t="s">
        <v>937</v>
      </c>
      <c r="D600" s="192">
        <v>16</v>
      </c>
      <c r="E600" s="418"/>
      <c r="F600" s="418"/>
      <c r="G600" s="192" t="s">
        <v>944</v>
      </c>
      <c r="H600" s="192" t="s">
        <v>947</v>
      </c>
      <c r="I600" s="418"/>
      <c r="J600" s="419"/>
      <c r="K600" s="419"/>
      <c r="L600" s="419"/>
      <c r="M600" s="193">
        <v>23.49</v>
      </c>
      <c r="N600" s="196">
        <v>40.786255192695265</v>
      </c>
    </row>
    <row r="601" spans="1:14">
      <c r="A601" s="184">
        <v>600</v>
      </c>
      <c r="B601" s="191">
        <v>6</v>
      </c>
      <c r="C601" s="191" t="s">
        <v>937</v>
      </c>
      <c r="D601" s="192">
        <v>16</v>
      </c>
      <c r="E601" s="418"/>
      <c r="F601" s="418"/>
      <c r="G601" s="192" t="s">
        <v>945</v>
      </c>
      <c r="H601" s="192" t="s">
        <v>947</v>
      </c>
      <c r="I601" s="418"/>
      <c r="J601" s="419"/>
      <c r="K601" s="419"/>
      <c r="L601" s="419"/>
      <c r="M601" s="193">
        <v>25.62</v>
      </c>
      <c r="N601" s="196">
        <v>44.48462571463827</v>
      </c>
    </row>
    <row r="602" spans="1:14">
      <c r="A602" s="184">
        <v>601</v>
      </c>
      <c r="B602" s="191">
        <v>6</v>
      </c>
      <c r="C602" s="191" t="s">
        <v>937</v>
      </c>
      <c r="D602" s="192">
        <v>17</v>
      </c>
      <c r="E602" s="418">
        <v>1701</v>
      </c>
      <c r="F602" s="418" t="s">
        <v>938</v>
      </c>
      <c r="G602" s="192" t="s">
        <v>939</v>
      </c>
      <c r="H602" s="192" t="s">
        <v>867</v>
      </c>
      <c r="I602" s="418" t="s">
        <v>940</v>
      </c>
      <c r="J602" s="419">
        <v>114.55</v>
      </c>
      <c r="K602" s="419">
        <v>144.64084987123164</v>
      </c>
      <c r="L602" s="419">
        <v>247.29084987123201</v>
      </c>
      <c r="M602" s="193">
        <v>24.08</v>
      </c>
      <c r="N602" s="194">
        <v>41.810686464031591</v>
      </c>
    </row>
    <row r="603" spans="1:14">
      <c r="A603" s="184">
        <v>602</v>
      </c>
      <c r="B603" s="191">
        <v>6</v>
      </c>
      <c r="C603" s="191" t="s">
        <v>937</v>
      </c>
      <c r="D603" s="192">
        <v>17</v>
      </c>
      <c r="E603" s="418"/>
      <c r="F603" s="418"/>
      <c r="G603" s="192" t="s">
        <v>941</v>
      </c>
      <c r="H603" s="192" t="s">
        <v>867</v>
      </c>
      <c r="I603" s="418"/>
      <c r="J603" s="419"/>
      <c r="K603" s="419"/>
      <c r="L603" s="419"/>
      <c r="M603" s="193">
        <v>21.98</v>
      </c>
      <c r="N603" s="196">
        <v>38.164405667749769</v>
      </c>
    </row>
    <row r="604" spans="1:14">
      <c r="A604" s="184">
        <v>603</v>
      </c>
      <c r="B604" s="191">
        <v>6</v>
      </c>
      <c r="C604" s="191" t="s">
        <v>937</v>
      </c>
      <c r="D604" s="192">
        <v>17</v>
      </c>
      <c r="E604" s="418"/>
      <c r="F604" s="418"/>
      <c r="G604" s="192" t="s">
        <v>942</v>
      </c>
      <c r="H604" s="192" t="s">
        <v>867</v>
      </c>
      <c r="I604" s="418"/>
      <c r="J604" s="419"/>
      <c r="K604" s="419"/>
      <c r="L604" s="419"/>
      <c r="M604" s="193">
        <v>27</v>
      </c>
      <c r="N604" s="196">
        <v>46.880753095052036</v>
      </c>
    </row>
    <row r="605" spans="1:14">
      <c r="A605" s="184">
        <v>604</v>
      </c>
      <c r="B605" s="191">
        <v>6</v>
      </c>
      <c r="C605" s="191" t="s">
        <v>937</v>
      </c>
      <c r="D605" s="192">
        <v>17</v>
      </c>
      <c r="E605" s="418"/>
      <c r="F605" s="418"/>
      <c r="G605" s="192" t="s">
        <v>943</v>
      </c>
      <c r="H605" s="192" t="s">
        <v>867</v>
      </c>
      <c r="I605" s="418"/>
      <c r="J605" s="419"/>
      <c r="K605" s="419"/>
      <c r="L605" s="419"/>
      <c r="M605" s="193">
        <v>27</v>
      </c>
      <c r="N605" s="196">
        <v>46.880753095052036</v>
      </c>
    </row>
    <row r="606" spans="1:14">
      <c r="A606" s="184">
        <v>605</v>
      </c>
      <c r="B606" s="191">
        <v>6</v>
      </c>
      <c r="C606" s="191" t="s">
        <v>937</v>
      </c>
      <c r="D606" s="192">
        <v>17</v>
      </c>
      <c r="E606" s="418"/>
      <c r="F606" s="418"/>
      <c r="G606" s="192" t="s">
        <v>944</v>
      </c>
      <c r="H606" s="192" t="s">
        <v>867</v>
      </c>
      <c r="I606" s="418"/>
      <c r="J606" s="419"/>
      <c r="K606" s="419"/>
      <c r="L606" s="419"/>
      <c r="M606" s="193">
        <v>21.98</v>
      </c>
      <c r="N606" s="196">
        <v>38.164405667749769</v>
      </c>
    </row>
    <row r="607" spans="1:14">
      <c r="A607" s="184">
        <v>606</v>
      </c>
      <c r="B607" s="191">
        <v>6</v>
      </c>
      <c r="C607" s="191" t="s">
        <v>937</v>
      </c>
      <c r="D607" s="192">
        <v>17</v>
      </c>
      <c r="E607" s="418"/>
      <c r="F607" s="418"/>
      <c r="G607" s="192" t="s">
        <v>945</v>
      </c>
      <c r="H607" s="192" t="s">
        <v>867</v>
      </c>
      <c r="I607" s="418"/>
      <c r="J607" s="419"/>
      <c r="K607" s="419"/>
      <c r="L607" s="419"/>
      <c r="M607" s="193">
        <v>24.08</v>
      </c>
      <c r="N607" s="196">
        <v>41.810686464031591</v>
      </c>
    </row>
    <row r="608" spans="1:14">
      <c r="A608" s="184">
        <v>607</v>
      </c>
      <c r="B608" s="191">
        <v>6</v>
      </c>
      <c r="C608" s="191" t="s">
        <v>937</v>
      </c>
      <c r="D608" s="192">
        <v>17</v>
      </c>
      <c r="E608" s="418">
        <v>1702</v>
      </c>
      <c r="F608" s="418" t="s">
        <v>946</v>
      </c>
      <c r="G608" s="192" t="s">
        <v>939</v>
      </c>
      <c r="H608" s="192" t="s">
        <v>947</v>
      </c>
      <c r="I608" s="418" t="s">
        <v>940</v>
      </c>
      <c r="J608" s="419">
        <v>114.9</v>
      </c>
      <c r="K608" s="419">
        <v>145.08279048628995</v>
      </c>
      <c r="L608" s="419">
        <v>249.50279048628994</v>
      </c>
      <c r="M608" s="193">
        <v>23.46</v>
      </c>
      <c r="N608" s="196">
        <v>40.734165467034103</v>
      </c>
    </row>
    <row r="609" spans="1:14">
      <c r="A609" s="184">
        <v>608</v>
      </c>
      <c r="B609" s="191">
        <v>6</v>
      </c>
      <c r="C609" s="191" t="s">
        <v>937</v>
      </c>
      <c r="D609" s="192">
        <v>17</v>
      </c>
      <c r="E609" s="418"/>
      <c r="F609" s="418"/>
      <c r="G609" s="192" t="s">
        <v>941</v>
      </c>
      <c r="H609" s="192" t="s">
        <v>947</v>
      </c>
      <c r="I609" s="418"/>
      <c r="J609" s="419"/>
      <c r="K609" s="419"/>
      <c r="L609" s="419"/>
      <c r="M609" s="193">
        <v>23.49</v>
      </c>
      <c r="N609" s="196">
        <v>40.786255192695265</v>
      </c>
    </row>
    <row r="610" spans="1:14">
      <c r="A610" s="184">
        <v>609</v>
      </c>
      <c r="B610" s="191">
        <v>6</v>
      </c>
      <c r="C610" s="191" t="s">
        <v>937</v>
      </c>
      <c r="D610" s="192">
        <v>17</v>
      </c>
      <c r="E610" s="418"/>
      <c r="F610" s="418"/>
      <c r="G610" s="192" t="s">
        <v>942</v>
      </c>
      <c r="H610" s="192" t="s">
        <v>947</v>
      </c>
      <c r="I610" s="418"/>
      <c r="J610" s="419"/>
      <c r="K610" s="419"/>
      <c r="L610" s="419"/>
      <c r="M610" s="193">
        <v>25.62</v>
      </c>
      <c r="N610" s="196">
        <v>44.48462571463827</v>
      </c>
    </row>
    <row r="611" spans="1:14">
      <c r="A611" s="184">
        <v>610</v>
      </c>
      <c r="B611" s="191">
        <v>6</v>
      </c>
      <c r="C611" s="191" t="s">
        <v>937</v>
      </c>
      <c r="D611" s="192">
        <v>17</v>
      </c>
      <c r="E611" s="418"/>
      <c r="F611" s="418"/>
      <c r="G611" s="192" t="s">
        <v>943</v>
      </c>
      <c r="H611" s="192" t="s">
        <v>947</v>
      </c>
      <c r="I611" s="418"/>
      <c r="J611" s="419"/>
      <c r="K611" s="419"/>
      <c r="L611" s="419"/>
      <c r="M611" s="193">
        <v>25.62</v>
      </c>
      <c r="N611" s="196">
        <v>44.48462571463827</v>
      </c>
    </row>
    <row r="612" spans="1:14">
      <c r="A612" s="184">
        <v>611</v>
      </c>
      <c r="B612" s="191">
        <v>6</v>
      </c>
      <c r="C612" s="191" t="s">
        <v>937</v>
      </c>
      <c r="D612" s="192">
        <v>17</v>
      </c>
      <c r="E612" s="418"/>
      <c r="F612" s="418"/>
      <c r="G612" s="192" t="s">
        <v>944</v>
      </c>
      <c r="H612" s="192" t="s">
        <v>947</v>
      </c>
      <c r="I612" s="418"/>
      <c r="J612" s="419"/>
      <c r="K612" s="419"/>
      <c r="L612" s="419"/>
      <c r="M612" s="193">
        <v>23.49</v>
      </c>
      <c r="N612" s="196">
        <v>40.786255192695265</v>
      </c>
    </row>
    <row r="613" spans="1:14">
      <c r="A613" s="184">
        <v>612</v>
      </c>
      <c r="B613" s="191">
        <v>6</v>
      </c>
      <c r="C613" s="191" t="s">
        <v>937</v>
      </c>
      <c r="D613" s="192">
        <v>17</v>
      </c>
      <c r="E613" s="418"/>
      <c r="F613" s="418"/>
      <c r="G613" s="192" t="s">
        <v>945</v>
      </c>
      <c r="H613" s="192" t="s">
        <v>947</v>
      </c>
      <c r="I613" s="418"/>
      <c r="J613" s="419"/>
      <c r="K613" s="419"/>
      <c r="L613" s="419"/>
      <c r="M613" s="193">
        <v>23.46</v>
      </c>
      <c r="N613" s="196">
        <v>40.734165467034103</v>
      </c>
    </row>
    <row r="614" spans="1:14">
      <c r="A614" s="184">
        <v>613</v>
      </c>
      <c r="B614" s="191">
        <v>6</v>
      </c>
      <c r="C614" s="191" t="s">
        <v>937</v>
      </c>
      <c r="D614" s="192">
        <v>17</v>
      </c>
      <c r="E614" s="418">
        <v>1703</v>
      </c>
      <c r="F614" s="418" t="s">
        <v>948</v>
      </c>
      <c r="G614" s="192" t="s">
        <v>939</v>
      </c>
      <c r="H614" s="192" t="s">
        <v>867</v>
      </c>
      <c r="I614" s="418" t="s">
        <v>949</v>
      </c>
      <c r="J614" s="419">
        <v>85.82</v>
      </c>
      <c r="K614" s="419">
        <v>108.36383881230115</v>
      </c>
      <c r="L614" s="419">
        <v>178.34383881230116</v>
      </c>
      <c r="M614" s="193">
        <v>21.9</v>
      </c>
      <c r="N614" s="197">
        <v>38.025499732653316</v>
      </c>
    </row>
    <row r="615" spans="1:14">
      <c r="A615" s="184">
        <v>614</v>
      </c>
      <c r="B615" s="191">
        <v>6</v>
      </c>
      <c r="C615" s="191" t="s">
        <v>937</v>
      </c>
      <c r="D615" s="192">
        <v>17</v>
      </c>
      <c r="E615" s="418"/>
      <c r="F615" s="418"/>
      <c r="G615" s="192" t="s">
        <v>941</v>
      </c>
      <c r="H615" s="192" t="s">
        <v>867</v>
      </c>
      <c r="I615" s="418"/>
      <c r="J615" s="419"/>
      <c r="K615" s="419"/>
      <c r="L615" s="419"/>
      <c r="M615" s="193">
        <v>26.56</v>
      </c>
      <c r="N615" s="197">
        <v>46.116770452021555</v>
      </c>
    </row>
    <row r="616" spans="1:14">
      <c r="A616" s="184">
        <v>615</v>
      </c>
      <c r="B616" s="191">
        <v>6</v>
      </c>
      <c r="C616" s="191" t="s">
        <v>937</v>
      </c>
      <c r="D616" s="192">
        <v>17</v>
      </c>
      <c r="E616" s="418"/>
      <c r="F616" s="418"/>
      <c r="G616" s="192" t="s">
        <v>942</v>
      </c>
      <c r="H616" s="192" t="s">
        <v>867</v>
      </c>
      <c r="I616" s="418"/>
      <c r="J616" s="419"/>
      <c r="K616" s="419"/>
      <c r="L616" s="419"/>
      <c r="M616" s="193">
        <v>26.56</v>
      </c>
      <c r="N616" s="196">
        <v>46.116770452021555</v>
      </c>
    </row>
    <row r="617" spans="1:14">
      <c r="A617" s="184">
        <v>616</v>
      </c>
      <c r="B617" s="191">
        <v>6</v>
      </c>
      <c r="C617" s="191" t="s">
        <v>937</v>
      </c>
      <c r="D617" s="192">
        <v>17</v>
      </c>
      <c r="E617" s="418"/>
      <c r="F617" s="418"/>
      <c r="G617" s="192" t="s">
        <v>943</v>
      </c>
      <c r="H617" s="192" t="s">
        <v>867</v>
      </c>
      <c r="I617" s="418"/>
      <c r="J617" s="419"/>
      <c r="K617" s="419"/>
      <c r="L617" s="419"/>
      <c r="M617" s="193">
        <v>21.9</v>
      </c>
      <c r="N617" s="196">
        <v>38.025499732653316</v>
      </c>
    </row>
    <row r="618" spans="1:14">
      <c r="A618" s="184">
        <v>617</v>
      </c>
      <c r="B618" s="191">
        <v>6</v>
      </c>
      <c r="C618" s="191" t="s">
        <v>937</v>
      </c>
      <c r="D618" s="192">
        <v>17</v>
      </c>
      <c r="E618" s="418">
        <v>1704</v>
      </c>
      <c r="F618" s="418" t="s">
        <v>950</v>
      </c>
      <c r="G618" s="192" t="s">
        <v>939</v>
      </c>
      <c r="H618" s="192" t="s">
        <v>947</v>
      </c>
      <c r="I618" s="418" t="s">
        <v>949</v>
      </c>
      <c r="J618" s="419">
        <v>80.790000000000006</v>
      </c>
      <c r="K618" s="419">
        <v>102.01252083017725</v>
      </c>
      <c r="L618" s="419">
        <v>169.10252083017724</v>
      </c>
      <c r="M618" s="193">
        <v>25.32</v>
      </c>
      <c r="N618" s="196">
        <v>43.96372845802658</v>
      </c>
    </row>
    <row r="619" spans="1:14">
      <c r="A619" s="184">
        <v>618</v>
      </c>
      <c r="B619" s="191">
        <v>6</v>
      </c>
      <c r="C619" s="191" t="s">
        <v>937</v>
      </c>
      <c r="D619" s="192">
        <v>17</v>
      </c>
      <c r="E619" s="418"/>
      <c r="F619" s="418"/>
      <c r="G619" s="192" t="s">
        <v>941</v>
      </c>
      <c r="H619" s="192" t="s">
        <v>947</v>
      </c>
      <c r="I619" s="418"/>
      <c r="J619" s="419"/>
      <c r="K619" s="419"/>
      <c r="L619" s="419"/>
      <c r="M619" s="193">
        <v>23.72</v>
      </c>
      <c r="N619" s="196">
        <v>41.185609756097563</v>
      </c>
    </row>
    <row r="620" spans="1:14">
      <c r="A620" s="184">
        <v>619</v>
      </c>
      <c r="B620" s="191">
        <v>6</v>
      </c>
      <c r="C620" s="191" t="s">
        <v>937</v>
      </c>
      <c r="D620" s="192">
        <v>17</v>
      </c>
      <c r="E620" s="418"/>
      <c r="F620" s="418"/>
      <c r="G620" s="192" t="s">
        <v>942</v>
      </c>
      <c r="H620" s="192" t="s">
        <v>947</v>
      </c>
      <c r="I620" s="418"/>
      <c r="J620" s="419"/>
      <c r="K620" s="419"/>
      <c r="L620" s="419"/>
      <c r="M620" s="193">
        <v>23.72</v>
      </c>
      <c r="N620" s="196">
        <v>41.185609756097563</v>
      </c>
    </row>
    <row r="621" spans="1:14">
      <c r="A621" s="184">
        <v>620</v>
      </c>
      <c r="B621" s="191">
        <v>6</v>
      </c>
      <c r="C621" s="191" t="s">
        <v>937</v>
      </c>
      <c r="D621" s="192">
        <v>17</v>
      </c>
      <c r="E621" s="418"/>
      <c r="F621" s="418"/>
      <c r="G621" s="192" t="s">
        <v>943</v>
      </c>
      <c r="H621" s="192" t="s">
        <v>947</v>
      </c>
      <c r="I621" s="418"/>
      <c r="J621" s="419"/>
      <c r="K621" s="419"/>
      <c r="L621" s="419"/>
      <c r="M621" s="193">
        <v>25.32</v>
      </c>
      <c r="N621" s="196">
        <v>43.96372845802658</v>
      </c>
    </row>
    <row r="622" spans="1:14">
      <c r="A622" s="184">
        <v>621</v>
      </c>
      <c r="B622" s="191">
        <v>6</v>
      </c>
      <c r="C622" s="191" t="s">
        <v>937</v>
      </c>
      <c r="D622" s="192">
        <v>17</v>
      </c>
      <c r="E622" s="418">
        <v>1705</v>
      </c>
      <c r="F622" s="418" t="s">
        <v>939</v>
      </c>
      <c r="G622" s="192" t="s">
        <v>939</v>
      </c>
      <c r="H622" s="192" t="s">
        <v>867</v>
      </c>
      <c r="I622" s="418" t="s">
        <v>949</v>
      </c>
      <c r="J622" s="419">
        <v>85.82</v>
      </c>
      <c r="K622" s="419">
        <v>108.36464711227785</v>
      </c>
      <c r="L622" s="419">
        <v>178.34464711227787</v>
      </c>
      <c r="M622" s="193">
        <v>26.56</v>
      </c>
      <c r="N622" s="196">
        <v>46.116770452021555</v>
      </c>
    </row>
    <row r="623" spans="1:14">
      <c r="A623" s="184">
        <v>622</v>
      </c>
      <c r="B623" s="191">
        <v>6</v>
      </c>
      <c r="C623" s="191" t="s">
        <v>937</v>
      </c>
      <c r="D623" s="192">
        <v>17</v>
      </c>
      <c r="E623" s="418"/>
      <c r="F623" s="418"/>
      <c r="G623" s="192" t="s">
        <v>941</v>
      </c>
      <c r="H623" s="192" t="s">
        <v>867</v>
      </c>
      <c r="I623" s="418"/>
      <c r="J623" s="419"/>
      <c r="K623" s="419"/>
      <c r="L623" s="419"/>
      <c r="M623" s="193">
        <v>21.9</v>
      </c>
      <c r="N623" s="196">
        <v>38.025499732653316</v>
      </c>
    </row>
    <row r="624" spans="1:14">
      <c r="A624" s="184">
        <v>623</v>
      </c>
      <c r="B624" s="191">
        <v>6</v>
      </c>
      <c r="C624" s="191" t="s">
        <v>937</v>
      </c>
      <c r="D624" s="192">
        <v>17</v>
      </c>
      <c r="E624" s="418"/>
      <c r="F624" s="418"/>
      <c r="G624" s="192" t="s">
        <v>942</v>
      </c>
      <c r="H624" s="192" t="s">
        <v>867</v>
      </c>
      <c r="I624" s="418"/>
      <c r="J624" s="419"/>
      <c r="K624" s="419"/>
      <c r="L624" s="419"/>
      <c r="M624" s="193">
        <v>21.9</v>
      </c>
      <c r="N624" s="196">
        <v>38.025499732653316</v>
      </c>
    </row>
    <row r="625" spans="1:14">
      <c r="A625" s="184">
        <v>624</v>
      </c>
      <c r="B625" s="191">
        <v>6</v>
      </c>
      <c r="C625" s="191" t="s">
        <v>937</v>
      </c>
      <c r="D625" s="192">
        <v>17</v>
      </c>
      <c r="E625" s="418"/>
      <c r="F625" s="418"/>
      <c r="G625" s="192" t="s">
        <v>943</v>
      </c>
      <c r="H625" s="192" t="s">
        <v>867</v>
      </c>
      <c r="I625" s="418"/>
      <c r="J625" s="419"/>
      <c r="K625" s="419"/>
      <c r="L625" s="419"/>
      <c r="M625" s="193">
        <v>26.56</v>
      </c>
      <c r="N625" s="196">
        <v>46.116770452021555</v>
      </c>
    </row>
    <row r="626" spans="1:14">
      <c r="A626" s="184">
        <v>625</v>
      </c>
      <c r="B626" s="191">
        <v>6</v>
      </c>
      <c r="C626" s="191" t="s">
        <v>937</v>
      </c>
      <c r="D626" s="192">
        <v>17</v>
      </c>
      <c r="E626" s="418">
        <v>1706</v>
      </c>
      <c r="F626" s="418" t="s">
        <v>943</v>
      </c>
      <c r="G626" s="192" t="s">
        <v>939</v>
      </c>
      <c r="H626" s="192" t="s">
        <v>947</v>
      </c>
      <c r="I626" s="418" t="s">
        <v>949</v>
      </c>
      <c r="J626" s="419">
        <v>80.790000000000006</v>
      </c>
      <c r="K626" s="419">
        <v>102.01328175484653</v>
      </c>
      <c r="L626" s="419">
        <v>169.10328175484653</v>
      </c>
      <c r="M626" s="193">
        <v>23.72</v>
      </c>
      <c r="N626" s="196">
        <v>41.185609756097563</v>
      </c>
    </row>
    <row r="627" spans="1:14">
      <c r="A627" s="184">
        <v>626</v>
      </c>
      <c r="B627" s="191">
        <v>6</v>
      </c>
      <c r="C627" s="191" t="s">
        <v>937</v>
      </c>
      <c r="D627" s="192">
        <v>17</v>
      </c>
      <c r="E627" s="418"/>
      <c r="F627" s="418"/>
      <c r="G627" s="192" t="s">
        <v>941</v>
      </c>
      <c r="H627" s="192" t="s">
        <v>947</v>
      </c>
      <c r="I627" s="418"/>
      <c r="J627" s="419"/>
      <c r="K627" s="419"/>
      <c r="L627" s="419"/>
      <c r="M627" s="193">
        <v>25.32</v>
      </c>
      <c r="N627" s="196">
        <v>43.96372845802658</v>
      </c>
    </row>
    <row r="628" spans="1:14">
      <c r="A628" s="184">
        <v>627</v>
      </c>
      <c r="B628" s="191">
        <v>6</v>
      </c>
      <c r="C628" s="191" t="s">
        <v>937</v>
      </c>
      <c r="D628" s="192">
        <v>17</v>
      </c>
      <c r="E628" s="418"/>
      <c r="F628" s="418"/>
      <c r="G628" s="192" t="s">
        <v>942</v>
      </c>
      <c r="H628" s="192" t="s">
        <v>947</v>
      </c>
      <c r="I628" s="418"/>
      <c r="J628" s="419"/>
      <c r="K628" s="419"/>
      <c r="L628" s="419"/>
      <c r="M628" s="193">
        <v>25.32</v>
      </c>
      <c r="N628" s="196">
        <v>43.96372845802658</v>
      </c>
    </row>
    <row r="629" spans="1:14">
      <c r="A629" s="184">
        <v>628</v>
      </c>
      <c r="B629" s="191">
        <v>6</v>
      </c>
      <c r="C629" s="191" t="s">
        <v>937</v>
      </c>
      <c r="D629" s="192">
        <v>17</v>
      </c>
      <c r="E629" s="418"/>
      <c r="F629" s="418"/>
      <c r="G629" s="192" t="s">
        <v>943</v>
      </c>
      <c r="H629" s="192" t="s">
        <v>947</v>
      </c>
      <c r="I629" s="418"/>
      <c r="J629" s="419"/>
      <c r="K629" s="419"/>
      <c r="L629" s="419"/>
      <c r="M629" s="193">
        <v>23.72</v>
      </c>
      <c r="N629" s="196">
        <v>41.185609756097563</v>
      </c>
    </row>
    <row r="630" spans="1:14">
      <c r="A630" s="184">
        <v>629</v>
      </c>
      <c r="B630" s="191">
        <v>6</v>
      </c>
      <c r="C630" s="191" t="s">
        <v>937</v>
      </c>
      <c r="D630" s="192">
        <v>17</v>
      </c>
      <c r="E630" s="418">
        <v>1707</v>
      </c>
      <c r="F630" s="418" t="s">
        <v>941</v>
      </c>
      <c r="G630" s="192" t="s">
        <v>939</v>
      </c>
      <c r="H630" s="192" t="s">
        <v>867</v>
      </c>
      <c r="I630" s="418" t="s">
        <v>940</v>
      </c>
      <c r="J630" s="419">
        <v>114.59</v>
      </c>
      <c r="K630" s="419">
        <v>144.69243664176091</v>
      </c>
      <c r="L630" s="419">
        <v>247.34243664176091</v>
      </c>
      <c r="M630" s="193">
        <v>27</v>
      </c>
      <c r="N630" s="196">
        <v>46.880753095052036</v>
      </c>
    </row>
    <row r="631" spans="1:14">
      <c r="A631" s="184">
        <v>630</v>
      </c>
      <c r="B631" s="191">
        <v>6</v>
      </c>
      <c r="C631" s="191" t="s">
        <v>937</v>
      </c>
      <c r="D631" s="192">
        <v>17</v>
      </c>
      <c r="E631" s="418"/>
      <c r="F631" s="418"/>
      <c r="G631" s="192" t="s">
        <v>941</v>
      </c>
      <c r="H631" s="192" t="s">
        <v>867</v>
      </c>
      <c r="I631" s="418"/>
      <c r="J631" s="419"/>
      <c r="K631" s="419"/>
      <c r="L631" s="419"/>
      <c r="M631" s="193">
        <v>21.98</v>
      </c>
      <c r="N631" s="196">
        <v>38.164405667749769</v>
      </c>
    </row>
    <row r="632" spans="1:14">
      <c r="A632" s="184">
        <v>631</v>
      </c>
      <c r="B632" s="191">
        <v>6</v>
      </c>
      <c r="C632" s="191" t="s">
        <v>937</v>
      </c>
      <c r="D632" s="192">
        <v>17</v>
      </c>
      <c r="E632" s="418"/>
      <c r="F632" s="418"/>
      <c r="G632" s="192" t="s">
        <v>942</v>
      </c>
      <c r="H632" s="192" t="s">
        <v>867</v>
      </c>
      <c r="I632" s="418"/>
      <c r="J632" s="419"/>
      <c r="K632" s="419"/>
      <c r="L632" s="419"/>
      <c r="M632" s="193">
        <v>24.08</v>
      </c>
      <c r="N632" s="196">
        <v>41.810686464031591</v>
      </c>
    </row>
    <row r="633" spans="1:14">
      <c r="A633" s="184">
        <v>632</v>
      </c>
      <c r="B633" s="191">
        <v>6</v>
      </c>
      <c r="C633" s="191" t="s">
        <v>937</v>
      </c>
      <c r="D633" s="192">
        <v>17</v>
      </c>
      <c r="E633" s="418"/>
      <c r="F633" s="418"/>
      <c r="G633" s="192" t="s">
        <v>943</v>
      </c>
      <c r="H633" s="192" t="s">
        <v>867</v>
      </c>
      <c r="I633" s="418"/>
      <c r="J633" s="419"/>
      <c r="K633" s="419"/>
      <c r="L633" s="419"/>
      <c r="M633" s="193">
        <v>24.08</v>
      </c>
      <c r="N633" s="196">
        <v>41.810686464031591</v>
      </c>
    </row>
    <row r="634" spans="1:14">
      <c r="A634" s="184">
        <v>633</v>
      </c>
      <c r="B634" s="191">
        <v>6</v>
      </c>
      <c r="C634" s="191" t="s">
        <v>937</v>
      </c>
      <c r="D634" s="192">
        <v>17</v>
      </c>
      <c r="E634" s="418"/>
      <c r="F634" s="418"/>
      <c r="G634" s="192" t="s">
        <v>944</v>
      </c>
      <c r="H634" s="192" t="s">
        <v>867</v>
      </c>
      <c r="I634" s="418"/>
      <c r="J634" s="419"/>
      <c r="K634" s="419"/>
      <c r="L634" s="419"/>
      <c r="M634" s="193">
        <v>21.98</v>
      </c>
      <c r="N634" s="196">
        <v>38.164405667749769</v>
      </c>
    </row>
    <row r="635" spans="1:14">
      <c r="A635" s="184">
        <v>634</v>
      </c>
      <c r="B635" s="191">
        <v>6</v>
      </c>
      <c r="C635" s="191" t="s">
        <v>937</v>
      </c>
      <c r="D635" s="192">
        <v>17</v>
      </c>
      <c r="E635" s="418"/>
      <c r="F635" s="418"/>
      <c r="G635" s="192" t="s">
        <v>945</v>
      </c>
      <c r="H635" s="192" t="s">
        <v>867</v>
      </c>
      <c r="I635" s="418"/>
      <c r="J635" s="419"/>
      <c r="K635" s="419"/>
      <c r="L635" s="419"/>
      <c r="M635" s="193">
        <v>27</v>
      </c>
      <c r="N635" s="196">
        <v>46.880753095052036</v>
      </c>
    </row>
    <row r="636" spans="1:14">
      <c r="A636" s="184">
        <v>635</v>
      </c>
      <c r="B636" s="191">
        <v>6</v>
      </c>
      <c r="C636" s="191" t="s">
        <v>937</v>
      </c>
      <c r="D636" s="192">
        <v>17</v>
      </c>
      <c r="E636" s="418">
        <v>1708</v>
      </c>
      <c r="F636" s="418" t="s">
        <v>942</v>
      </c>
      <c r="G636" s="192" t="s">
        <v>939</v>
      </c>
      <c r="H636" s="192" t="s">
        <v>947</v>
      </c>
      <c r="I636" s="418" t="s">
        <v>940</v>
      </c>
      <c r="J636" s="419">
        <v>114.96</v>
      </c>
      <c r="K636" s="419">
        <v>145.1596344911147</v>
      </c>
      <c r="L636" s="419">
        <v>249.57963449111469</v>
      </c>
      <c r="M636" s="193">
        <v>25.62</v>
      </c>
      <c r="N636" s="196">
        <v>44.48462571463827</v>
      </c>
    </row>
    <row r="637" spans="1:14">
      <c r="A637" s="184">
        <v>636</v>
      </c>
      <c r="B637" s="191">
        <v>6</v>
      </c>
      <c r="C637" s="191" t="s">
        <v>937</v>
      </c>
      <c r="D637" s="192">
        <v>17</v>
      </c>
      <c r="E637" s="418"/>
      <c r="F637" s="418"/>
      <c r="G637" s="192" t="s">
        <v>941</v>
      </c>
      <c r="H637" s="192" t="s">
        <v>947</v>
      </c>
      <c r="I637" s="418"/>
      <c r="J637" s="419"/>
      <c r="K637" s="419"/>
      <c r="L637" s="419"/>
      <c r="M637" s="193">
        <v>23.49</v>
      </c>
      <c r="N637" s="196">
        <v>40.786255192695265</v>
      </c>
    </row>
    <row r="638" spans="1:14">
      <c r="A638" s="184">
        <v>637</v>
      </c>
      <c r="B638" s="191">
        <v>6</v>
      </c>
      <c r="C638" s="191" t="s">
        <v>937</v>
      </c>
      <c r="D638" s="192">
        <v>17</v>
      </c>
      <c r="E638" s="418"/>
      <c r="F638" s="418"/>
      <c r="G638" s="192" t="s">
        <v>942</v>
      </c>
      <c r="H638" s="192" t="s">
        <v>947</v>
      </c>
      <c r="I638" s="418"/>
      <c r="J638" s="419"/>
      <c r="K638" s="419"/>
      <c r="L638" s="419"/>
      <c r="M638" s="193">
        <v>23.46</v>
      </c>
      <c r="N638" s="196">
        <v>40.734165467034103</v>
      </c>
    </row>
    <row r="639" spans="1:14">
      <c r="A639" s="184">
        <v>638</v>
      </c>
      <c r="B639" s="191">
        <v>6</v>
      </c>
      <c r="C639" s="191" t="s">
        <v>937</v>
      </c>
      <c r="D639" s="192">
        <v>17</v>
      </c>
      <c r="E639" s="418"/>
      <c r="F639" s="418"/>
      <c r="G639" s="192" t="s">
        <v>943</v>
      </c>
      <c r="H639" s="192" t="s">
        <v>947</v>
      </c>
      <c r="I639" s="418"/>
      <c r="J639" s="419"/>
      <c r="K639" s="419"/>
      <c r="L639" s="419"/>
      <c r="M639" s="193">
        <v>23.46</v>
      </c>
      <c r="N639" s="196">
        <v>40.734165467034103</v>
      </c>
    </row>
    <row r="640" spans="1:14">
      <c r="A640" s="184">
        <v>639</v>
      </c>
      <c r="B640" s="191">
        <v>6</v>
      </c>
      <c r="C640" s="191" t="s">
        <v>937</v>
      </c>
      <c r="D640" s="192">
        <v>17</v>
      </c>
      <c r="E640" s="418"/>
      <c r="F640" s="418"/>
      <c r="G640" s="192" t="s">
        <v>944</v>
      </c>
      <c r="H640" s="192" t="s">
        <v>947</v>
      </c>
      <c r="I640" s="418"/>
      <c r="J640" s="419"/>
      <c r="K640" s="419"/>
      <c r="L640" s="419"/>
      <c r="M640" s="193">
        <v>23.49</v>
      </c>
      <c r="N640" s="196">
        <v>40.786255192695265</v>
      </c>
    </row>
    <row r="641" spans="1:14">
      <c r="A641" s="184">
        <v>640</v>
      </c>
      <c r="B641" s="191">
        <v>6</v>
      </c>
      <c r="C641" s="191" t="s">
        <v>937</v>
      </c>
      <c r="D641" s="192">
        <v>17</v>
      </c>
      <c r="E641" s="418"/>
      <c r="F641" s="418"/>
      <c r="G641" s="192" t="s">
        <v>945</v>
      </c>
      <c r="H641" s="192" t="s">
        <v>947</v>
      </c>
      <c r="I641" s="418"/>
      <c r="J641" s="419"/>
      <c r="K641" s="419"/>
      <c r="L641" s="419"/>
      <c r="M641" s="193">
        <v>25.62</v>
      </c>
      <c r="N641" s="196">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99" bestFit="1" customWidth="1"/>
    <col min="2" max="2" width="5.75" style="200" bestFit="1" customWidth="1"/>
    <col min="3" max="3" width="9.5" style="200" bestFit="1" customWidth="1"/>
    <col min="4" max="4" width="7.375" style="201" customWidth="1"/>
    <col min="5" max="5" width="8.375" style="201" customWidth="1"/>
    <col min="6" max="6" width="10.875" style="201" customWidth="1"/>
    <col min="7" max="7" width="14.125" style="201" bestFit="1" customWidth="1"/>
    <col min="8" max="8" width="10.125" style="201" customWidth="1"/>
    <col min="9" max="9" width="12.625" style="208" customWidth="1"/>
    <col min="10" max="12" width="18.625" style="201" bestFit="1" customWidth="1"/>
    <col min="13" max="13" width="15.5" style="209" customWidth="1"/>
    <col min="14" max="14" width="29.625" style="210" bestFit="1" customWidth="1"/>
    <col min="15" max="15" width="7.625" style="199" customWidth="1"/>
    <col min="16" max="16384" width="9" style="199"/>
  </cols>
  <sheetData>
    <row r="1" spans="1:14" s="163" customFormat="1" ht="54">
      <c r="A1" s="189" t="s">
        <v>146</v>
      </c>
      <c r="B1" s="189" t="s">
        <v>929</v>
      </c>
      <c r="C1" s="189" t="s">
        <v>930</v>
      </c>
      <c r="D1" s="189" t="s">
        <v>104</v>
      </c>
      <c r="E1" s="189" t="s">
        <v>669</v>
      </c>
      <c r="F1" s="189" t="s">
        <v>98</v>
      </c>
      <c r="G1" s="189" t="s">
        <v>931</v>
      </c>
      <c r="H1" s="189" t="s">
        <v>150</v>
      </c>
      <c r="I1" s="198" t="s">
        <v>899</v>
      </c>
      <c r="J1" s="189" t="s">
        <v>932</v>
      </c>
      <c r="K1" s="189" t="s">
        <v>933</v>
      </c>
      <c r="L1" s="189" t="s">
        <v>934</v>
      </c>
      <c r="M1" s="189" t="s">
        <v>935</v>
      </c>
      <c r="N1" s="189" t="s">
        <v>936</v>
      </c>
    </row>
    <row r="2" spans="1:14">
      <c r="A2" s="199">
        <v>1</v>
      </c>
      <c r="B2" s="200">
        <v>5</v>
      </c>
      <c r="C2" s="200" t="s">
        <v>937</v>
      </c>
      <c r="D2" s="201">
        <v>2</v>
      </c>
      <c r="E2" s="420">
        <v>201</v>
      </c>
      <c r="F2" s="420" t="s">
        <v>938</v>
      </c>
      <c r="G2" s="201" t="s">
        <v>939</v>
      </c>
      <c r="H2" s="201" t="s">
        <v>867</v>
      </c>
      <c r="I2" s="420" t="s">
        <v>940</v>
      </c>
      <c r="J2" s="422">
        <v>114.59</v>
      </c>
      <c r="K2" s="421">
        <v>144.715576787157</v>
      </c>
      <c r="L2" s="421">
        <v>247.36557678715701</v>
      </c>
      <c r="M2" s="202">
        <v>24.08</v>
      </c>
      <c r="N2" s="203">
        <v>41.810686464031591</v>
      </c>
    </row>
    <row r="3" spans="1:14">
      <c r="A3" s="199">
        <v>2</v>
      </c>
      <c r="B3" s="200">
        <v>5</v>
      </c>
      <c r="C3" s="200" t="s">
        <v>937</v>
      </c>
      <c r="D3" s="201">
        <v>2</v>
      </c>
      <c r="E3" s="420"/>
      <c r="F3" s="420"/>
      <c r="G3" s="201" t="s">
        <v>941</v>
      </c>
      <c r="H3" s="201" t="s">
        <v>867</v>
      </c>
      <c r="I3" s="420"/>
      <c r="J3" s="421"/>
      <c r="K3" s="421"/>
      <c r="L3" s="421"/>
      <c r="M3" s="202">
        <v>21.98</v>
      </c>
      <c r="N3" s="204">
        <v>38.164405667749769</v>
      </c>
    </row>
    <row r="4" spans="1:14">
      <c r="A4" s="199">
        <v>3</v>
      </c>
      <c r="B4" s="200">
        <v>5</v>
      </c>
      <c r="C4" s="200" t="s">
        <v>937</v>
      </c>
      <c r="D4" s="201">
        <v>2</v>
      </c>
      <c r="E4" s="420"/>
      <c r="F4" s="420"/>
      <c r="G4" s="201" t="s">
        <v>942</v>
      </c>
      <c r="H4" s="201" t="s">
        <v>867</v>
      </c>
      <c r="I4" s="420"/>
      <c r="J4" s="421"/>
      <c r="K4" s="421"/>
      <c r="L4" s="421"/>
      <c r="M4" s="202">
        <v>27</v>
      </c>
      <c r="N4" s="204">
        <v>46.880753095052036</v>
      </c>
    </row>
    <row r="5" spans="1:14">
      <c r="A5" s="199">
        <v>4</v>
      </c>
      <c r="B5" s="200">
        <v>5</v>
      </c>
      <c r="C5" s="200" t="s">
        <v>937</v>
      </c>
      <c r="D5" s="201">
        <v>2</v>
      </c>
      <c r="E5" s="420"/>
      <c r="F5" s="420"/>
      <c r="G5" s="201" t="s">
        <v>943</v>
      </c>
      <c r="H5" s="201" t="s">
        <v>867</v>
      </c>
      <c r="I5" s="420"/>
      <c r="J5" s="421"/>
      <c r="K5" s="421"/>
      <c r="L5" s="421"/>
      <c r="M5" s="202">
        <v>27</v>
      </c>
      <c r="N5" s="204">
        <v>46.880753095052036</v>
      </c>
    </row>
    <row r="6" spans="1:14">
      <c r="A6" s="199">
        <v>5</v>
      </c>
      <c r="B6" s="200">
        <v>5</v>
      </c>
      <c r="C6" s="200" t="s">
        <v>937</v>
      </c>
      <c r="D6" s="201">
        <v>2</v>
      </c>
      <c r="E6" s="420"/>
      <c r="F6" s="420"/>
      <c r="G6" s="201" t="s">
        <v>944</v>
      </c>
      <c r="H6" s="201" t="s">
        <v>867</v>
      </c>
      <c r="I6" s="420"/>
      <c r="J6" s="421"/>
      <c r="K6" s="421"/>
      <c r="L6" s="421"/>
      <c r="M6" s="202">
        <v>21.98</v>
      </c>
      <c r="N6" s="204">
        <v>38.164405667749769</v>
      </c>
    </row>
    <row r="7" spans="1:14">
      <c r="A7" s="199">
        <v>6</v>
      </c>
      <c r="B7" s="200">
        <v>5</v>
      </c>
      <c r="C7" s="200" t="s">
        <v>937</v>
      </c>
      <c r="D7" s="201">
        <v>2</v>
      </c>
      <c r="E7" s="420"/>
      <c r="F7" s="420"/>
      <c r="G7" s="201" t="s">
        <v>945</v>
      </c>
      <c r="H7" s="201" t="s">
        <v>867</v>
      </c>
      <c r="I7" s="420"/>
      <c r="J7" s="421"/>
      <c r="K7" s="421"/>
      <c r="L7" s="421"/>
      <c r="M7" s="202">
        <v>24.08</v>
      </c>
      <c r="N7" s="204">
        <v>41.810686464031591</v>
      </c>
    </row>
    <row r="8" spans="1:14">
      <c r="A8" s="199">
        <v>7</v>
      </c>
      <c r="B8" s="200">
        <v>5</v>
      </c>
      <c r="C8" s="200" t="s">
        <v>937</v>
      </c>
      <c r="D8" s="201">
        <v>2</v>
      </c>
      <c r="E8" s="420">
        <v>202</v>
      </c>
      <c r="F8" s="420" t="s">
        <v>946</v>
      </c>
      <c r="G8" s="201" t="s">
        <v>939</v>
      </c>
      <c r="H8" s="201" t="s">
        <v>947</v>
      </c>
      <c r="I8" s="420" t="s">
        <v>940</v>
      </c>
      <c r="J8" s="421">
        <v>114.96</v>
      </c>
      <c r="K8" s="421">
        <v>145.182849353796</v>
      </c>
      <c r="L8" s="421">
        <v>249.60284935379599</v>
      </c>
      <c r="M8" s="202">
        <v>23.46</v>
      </c>
      <c r="N8" s="204">
        <v>40.734165467034103</v>
      </c>
    </row>
    <row r="9" spans="1:14">
      <c r="A9" s="199">
        <v>8</v>
      </c>
      <c r="B9" s="200">
        <v>5</v>
      </c>
      <c r="C9" s="200" t="s">
        <v>937</v>
      </c>
      <c r="D9" s="201">
        <v>2</v>
      </c>
      <c r="E9" s="420"/>
      <c r="F9" s="420"/>
      <c r="G9" s="201" t="s">
        <v>941</v>
      </c>
      <c r="H9" s="201" t="s">
        <v>947</v>
      </c>
      <c r="I9" s="420"/>
      <c r="J9" s="421"/>
      <c r="K9" s="421"/>
      <c r="L9" s="421"/>
      <c r="M9" s="202">
        <v>23.49</v>
      </c>
      <c r="N9" s="204">
        <v>40.786255192695265</v>
      </c>
    </row>
    <row r="10" spans="1:14">
      <c r="A10" s="199">
        <v>9</v>
      </c>
      <c r="B10" s="200">
        <v>5</v>
      </c>
      <c r="C10" s="200" t="s">
        <v>937</v>
      </c>
      <c r="D10" s="201">
        <v>2</v>
      </c>
      <c r="E10" s="420"/>
      <c r="F10" s="420"/>
      <c r="G10" s="201" t="s">
        <v>942</v>
      </c>
      <c r="H10" s="201" t="s">
        <v>947</v>
      </c>
      <c r="I10" s="420"/>
      <c r="J10" s="421"/>
      <c r="K10" s="421"/>
      <c r="L10" s="421"/>
      <c r="M10" s="202">
        <v>25.62</v>
      </c>
      <c r="N10" s="204">
        <v>44.48462571463827</v>
      </c>
    </row>
    <row r="11" spans="1:14">
      <c r="A11" s="199">
        <v>10</v>
      </c>
      <c r="B11" s="200">
        <v>5</v>
      </c>
      <c r="C11" s="200" t="s">
        <v>937</v>
      </c>
      <c r="D11" s="201">
        <v>2</v>
      </c>
      <c r="E11" s="420"/>
      <c r="F11" s="420"/>
      <c r="G11" s="201" t="s">
        <v>943</v>
      </c>
      <c r="H11" s="201" t="s">
        <v>947</v>
      </c>
      <c r="I11" s="420"/>
      <c r="J11" s="421"/>
      <c r="K11" s="421"/>
      <c r="L11" s="421"/>
      <c r="M11" s="202">
        <v>25.62</v>
      </c>
      <c r="N11" s="204">
        <v>44.48462571463827</v>
      </c>
    </row>
    <row r="12" spans="1:14">
      <c r="A12" s="199">
        <v>11</v>
      </c>
      <c r="B12" s="200">
        <v>5</v>
      </c>
      <c r="C12" s="200" t="s">
        <v>937</v>
      </c>
      <c r="D12" s="201">
        <v>2</v>
      </c>
      <c r="E12" s="420"/>
      <c r="F12" s="420"/>
      <c r="G12" s="201" t="s">
        <v>944</v>
      </c>
      <c r="H12" s="201" t="s">
        <v>947</v>
      </c>
      <c r="I12" s="420"/>
      <c r="J12" s="421"/>
      <c r="K12" s="421"/>
      <c r="L12" s="421"/>
      <c r="M12" s="202">
        <v>23.49</v>
      </c>
      <c r="N12" s="204">
        <v>40.786255192695265</v>
      </c>
    </row>
    <row r="13" spans="1:14">
      <c r="A13" s="199">
        <v>12</v>
      </c>
      <c r="B13" s="200">
        <v>5</v>
      </c>
      <c r="C13" s="200" t="s">
        <v>937</v>
      </c>
      <c r="D13" s="201">
        <v>2</v>
      </c>
      <c r="E13" s="420"/>
      <c r="F13" s="420"/>
      <c r="G13" s="201" t="s">
        <v>945</v>
      </c>
      <c r="H13" s="201" t="s">
        <v>947</v>
      </c>
      <c r="I13" s="420"/>
      <c r="J13" s="421"/>
      <c r="K13" s="421"/>
      <c r="L13" s="421"/>
      <c r="M13" s="202">
        <v>23.46</v>
      </c>
      <c r="N13" s="204">
        <v>40.734165467034103</v>
      </c>
    </row>
    <row r="14" spans="1:14">
      <c r="A14" s="199">
        <v>13</v>
      </c>
      <c r="B14" s="200">
        <v>5</v>
      </c>
      <c r="C14" s="200" t="s">
        <v>937</v>
      </c>
      <c r="D14" s="201">
        <v>2</v>
      </c>
      <c r="E14" s="420">
        <v>203</v>
      </c>
      <c r="F14" s="420" t="s">
        <v>948</v>
      </c>
      <c r="G14" s="201" t="s">
        <v>939</v>
      </c>
      <c r="H14" s="201" t="s">
        <v>867</v>
      </c>
      <c r="I14" s="420" t="s">
        <v>949</v>
      </c>
      <c r="J14" s="421">
        <v>85.82</v>
      </c>
      <c r="K14" s="421">
        <v>108.36383881230115</v>
      </c>
      <c r="L14" s="421">
        <v>178.34383881230116</v>
      </c>
      <c r="M14" s="202">
        <v>21.9</v>
      </c>
      <c r="N14" s="205">
        <v>38.025499732653316</v>
      </c>
    </row>
    <row r="15" spans="1:14">
      <c r="A15" s="199">
        <v>14</v>
      </c>
      <c r="B15" s="200">
        <v>5</v>
      </c>
      <c r="C15" s="200" t="s">
        <v>937</v>
      </c>
      <c r="D15" s="201">
        <v>2</v>
      </c>
      <c r="E15" s="420"/>
      <c r="F15" s="420"/>
      <c r="G15" s="201" t="s">
        <v>941</v>
      </c>
      <c r="H15" s="201" t="s">
        <v>867</v>
      </c>
      <c r="I15" s="420"/>
      <c r="J15" s="421"/>
      <c r="K15" s="421"/>
      <c r="L15" s="421"/>
      <c r="M15" s="202">
        <v>26.56</v>
      </c>
      <c r="N15" s="205">
        <v>46.116770452021555</v>
      </c>
    </row>
    <row r="16" spans="1:14">
      <c r="A16" s="199">
        <v>15</v>
      </c>
      <c r="B16" s="200">
        <v>5</v>
      </c>
      <c r="C16" s="200" t="s">
        <v>937</v>
      </c>
      <c r="D16" s="201">
        <v>2</v>
      </c>
      <c r="E16" s="420"/>
      <c r="F16" s="420"/>
      <c r="G16" s="201" t="s">
        <v>942</v>
      </c>
      <c r="H16" s="201" t="s">
        <v>867</v>
      </c>
      <c r="I16" s="420"/>
      <c r="J16" s="421"/>
      <c r="K16" s="421"/>
      <c r="L16" s="421"/>
      <c r="M16" s="202">
        <v>26.56</v>
      </c>
      <c r="N16" s="204">
        <v>46.116770452021555</v>
      </c>
    </row>
    <row r="17" spans="1:14">
      <c r="A17" s="199">
        <v>16</v>
      </c>
      <c r="B17" s="200">
        <v>5</v>
      </c>
      <c r="C17" s="200" t="s">
        <v>937</v>
      </c>
      <c r="D17" s="201">
        <v>2</v>
      </c>
      <c r="E17" s="420"/>
      <c r="F17" s="420"/>
      <c r="G17" s="201" t="s">
        <v>943</v>
      </c>
      <c r="H17" s="201" t="s">
        <v>867</v>
      </c>
      <c r="I17" s="420"/>
      <c r="J17" s="421"/>
      <c r="K17" s="421"/>
      <c r="L17" s="421"/>
      <c r="M17" s="202">
        <v>21.9</v>
      </c>
      <c r="N17" s="204">
        <v>38.025499732653316</v>
      </c>
    </row>
    <row r="18" spans="1:14">
      <c r="A18" s="199">
        <v>17</v>
      </c>
      <c r="B18" s="200">
        <v>5</v>
      </c>
      <c r="C18" s="200" t="s">
        <v>937</v>
      </c>
      <c r="D18" s="201">
        <v>2</v>
      </c>
      <c r="E18" s="420">
        <v>204</v>
      </c>
      <c r="F18" s="420" t="s">
        <v>950</v>
      </c>
      <c r="G18" s="201" t="s">
        <v>939</v>
      </c>
      <c r="H18" s="201" t="s">
        <v>947</v>
      </c>
      <c r="I18" s="420" t="s">
        <v>949</v>
      </c>
      <c r="J18" s="421">
        <v>80.790000000000006</v>
      </c>
      <c r="K18" s="421">
        <v>102.01252083017725</v>
      </c>
      <c r="L18" s="421">
        <v>169.10252083017724</v>
      </c>
      <c r="M18" s="202">
        <v>25.32</v>
      </c>
      <c r="N18" s="204">
        <v>43.96372845802658</v>
      </c>
    </row>
    <row r="19" spans="1:14">
      <c r="A19" s="199">
        <v>18</v>
      </c>
      <c r="B19" s="200">
        <v>5</v>
      </c>
      <c r="C19" s="200" t="s">
        <v>937</v>
      </c>
      <c r="D19" s="201">
        <v>2</v>
      </c>
      <c r="E19" s="420"/>
      <c r="F19" s="420"/>
      <c r="G19" s="201" t="s">
        <v>941</v>
      </c>
      <c r="H19" s="201" t="s">
        <v>947</v>
      </c>
      <c r="I19" s="420"/>
      <c r="J19" s="421"/>
      <c r="K19" s="421"/>
      <c r="L19" s="421"/>
      <c r="M19" s="202">
        <v>23.72</v>
      </c>
      <c r="N19" s="204">
        <v>41.185609756097563</v>
      </c>
    </row>
    <row r="20" spans="1:14">
      <c r="A20" s="199">
        <v>19</v>
      </c>
      <c r="B20" s="200">
        <v>5</v>
      </c>
      <c r="C20" s="200" t="s">
        <v>937</v>
      </c>
      <c r="D20" s="201">
        <v>2</v>
      </c>
      <c r="E20" s="420"/>
      <c r="F20" s="420"/>
      <c r="G20" s="201" t="s">
        <v>942</v>
      </c>
      <c r="H20" s="201" t="s">
        <v>947</v>
      </c>
      <c r="I20" s="420"/>
      <c r="J20" s="421"/>
      <c r="K20" s="421"/>
      <c r="L20" s="421"/>
      <c r="M20" s="202">
        <v>23.72</v>
      </c>
      <c r="N20" s="204">
        <v>41.185609756097563</v>
      </c>
    </row>
    <row r="21" spans="1:14">
      <c r="A21" s="199">
        <v>20</v>
      </c>
      <c r="B21" s="200">
        <v>5</v>
      </c>
      <c r="C21" s="200" t="s">
        <v>937</v>
      </c>
      <c r="D21" s="201">
        <v>2</v>
      </c>
      <c r="E21" s="420"/>
      <c r="F21" s="420"/>
      <c r="G21" s="201" t="s">
        <v>943</v>
      </c>
      <c r="H21" s="201" t="s">
        <v>947</v>
      </c>
      <c r="I21" s="420"/>
      <c r="J21" s="421"/>
      <c r="K21" s="421"/>
      <c r="L21" s="421"/>
      <c r="M21" s="202">
        <v>25.32</v>
      </c>
      <c r="N21" s="204">
        <v>43.96372845802658</v>
      </c>
    </row>
    <row r="22" spans="1:14">
      <c r="A22" s="199">
        <v>21</v>
      </c>
      <c r="B22" s="200">
        <v>5</v>
      </c>
      <c r="C22" s="200" t="s">
        <v>937</v>
      </c>
      <c r="D22" s="201">
        <v>2</v>
      </c>
      <c r="E22" s="420">
        <v>205</v>
      </c>
      <c r="F22" s="420" t="s">
        <v>939</v>
      </c>
      <c r="G22" s="201" t="s">
        <v>939</v>
      </c>
      <c r="H22" s="201" t="s">
        <v>867</v>
      </c>
      <c r="I22" s="420" t="s">
        <v>949</v>
      </c>
      <c r="J22" s="421">
        <v>85.82</v>
      </c>
      <c r="K22" s="421">
        <v>108.36464711227785</v>
      </c>
      <c r="L22" s="421">
        <v>178.34464711227787</v>
      </c>
      <c r="M22" s="202">
        <v>26.56</v>
      </c>
      <c r="N22" s="204">
        <v>46.116770452021555</v>
      </c>
    </row>
    <row r="23" spans="1:14">
      <c r="A23" s="199">
        <v>22</v>
      </c>
      <c r="B23" s="200">
        <v>5</v>
      </c>
      <c r="C23" s="200" t="s">
        <v>937</v>
      </c>
      <c r="D23" s="201">
        <v>2</v>
      </c>
      <c r="E23" s="420"/>
      <c r="F23" s="420"/>
      <c r="G23" s="201" t="s">
        <v>941</v>
      </c>
      <c r="H23" s="201" t="s">
        <v>867</v>
      </c>
      <c r="I23" s="420"/>
      <c r="J23" s="421"/>
      <c r="K23" s="421"/>
      <c r="L23" s="421"/>
      <c r="M23" s="202">
        <v>21.9</v>
      </c>
      <c r="N23" s="204">
        <v>38.025499732653316</v>
      </c>
    </row>
    <row r="24" spans="1:14">
      <c r="A24" s="199">
        <v>23</v>
      </c>
      <c r="B24" s="200">
        <v>5</v>
      </c>
      <c r="C24" s="200" t="s">
        <v>937</v>
      </c>
      <c r="D24" s="201">
        <v>2</v>
      </c>
      <c r="E24" s="420"/>
      <c r="F24" s="420"/>
      <c r="G24" s="201" t="s">
        <v>942</v>
      </c>
      <c r="H24" s="201" t="s">
        <v>867</v>
      </c>
      <c r="I24" s="420"/>
      <c r="J24" s="421"/>
      <c r="K24" s="421"/>
      <c r="L24" s="421"/>
      <c r="M24" s="202">
        <v>21.9</v>
      </c>
      <c r="N24" s="204">
        <v>38.025499732653316</v>
      </c>
    </row>
    <row r="25" spans="1:14">
      <c r="A25" s="199">
        <v>24</v>
      </c>
      <c r="B25" s="200">
        <v>5</v>
      </c>
      <c r="C25" s="200" t="s">
        <v>937</v>
      </c>
      <c r="D25" s="201">
        <v>2</v>
      </c>
      <c r="E25" s="420"/>
      <c r="F25" s="420"/>
      <c r="G25" s="201" t="s">
        <v>943</v>
      </c>
      <c r="H25" s="201" t="s">
        <v>867</v>
      </c>
      <c r="I25" s="420"/>
      <c r="J25" s="421"/>
      <c r="K25" s="421"/>
      <c r="L25" s="421"/>
      <c r="M25" s="202">
        <v>26.56</v>
      </c>
      <c r="N25" s="204">
        <v>46.116770452021555</v>
      </c>
    </row>
    <row r="26" spans="1:14">
      <c r="A26" s="199">
        <v>25</v>
      </c>
      <c r="B26" s="200">
        <v>5</v>
      </c>
      <c r="C26" s="200" t="s">
        <v>937</v>
      </c>
      <c r="D26" s="201">
        <v>2</v>
      </c>
      <c r="E26" s="420">
        <v>206</v>
      </c>
      <c r="F26" s="420" t="s">
        <v>943</v>
      </c>
      <c r="G26" s="201" t="s">
        <v>939</v>
      </c>
      <c r="H26" s="201" t="s">
        <v>947</v>
      </c>
      <c r="I26" s="420" t="s">
        <v>949</v>
      </c>
      <c r="J26" s="421">
        <v>80.790000000000006</v>
      </c>
      <c r="K26" s="421">
        <v>102.01328175484653</v>
      </c>
      <c r="L26" s="421">
        <v>169.10328175484653</v>
      </c>
      <c r="M26" s="202">
        <v>23.72</v>
      </c>
      <c r="N26" s="204">
        <v>41.185609756097563</v>
      </c>
    </row>
    <row r="27" spans="1:14">
      <c r="A27" s="199">
        <v>26</v>
      </c>
      <c r="B27" s="200">
        <v>5</v>
      </c>
      <c r="C27" s="200" t="s">
        <v>937</v>
      </c>
      <c r="D27" s="201">
        <v>2</v>
      </c>
      <c r="E27" s="420"/>
      <c r="F27" s="420"/>
      <c r="G27" s="201" t="s">
        <v>941</v>
      </c>
      <c r="H27" s="201" t="s">
        <v>947</v>
      </c>
      <c r="I27" s="420"/>
      <c r="J27" s="421"/>
      <c r="K27" s="421"/>
      <c r="L27" s="421"/>
      <c r="M27" s="202">
        <v>25.32</v>
      </c>
      <c r="N27" s="204">
        <v>43.96372845802658</v>
      </c>
    </row>
    <row r="28" spans="1:14">
      <c r="A28" s="199">
        <v>27</v>
      </c>
      <c r="B28" s="200">
        <v>5</v>
      </c>
      <c r="C28" s="200" t="s">
        <v>937</v>
      </c>
      <c r="D28" s="201">
        <v>2</v>
      </c>
      <c r="E28" s="420"/>
      <c r="F28" s="420"/>
      <c r="G28" s="201" t="s">
        <v>942</v>
      </c>
      <c r="H28" s="201" t="s">
        <v>947</v>
      </c>
      <c r="I28" s="420"/>
      <c r="J28" s="421"/>
      <c r="K28" s="421"/>
      <c r="L28" s="421"/>
      <c r="M28" s="202">
        <v>25.32</v>
      </c>
      <c r="N28" s="204">
        <v>43.96372845802658</v>
      </c>
    </row>
    <row r="29" spans="1:14">
      <c r="A29" s="199">
        <v>28</v>
      </c>
      <c r="B29" s="200">
        <v>5</v>
      </c>
      <c r="C29" s="200" t="s">
        <v>937</v>
      </c>
      <c r="D29" s="201">
        <v>2</v>
      </c>
      <c r="E29" s="420"/>
      <c r="F29" s="420"/>
      <c r="G29" s="201" t="s">
        <v>943</v>
      </c>
      <c r="H29" s="201" t="s">
        <v>947</v>
      </c>
      <c r="I29" s="420"/>
      <c r="J29" s="421"/>
      <c r="K29" s="421"/>
      <c r="L29" s="421"/>
      <c r="M29" s="202">
        <v>23.72</v>
      </c>
      <c r="N29" s="204">
        <v>41.185609756097563</v>
      </c>
    </row>
    <row r="30" spans="1:14">
      <c r="A30" s="199">
        <v>29</v>
      </c>
      <c r="B30" s="200">
        <v>5</v>
      </c>
      <c r="C30" s="200" t="s">
        <v>937</v>
      </c>
      <c r="D30" s="201">
        <v>2</v>
      </c>
      <c r="E30" s="420">
        <v>207</v>
      </c>
      <c r="F30" s="420" t="s">
        <v>941</v>
      </c>
      <c r="G30" s="201" t="s">
        <v>939</v>
      </c>
      <c r="H30" s="201" t="s">
        <v>867</v>
      </c>
      <c r="I30" s="420" t="s">
        <v>940</v>
      </c>
      <c r="J30" s="421">
        <v>114.59</v>
      </c>
      <c r="K30" s="421">
        <v>144.69243664176091</v>
      </c>
      <c r="L30" s="421">
        <v>247.34243664176091</v>
      </c>
      <c r="M30" s="202">
        <v>27</v>
      </c>
      <c r="N30" s="204">
        <v>46.880753095052036</v>
      </c>
    </row>
    <row r="31" spans="1:14">
      <c r="A31" s="199">
        <v>30</v>
      </c>
      <c r="B31" s="200">
        <v>5</v>
      </c>
      <c r="C31" s="200" t="s">
        <v>937</v>
      </c>
      <c r="D31" s="201">
        <v>2</v>
      </c>
      <c r="E31" s="420"/>
      <c r="F31" s="420"/>
      <c r="G31" s="201" t="s">
        <v>941</v>
      </c>
      <c r="H31" s="201" t="s">
        <v>867</v>
      </c>
      <c r="I31" s="420"/>
      <c r="J31" s="421"/>
      <c r="K31" s="421"/>
      <c r="L31" s="421"/>
      <c r="M31" s="202">
        <v>21.98</v>
      </c>
      <c r="N31" s="204">
        <v>38.164405667749769</v>
      </c>
    </row>
    <row r="32" spans="1:14">
      <c r="A32" s="199">
        <v>31</v>
      </c>
      <c r="B32" s="200">
        <v>5</v>
      </c>
      <c r="C32" s="200" t="s">
        <v>937</v>
      </c>
      <c r="D32" s="201">
        <v>2</v>
      </c>
      <c r="E32" s="420"/>
      <c r="F32" s="420"/>
      <c r="G32" s="201" t="s">
        <v>942</v>
      </c>
      <c r="H32" s="201" t="s">
        <v>867</v>
      </c>
      <c r="I32" s="420"/>
      <c r="J32" s="421"/>
      <c r="K32" s="421"/>
      <c r="L32" s="421"/>
      <c r="M32" s="202">
        <v>24.08</v>
      </c>
      <c r="N32" s="204">
        <v>41.810686464031591</v>
      </c>
    </row>
    <row r="33" spans="1:14">
      <c r="A33" s="199">
        <v>32</v>
      </c>
      <c r="B33" s="200">
        <v>5</v>
      </c>
      <c r="C33" s="200" t="s">
        <v>937</v>
      </c>
      <c r="D33" s="201">
        <v>2</v>
      </c>
      <c r="E33" s="420"/>
      <c r="F33" s="420"/>
      <c r="G33" s="201" t="s">
        <v>943</v>
      </c>
      <c r="H33" s="201" t="s">
        <v>867</v>
      </c>
      <c r="I33" s="420"/>
      <c r="J33" s="421"/>
      <c r="K33" s="421"/>
      <c r="L33" s="421"/>
      <c r="M33" s="202">
        <v>24.08</v>
      </c>
      <c r="N33" s="204">
        <v>41.810686464031591</v>
      </c>
    </row>
    <row r="34" spans="1:14">
      <c r="A34" s="199">
        <v>33</v>
      </c>
      <c r="B34" s="200">
        <v>5</v>
      </c>
      <c r="C34" s="200" t="s">
        <v>937</v>
      </c>
      <c r="D34" s="201">
        <v>2</v>
      </c>
      <c r="E34" s="420"/>
      <c r="F34" s="420"/>
      <c r="G34" s="201" t="s">
        <v>944</v>
      </c>
      <c r="H34" s="201" t="s">
        <v>867</v>
      </c>
      <c r="I34" s="420"/>
      <c r="J34" s="421"/>
      <c r="K34" s="421"/>
      <c r="L34" s="421"/>
      <c r="M34" s="202">
        <v>21.98</v>
      </c>
      <c r="N34" s="204">
        <v>38.164405667749769</v>
      </c>
    </row>
    <row r="35" spans="1:14">
      <c r="A35" s="199">
        <v>34</v>
      </c>
      <c r="B35" s="200">
        <v>5</v>
      </c>
      <c r="C35" s="200" t="s">
        <v>937</v>
      </c>
      <c r="D35" s="201">
        <v>2</v>
      </c>
      <c r="E35" s="420"/>
      <c r="F35" s="420"/>
      <c r="G35" s="201" t="s">
        <v>945</v>
      </c>
      <c r="H35" s="201" t="s">
        <v>867</v>
      </c>
      <c r="I35" s="420"/>
      <c r="J35" s="421"/>
      <c r="K35" s="421"/>
      <c r="L35" s="421"/>
      <c r="M35" s="202">
        <v>27</v>
      </c>
      <c r="N35" s="204">
        <v>46.880753095052036</v>
      </c>
    </row>
    <row r="36" spans="1:14">
      <c r="A36" s="199">
        <v>35</v>
      </c>
      <c r="B36" s="200">
        <v>5</v>
      </c>
      <c r="C36" s="200" t="s">
        <v>937</v>
      </c>
      <c r="D36" s="201">
        <v>2</v>
      </c>
      <c r="E36" s="420">
        <v>208</v>
      </c>
      <c r="F36" s="420" t="s">
        <v>942</v>
      </c>
      <c r="G36" s="201" t="s">
        <v>939</v>
      </c>
      <c r="H36" s="201" t="s">
        <v>947</v>
      </c>
      <c r="I36" s="420" t="s">
        <v>940</v>
      </c>
      <c r="J36" s="421">
        <v>114.96599999999999</v>
      </c>
      <c r="K36" s="421">
        <v>145.1596344911147</v>
      </c>
      <c r="L36" s="421">
        <v>249.57963449111469</v>
      </c>
      <c r="M36" s="202">
        <v>25.62</v>
      </c>
      <c r="N36" s="204">
        <v>44.48462571463827</v>
      </c>
    </row>
    <row r="37" spans="1:14">
      <c r="A37" s="199">
        <v>36</v>
      </c>
      <c r="B37" s="200">
        <v>5</v>
      </c>
      <c r="C37" s="200" t="s">
        <v>937</v>
      </c>
      <c r="D37" s="201">
        <v>2</v>
      </c>
      <c r="E37" s="420"/>
      <c r="F37" s="420"/>
      <c r="G37" s="201" t="s">
        <v>941</v>
      </c>
      <c r="H37" s="201" t="s">
        <v>947</v>
      </c>
      <c r="I37" s="420"/>
      <c r="J37" s="421"/>
      <c r="K37" s="421"/>
      <c r="L37" s="421"/>
      <c r="M37" s="202">
        <v>23.49</v>
      </c>
      <c r="N37" s="204">
        <v>40.786255192695265</v>
      </c>
    </row>
    <row r="38" spans="1:14">
      <c r="A38" s="199">
        <v>37</v>
      </c>
      <c r="B38" s="200">
        <v>5</v>
      </c>
      <c r="C38" s="200" t="s">
        <v>937</v>
      </c>
      <c r="D38" s="201">
        <v>2</v>
      </c>
      <c r="E38" s="420"/>
      <c r="F38" s="420"/>
      <c r="G38" s="201" t="s">
        <v>942</v>
      </c>
      <c r="H38" s="201" t="s">
        <v>947</v>
      </c>
      <c r="I38" s="420"/>
      <c r="J38" s="421"/>
      <c r="K38" s="421"/>
      <c r="L38" s="421"/>
      <c r="M38" s="202">
        <v>23.46</v>
      </c>
      <c r="N38" s="204">
        <v>40.734165467034103</v>
      </c>
    </row>
    <row r="39" spans="1:14">
      <c r="A39" s="199">
        <v>38</v>
      </c>
      <c r="B39" s="200">
        <v>5</v>
      </c>
      <c r="C39" s="200" t="s">
        <v>937</v>
      </c>
      <c r="D39" s="201">
        <v>2</v>
      </c>
      <c r="E39" s="420"/>
      <c r="F39" s="420"/>
      <c r="G39" s="201" t="s">
        <v>943</v>
      </c>
      <c r="H39" s="201" t="s">
        <v>947</v>
      </c>
      <c r="I39" s="420"/>
      <c r="J39" s="421"/>
      <c r="K39" s="421"/>
      <c r="L39" s="421"/>
      <c r="M39" s="202">
        <v>23.46</v>
      </c>
      <c r="N39" s="204">
        <v>40.734165467034103</v>
      </c>
    </row>
    <row r="40" spans="1:14">
      <c r="A40" s="199">
        <v>39</v>
      </c>
      <c r="B40" s="200">
        <v>5</v>
      </c>
      <c r="C40" s="200" t="s">
        <v>937</v>
      </c>
      <c r="D40" s="201">
        <v>2</v>
      </c>
      <c r="E40" s="420"/>
      <c r="F40" s="420"/>
      <c r="G40" s="201" t="s">
        <v>944</v>
      </c>
      <c r="H40" s="201" t="s">
        <v>947</v>
      </c>
      <c r="I40" s="420"/>
      <c r="J40" s="421"/>
      <c r="K40" s="421"/>
      <c r="L40" s="421"/>
      <c r="M40" s="202">
        <v>23.49</v>
      </c>
      <c r="N40" s="204">
        <v>40.786255192695265</v>
      </c>
    </row>
    <row r="41" spans="1:14" ht="18" thickBot="1">
      <c r="A41" s="199">
        <v>40</v>
      </c>
      <c r="B41" s="200">
        <v>5</v>
      </c>
      <c r="C41" s="200" t="s">
        <v>937</v>
      </c>
      <c r="D41" s="201">
        <v>2</v>
      </c>
      <c r="E41" s="420"/>
      <c r="F41" s="420"/>
      <c r="G41" s="201" t="s">
        <v>945</v>
      </c>
      <c r="H41" s="201" t="s">
        <v>947</v>
      </c>
      <c r="I41" s="420"/>
      <c r="J41" s="421"/>
      <c r="K41" s="421"/>
      <c r="L41" s="421"/>
      <c r="M41" s="206">
        <v>25.62</v>
      </c>
      <c r="N41" s="207">
        <v>44.48462571463827</v>
      </c>
    </row>
    <row r="42" spans="1:14">
      <c r="A42" s="199">
        <v>41</v>
      </c>
      <c r="B42" s="200">
        <v>5</v>
      </c>
      <c r="C42" s="200" t="s">
        <v>937</v>
      </c>
      <c r="D42" s="201">
        <v>3</v>
      </c>
      <c r="E42" s="420">
        <v>301</v>
      </c>
      <c r="F42" s="420" t="s">
        <v>938</v>
      </c>
      <c r="G42" s="201" t="s">
        <v>939</v>
      </c>
      <c r="H42" s="201" t="s">
        <v>867</v>
      </c>
      <c r="I42" s="420" t="s">
        <v>940</v>
      </c>
      <c r="J42" s="421">
        <v>114.59</v>
      </c>
      <c r="K42" s="421">
        <v>144.715576787157</v>
      </c>
      <c r="L42" s="421">
        <v>247.36557678715701</v>
      </c>
      <c r="M42" s="202">
        <v>24.08</v>
      </c>
      <c r="N42" s="203">
        <v>41.810686464031591</v>
      </c>
    </row>
    <row r="43" spans="1:14">
      <c r="A43" s="199">
        <v>42</v>
      </c>
      <c r="B43" s="200">
        <v>5</v>
      </c>
      <c r="C43" s="200" t="s">
        <v>937</v>
      </c>
      <c r="D43" s="201">
        <v>3</v>
      </c>
      <c r="E43" s="420"/>
      <c r="F43" s="420"/>
      <c r="G43" s="201" t="s">
        <v>941</v>
      </c>
      <c r="H43" s="201" t="s">
        <v>867</v>
      </c>
      <c r="I43" s="420"/>
      <c r="J43" s="421"/>
      <c r="K43" s="421"/>
      <c r="L43" s="421"/>
      <c r="M43" s="202">
        <v>21.98</v>
      </c>
      <c r="N43" s="204">
        <v>38.164405667749769</v>
      </c>
    </row>
    <row r="44" spans="1:14">
      <c r="A44" s="199">
        <v>43</v>
      </c>
      <c r="B44" s="200">
        <v>5</v>
      </c>
      <c r="C44" s="200" t="s">
        <v>937</v>
      </c>
      <c r="D44" s="201">
        <v>3</v>
      </c>
      <c r="E44" s="420"/>
      <c r="F44" s="420"/>
      <c r="G44" s="201" t="s">
        <v>942</v>
      </c>
      <c r="H44" s="201" t="s">
        <v>867</v>
      </c>
      <c r="I44" s="420"/>
      <c r="J44" s="421"/>
      <c r="K44" s="421"/>
      <c r="L44" s="421"/>
      <c r="M44" s="202">
        <v>27</v>
      </c>
      <c r="N44" s="204">
        <v>46.880753095052036</v>
      </c>
    </row>
    <row r="45" spans="1:14">
      <c r="A45" s="199">
        <v>44</v>
      </c>
      <c r="B45" s="200">
        <v>5</v>
      </c>
      <c r="C45" s="200" t="s">
        <v>937</v>
      </c>
      <c r="D45" s="201">
        <v>3</v>
      </c>
      <c r="E45" s="420"/>
      <c r="F45" s="420"/>
      <c r="G45" s="201" t="s">
        <v>943</v>
      </c>
      <c r="H45" s="201" t="s">
        <v>867</v>
      </c>
      <c r="I45" s="420"/>
      <c r="J45" s="421"/>
      <c r="K45" s="421"/>
      <c r="L45" s="421"/>
      <c r="M45" s="202">
        <v>27</v>
      </c>
      <c r="N45" s="204">
        <v>46.880753095052036</v>
      </c>
    </row>
    <row r="46" spans="1:14">
      <c r="A46" s="199">
        <v>45</v>
      </c>
      <c r="B46" s="200">
        <v>5</v>
      </c>
      <c r="C46" s="200" t="s">
        <v>937</v>
      </c>
      <c r="D46" s="201">
        <v>3</v>
      </c>
      <c r="E46" s="420"/>
      <c r="F46" s="420"/>
      <c r="G46" s="201" t="s">
        <v>944</v>
      </c>
      <c r="H46" s="201" t="s">
        <v>867</v>
      </c>
      <c r="I46" s="420"/>
      <c r="J46" s="421"/>
      <c r="K46" s="421"/>
      <c r="L46" s="421"/>
      <c r="M46" s="202">
        <v>21.98</v>
      </c>
      <c r="N46" s="204">
        <v>38.164405667749769</v>
      </c>
    </row>
    <row r="47" spans="1:14">
      <c r="A47" s="199">
        <v>46</v>
      </c>
      <c r="B47" s="200">
        <v>5</v>
      </c>
      <c r="C47" s="200" t="s">
        <v>937</v>
      </c>
      <c r="D47" s="201">
        <v>3</v>
      </c>
      <c r="E47" s="420"/>
      <c r="F47" s="420"/>
      <c r="G47" s="201" t="s">
        <v>945</v>
      </c>
      <c r="H47" s="201" t="s">
        <v>867</v>
      </c>
      <c r="I47" s="420"/>
      <c r="J47" s="421"/>
      <c r="K47" s="421"/>
      <c r="L47" s="421"/>
      <c r="M47" s="202">
        <v>24.08</v>
      </c>
      <c r="N47" s="204">
        <v>41.810686464031591</v>
      </c>
    </row>
    <row r="48" spans="1:14">
      <c r="A48" s="199">
        <v>47</v>
      </c>
      <c r="B48" s="200">
        <v>5</v>
      </c>
      <c r="C48" s="200" t="s">
        <v>937</v>
      </c>
      <c r="D48" s="201">
        <v>3</v>
      </c>
      <c r="E48" s="420">
        <v>302</v>
      </c>
      <c r="F48" s="420" t="s">
        <v>946</v>
      </c>
      <c r="G48" s="201" t="s">
        <v>939</v>
      </c>
      <c r="H48" s="201" t="s">
        <v>947</v>
      </c>
      <c r="I48" s="420" t="s">
        <v>940</v>
      </c>
      <c r="J48" s="421">
        <v>114.96</v>
      </c>
      <c r="K48" s="421">
        <v>145.182849353796</v>
      </c>
      <c r="L48" s="421">
        <v>249.60284935379599</v>
      </c>
      <c r="M48" s="202">
        <v>23.46</v>
      </c>
      <c r="N48" s="204">
        <v>40.734165467034103</v>
      </c>
    </row>
    <row r="49" spans="1:14">
      <c r="A49" s="199">
        <v>48</v>
      </c>
      <c r="B49" s="200">
        <v>5</v>
      </c>
      <c r="C49" s="200" t="s">
        <v>937</v>
      </c>
      <c r="D49" s="201">
        <v>3</v>
      </c>
      <c r="E49" s="420"/>
      <c r="F49" s="420"/>
      <c r="G49" s="201" t="s">
        <v>941</v>
      </c>
      <c r="H49" s="201" t="s">
        <v>947</v>
      </c>
      <c r="I49" s="420"/>
      <c r="J49" s="421"/>
      <c r="K49" s="421"/>
      <c r="L49" s="421"/>
      <c r="M49" s="202">
        <v>23.49</v>
      </c>
      <c r="N49" s="204">
        <v>40.786255192695265</v>
      </c>
    </row>
    <row r="50" spans="1:14">
      <c r="A50" s="199">
        <v>49</v>
      </c>
      <c r="B50" s="200">
        <v>5</v>
      </c>
      <c r="C50" s="200" t="s">
        <v>937</v>
      </c>
      <c r="D50" s="201">
        <v>3</v>
      </c>
      <c r="E50" s="420"/>
      <c r="F50" s="420"/>
      <c r="G50" s="201" t="s">
        <v>942</v>
      </c>
      <c r="H50" s="201" t="s">
        <v>947</v>
      </c>
      <c r="I50" s="420"/>
      <c r="J50" s="421"/>
      <c r="K50" s="421"/>
      <c r="L50" s="421"/>
      <c r="M50" s="202">
        <v>25.62</v>
      </c>
      <c r="N50" s="204">
        <v>44.48462571463827</v>
      </c>
    </row>
    <row r="51" spans="1:14">
      <c r="A51" s="199">
        <v>50</v>
      </c>
      <c r="B51" s="200">
        <v>5</v>
      </c>
      <c r="C51" s="200" t="s">
        <v>937</v>
      </c>
      <c r="D51" s="201">
        <v>3</v>
      </c>
      <c r="E51" s="420"/>
      <c r="F51" s="420"/>
      <c r="G51" s="201" t="s">
        <v>943</v>
      </c>
      <c r="H51" s="201" t="s">
        <v>947</v>
      </c>
      <c r="I51" s="420"/>
      <c r="J51" s="421"/>
      <c r="K51" s="421"/>
      <c r="L51" s="421"/>
      <c r="M51" s="202">
        <v>25.62</v>
      </c>
      <c r="N51" s="204">
        <v>44.48462571463827</v>
      </c>
    </row>
    <row r="52" spans="1:14">
      <c r="A52" s="199">
        <v>51</v>
      </c>
      <c r="B52" s="200">
        <v>5</v>
      </c>
      <c r="C52" s="200" t="s">
        <v>937</v>
      </c>
      <c r="D52" s="201">
        <v>3</v>
      </c>
      <c r="E52" s="420"/>
      <c r="F52" s="420"/>
      <c r="G52" s="201" t="s">
        <v>944</v>
      </c>
      <c r="H52" s="201" t="s">
        <v>947</v>
      </c>
      <c r="I52" s="420"/>
      <c r="J52" s="421"/>
      <c r="K52" s="421"/>
      <c r="L52" s="421"/>
      <c r="M52" s="202">
        <v>23.49</v>
      </c>
      <c r="N52" s="204">
        <v>40.786255192695265</v>
      </c>
    </row>
    <row r="53" spans="1:14">
      <c r="A53" s="199">
        <v>52</v>
      </c>
      <c r="B53" s="200">
        <v>5</v>
      </c>
      <c r="C53" s="200" t="s">
        <v>937</v>
      </c>
      <c r="D53" s="201">
        <v>3</v>
      </c>
      <c r="E53" s="420"/>
      <c r="F53" s="420"/>
      <c r="G53" s="201" t="s">
        <v>945</v>
      </c>
      <c r="H53" s="201" t="s">
        <v>947</v>
      </c>
      <c r="I53" s="420"/>
      <c r="J53" s="421"/>
      <c r="K53" s="421"/>
      <c r="L53" s="421"/>
      <c r="M53" s="202">
        <v>23.46</v>
      </c>
      <c r="N53" s="204">
        <v>40.734165467034103</v>
      </c>
    </row>
    <row r="54" spans="1:14">
      <c r="A54" s="199">
        <v>53</v>
      </c>
      <c r="B54" s="200">
        <v>5</v>
      </c>
      <c r="C54" s="200" t="s">
        <v>937</v>
      </c>
      <c r="D54" s="201">
        <v>3</v>
      </c>
      <c r="E54" s="420">
        <v>303</v>
      </c>
      <c r="F54" s="420" t="s">
        <v>948</v>
      </c>
      <c r="G54" s="201" t="s">
        <v>939</v>
      </c>
      <c r="H54" s="201" t="s">
        <v>867</v>
      </c>
      <c r="I54" s="420" t="s">
        <v>949</v>
      </c>
      <c r="J54" s="421">
        <v>85.82</v>
      </c>
      <c r="K54" s="421">
        <v>108.36383881230115</v>
      </c>
      <c r="L54" s="421">
        <v>178.34383881230116</v>
      </c>
      <c r="M54" s="202">
        <v>21.9</v>
      </c>
      <c r="N54" s="205">
        <v>38.025499732653316</v>
      </c>
    </row>
    <row r="55" spans="1:14">
      <c r="A55" s="199">
        <v>54</v>
      </c>
      <c r="B55" s="200">
        <v>5</v>
      </c>
      <c r="C55" s="200" t="s">
        <v>937</v>
      </c>
      <c r="D55" s="201">
        <v>3</v>
      </c>
      <c r="E55" s="420"/>
      <c r="F55" s="420"/>
      <c r="G55" s="201" t="s">
        <v>941</v>
      </c>
      <c r="H55" s="201" t="s">
        <v>867</v>
      </c>
      <c r="I55" s="420"/>
      <c r="J55" s="421"/>
      <c r="K55" s="421"/>
      <c r="L55" s="421"/>
      <c r="M55" s="202">
        <v>26.56</v>
      </c>
      <c r="N55" s="205">
        <v>46.116770452021555</v>
      </c>
    </row>
    <row r="56" spans="1:14">
      <c r="A56" s="199">
        <v>55</v>
      </c>
      <c r="B56" s="200">
        <v>5</v>
      </c>
      <c r="C56" s="200" t="s">
        <v>937</v>
      </c>
      <c r="D56" s="201">
        <v>3</v>
      </c>
      <c r="E56" s="420"/>
      <c r="F56" s="420"/>
      <c r="G56" s="201" t="s">
        <v>942</v>
      </c>
      <c r="H56" s="201" t="s">
        <v>867</v>
      </c>
      <c r="I56" s="420"/>
      <c r="J56" s="421"/>
      <c r="K56" s="421"/>
      <c r="L56" s="421"/>
      <c r="M56" s="202">
        <v>26.56</v>
      </c>
      <c r="N56" s="204">
        <v>46.116770452021555</v>
      </c>
    </row>
    <row r="57" spans="1:14">
      <c r="A57" s="199">
        <v>56</v>
      </c>
      <c r="B57" s="200">
        <v>5</v>
      </c>
      <c r="C57" s="200" t="s">
        <v>937</v>
      </c>
      <c r="D57" s="201">
        <v>3</v>
      </c>
      <c r="E57" s="420"/>
      <c r="F57" s="420"/>
      <c r="G57" s="201" t="s">
        <v>943</v>
      </c>
      <c r="H57" s="201" t="s">
        <v>867</v>
      </c>
      <c r="I57" s="420"/>
      <c r="J57" s="421"/>
      <c r="K57" s="421"/>
      <c r="L57" s="421"/>
      <c r="M57" s="202">
        <v>21.9</v>
      </c>
      <c r="N57" s="204">
        <v>38.025499732653316</v>
      </c>
    </row>
    <row r="58" spans="1:14">
      <c r="A58" s="199">
        <v>57</v>
      </c>
      <c r="B58" s="200">
        <v>5</v>
      </c>
      <c r="C58" s="200" t="s">
        <v>937</v>
      </c>
      <c r="D58" s="201">
        <v>3</v>
      </c>
      <c r="E58" s="420">
        <v>304</v>
      </c>
      <c r="F58" s="420" t="s">
        <v>950</v>
      </c>
      <c r="G58" s="201" t="s">
        <v>939</v>
      </c>
      <c r="H58" s="201" t="s">
        <v>947</v>
      </c>
      <c r="I58" s="420" t="s">
        <v>949</v>
      </c>
      <c r="J58" s="421">
        <v>80.790000000000006</v>
      </c>
      <c r="K58" s="421">
        <v>102.01252083017725</v>
      </c>
      <c r="L58" s="421">
        <v>169.10252083017724</v>
      </c>
      <c r="M58" s="202">
        <v>25.32</v>
      </c>
      <c r="N58" s="204">
        <v>43.96372845802658</v>
      </c>
    </row>
    <row r="59" spans="1:14">
      <c r="A59" s="199">
        <v>58</v>
      </c>
      <c r="B59" s="200">
        <v>5</v>
      </c>
      <c r="C59" s="200" t="s">
        <v>937</v>
      </c>
      <c r="D59" s="201">
        <v>3</v>
      </c>
      <c r="E59" s="420"/>
      <c r="F59" s="420"/>
      <c r="G59" s="201" t="s">
        <v>941</v>
      </c>
      <c r="H59" s="201" t="s">
        <v>947</v>
      </c>
      <c r="I59" s="420"/>
      <c r="J59" s="421"/>
      <c r="K59" s="421"/>
      <c r="L59" s="421"/>
      <c r="M59" s="202">
        <v>23.72</v>
      </c>
      <c r="N59" s="204">
        <v>41.185609756097563</v>
      </c>
    </row>
    <row r="60" spans="1:14">
      <c r="A60" s="199">
        <v>59</v>
      </c>
      <c r="B60" s="200">
        <v>5</v>
      </c>
      <c r="C60" s="200" t="s">
        <v>937</v>
      </c>
      <c r="D60" s="201">
        <v>3</v>
      </c>
      <c r="E60" s="420"/>
      <c r="F60" s="420"/>
      <c r="G60" s="201" t="s">
        <v>942</v>
      </c>
      <c r="H60" s="201" t="s">
        <v>947</v>
      </c>
      <c r="I60" s="420"/>
      <c r="J60" s="421"/>
      <c r="K60" s="421"/>
      <c r="L60" s="421"/>
      <c r="M60" s="202">
        <v>23.72</v>
      </c>
      <c r="N60" s="204">
        <v>41.185609756097563</v>
      </c>
    </row>
    <row r="61" spans="1:14">
      <c r="A61" s="199">
        <v>60</v>
      </c>
      <c r="B61" s="200">
        <v>5</v>
      </c>
      <c r="C61" s="200" t="s">
        <v>937</v>
      </c>
      <c r="D61" s="201">
        <v>3</v>
      </c>
      <c r="E61" s="420"/>
      <c r="F61" s="420"/>
      <c r="G61" s="201" t="s">
        <v>943</v>
      </c>
      <c r="H61" s="201" t="s">
        <v>947</v>
      </c>
      <c r="I61" s="420"/>
      <c r="J61" s="421"/>
      <c r="K61" s="421"/>
      <c r="L61" s="421"/>
      <c r="M61" s="202">
        <v>25.32</v>
      </c>
      <c r="N61" s="204">
        <v>43.96372845802658</v>
      </c>
    </row>
    <row r="62" spans="1:14">
      <c r="A62" s="199">
        <v>61</v>
      </c>
      <c r="B62" s="200">
        <v>5</v>
      </c>
      <c r="C62" s="200" t="s">
        <v>937</v>
      </c>
      <c r="D62" s="201">
        <v>3</v>
      </c>
      <c r="E62" s="420">
        <v>305</v>
      </c>
      <c r="F62" s="420" t="s">
        <v>939</v>
      </c>
      <c r="G62" s="201" t="s">
        <v>939</v>
      </c>
      <c r="H62" s="201" t="s">
        <v>867</v>
      </c>
      <c r="I62" s="420" t="s">
        <v>949</v>
      </c>
      <c r="J62" s="421">
        <v>85.82</v>
      </c>
      <c r="K62" s="421">
        <v>108.36464711227785</v>
      </c>
      <c r="L62" s="421">
        <v>178.34464711227787</v>
      </c>
      <c r="M62" s="202">
        <v>26.56</v>
      </c>
      <c r="N62" s="204">
        <v>46.116770452021555</v>
      </c>
    </row>
    <row r="63" spans="1:14">
      <c r="A63" s="199">
        <v>62</v>
      </c>
      <c r="B63" s="200">
        <v>5</v>
      </c>
      <c r="C63" s="200" t="s">
        <v>937</v>
      </c>
      <c r="D63" s="201">
        <v>3</v>
      </c>
      <c r="E63" s="420"/>
      <c r="F63" s="420"/>
      <c r="G63" s="201" t="s">
        <v>941</v>
      </c>
      <c r="H63" s="201" t="s">
        <v>867</v>
      </c>
      <c r="I63" s="420"/>
      <c r="J63" s="421"/>
      <c r="K63" s="421"/>
      <c r="L63" s="421"/>
      <c r="M63" s="202">
        <v>21.9</v>
      </c>
      <c r="N63" s="204">
        <v>38.025499732653316</v>
      </c>
    </row>
    <row r="64" spans="1:14">
      <c r="A64" s="199">
        <v>63</v>
      </c>
      <c r="B64" s="200">
        <v>5</v>
      </c>
      <c r="C64" s="200" t="s">
        <v>937</v>
      </c>
      <c r="D64" s="201">
        <v>3</v>
      </c>
      <c r="E64" s="420"/>
      <c r="F64" s="420"/>
      <c r="G64" s="201" t="s">
        <v>942</v>
      </c>
      <c r="H64" s="201" t="s">
        <v>867</v>
      </c>
      <c r="I64" s="420"/>
      <c r="J64" s="421"/>
      <c r="K64" s="421"/>
      <c r="L64" s="421"/>
      <c r="M64" s="202">
        <v>21.9</v>
      </c>
      <c r="N64" s="204">
        <v>38.025499732653316</v>
      </c>
    </row>
    <row r="65" spans="1:14">
      <c r="A65" s="199">
        <v>64</v>
      </c>
      <c r="B65" s="200">
        <v>5</v>
      </c>
      <c r="C65" s="200" t="s">
        <v>937</v>
      </c>
      <c r="D65" s="201">
        <v>3</v>
      </c>
      <c r="E65" s="420"/>
      <c r="F65" s="420"/>
      <c r="G65" s="201" t="s">
        <v>943</v>
      </c>
      <c r="H65" s="201" t="s">
        <v>867</v>
      </c>
      <c r="I65" s="420"/>
      <c r="J65" s="421"/>
      <c r="K65" s="421"/>
      <c r="L65" s="421"/>
      <c r="M65" s="202">
        <v>26.56</v>
      </c>
      <c r="N65" s="204">
        <v>46.116770452021555</v>
      </c>
    </row>
    <row r="66" spans="1:14">
      <c r="A66" s="199">
        <v>65</v>
      </c>
      <c r="B66" s="200">
        <v>5</v>
      </c>
      <c r="C66" s="200" t="s">
        <v>937</v>
      </c>
      <c r="D66" s="201">
        <v>3</v>
      </c>
      <c r="E66" s="420">
        <v>306</v>
      </c>
      <c r="F66" s="420" t="s">
        <v>943</v>
      </c>
      <c r="G66" s="201" t="s">
        <v>939</v>
      </c>
      <c r="H66" s="201" t="s">
        <v>947</v>
      </c>
      <c r="I66" s="420" t="s">
        <v>949</v>
      </c>
      <c r="J66" s="421">
        <v>80.790000000000006</v>
      </c>
      <c r="K66" s="421">
        <v>102.01328175484653</v>
      </c>
      <c r="L66" s="421">
        <v>169.10328175484653</v>
      </c>
      <c r="M66" s="202">
        <v>23.72</v>
      </c>
      <c r="N66" s="204">
        <v>41.185609756097563</v>
      </c>
    </row>
    <row r="67" spans="1:14">
      <c r="A67" s="199">
        <v>66</v>
      </c>
      <c r="B67" s="200">
        <v>5</v>
      </c>
      <c r="C67" s="200" t="s">
        <v>937</v>
      </c>
      <c r="D67" s="201">
        <v>3</v>
      </c>
      <c r="E67" s="420"/>
      <c r="F67" s="420"/>
      <c r="G67" s="201" t="s">
        <v>941</v>
      </c>
      <c r="H67" s="201" t="s">
        <v>947</v>
      </c>
      <c r="I67" s="420"/>
      <c r="J67" s="421"/>
      <c r="K67" s="421"/>
      <c r="L67" s="421"/>
      <c r="M67" s="202">
        <v>25.32</v>
      </c>
      <c r="N67" s="204">
        <v>43.96372845802658</v>
      </c>
    </row>
    <row r="68" spans="1:14">
      <c r="A68" s="199">
        <v>67</v>
      </c>
      <c r="B68" s="200">
        <v>5</v>
      </c>
      <c r="C68" s="200" t="s">
        <v>937</v>
      </c>
      <c r="D68" s="201">
        <v>3</v>
      </c>
      <c r="E68" s="420"/>
      <c r="F68" s="420"/>
      <c r="G68" s="201" t="s">
        <v>942</v>
      </c>
      <c r="H68" s="201" t="s">
        <v>947</v>
      </c>
      <c r="I68" s="420"/>
      <c r="J68" s="421"/>
      <c r="K68" s="421"/>
      <c r="L68" s="421"/>
      <c r="M68" s="202">
        <v>25.32</v>
      </c>
      <c r="N68" s="204">
        <v>43.96372845802658</v>
      </c>
    </row>
    <row r="69" spans="1:14">
      <c r="A69" s="199">
        <v>68</v>
      </c>
      <c r="B69" s="200">
        <v>5</v>
      </c>
      <c r="C69" s="200" t="s">
        <v>937</v>
      </c>
      <c r="D69" s="201">
        <v>3</v>
      </c>
      <c r="E69" s="420"/>
      <c r="F69" s="420"/>
      <c r="G69" s="201" t="s">
        <v>943</v>
      </c>
      <c r="H69" s="201" t="s">
        <v>947</v>
      </c>
      <c r="I69" s="420"/>
      <c r="J69" s="421"/>
      <c r="K69" s="421"/>
      <c r="L69" s="421"/>
      <c r="M69" s="202">
        <v>23.72</v>
      </c>
      <c r="N69" s="204">
        <v>41.185609756097563</v>
      </c>
    </row>
    <row r="70" spans="1:14">
      <c r="A70" s="199">
        <v>69</v>
      </c>
      <c r="B70" s="200">
        <v>5</v>
      </c>
      <c r="C70" s="200" t="s">
        <v>937</v>
      </c>
      <c r="D70" s="201">
        <v>3</v>
      </c>
      <c r="E70" s="420">
        <v>307</v>
      </c>
      <c r="F70" s="420" t="s">
        <v>941</v>
      </c>
      <c r="G70" s="201" t="s">
        <v>939</v>
      </c>
      <c r="H70" s="201" t="s">
        <v>867</v>
      </c>
      <c r="I70" s="420" t="s">
        <v>940</v>
      </c>
      <c r="J70" s="421">
        <v>114.59</v>
      </c>
      <c r="K70" s="421">
        <v>144.69243664176091</v>
      </c>
      <c r="L70" s="421">
        <v>247.34243664176091</v>
      </c>
      <c r="M70" s="202">
        <v>27</v>
      </c>
      <c r="N70" s="204">
        <v>46.880753095052036</v>
      </c>
    </row>
    <row r="71" spans="1:14">
      <c r="A71" s="199">
        <v>70</v>
      </c>
      <c r="B71" s="200">
        <v>5</v>
      </c>
      <c r="C71" s="200" t="s">
        <v>937</v>
      </c>
      <c r="D71" s="201">
        <v>3</v>
      </c>
      <c r="E71" s="420"/>
      <c r="F71" s="420"/>
      <c r="G71" s="201" t="s">
        <v>941</v>
      </c>
      <c r="H71" s="201" t="s">
        <v>867</v>
      </c>
      <c r="I71" s="420"/>
      <c r="J71" s="421"/>
      <c r="K71" s="421"/>
      <c r="L71" s="421"/>
      <c r="M71" s="202">
        <v>21.98</v>
      </c>
      <c r="N71" s="204">
        <v>38.164405667749769</v>
      </c>
    </row>
    <row r="72" spans="1:14">
      <c r="A72" s="199">
        <v>71</v>
      </c>
      <c r="B72" s="200">
        <v>5</v>
      </c>
      <c r="C72" s="200" t="s">
        <v>937</v>
      </c>
      <c r="D72" s="201">
        <v>3</v>
      </c>
      <c r="E72" s="420"/>
      <c r="F72" s="420"/>
      <c r="G72" s="201" t="s">
        <v>942</v>
      </c>
      <c r="H72" s="201" t="s">
        <v>867</v>
      </c>
      <c r="I72" s="420"/>
      <c r="J72" s="421"/>
      <c r="K72" s="421"/>
      <c r="L72" s="421"/>
      <c r="M72" s="202">
        <v>24.08</v>
      </c>
      <c r="N72" s="204">
        <v>41.810686464031591</v>
      </c>
    </row>
    <row r="73" spans="1:14">
      <c r="A73" s="199">
        <v>72</v>
      </c>
      <c r="B73" s="200">
        <v>5</v>
      </c>
      <c r="C73" s="200" t="s">
        <v>937</v>
      </c>
      <c r="D73" s="201">
        <v>3</v>
      </c>
      <c r="E73" s="420"/>
      <c r="F73" s="420"/>
      <c r="G73" s="201" t="s">
        <v>943</v>
      </c>
      <c r="H73" s="201" t="s">
        <v>867</v>
      </c>
      <c r="I73" s="420"/>
      <c r="J73" s="421"/>
      <c r="K73" s="421"/>
      <c r="L73" s="421"/>
      <c r="M73" s="202">
        <v>24.08</v>
      </c>
      <c r="N73" s="204">
        <v>41.810686464031591</v>
      </c>
    </row>
    <row r="74" spans="1:14">
      <c r="A74" s="199">
        <v>73</v>
      </c>
      <c r="B74" s="200">
        <v>5</v>
      </c>
      <c r="C74" s="200" t="s">
        <v>937</v>
      </c>
      <c r="D74" s="201">
        <v>3</v>
      </c>
      <c r="E74" s="420"/>
      <c r="F74" s="420"/>
      <c r="G74" s="201" t="s">
        <v>944</v>
      </c>
      <c r="H74" s="201" t="s">
        <v>867</v>
      </c>
      <c r="I74" s="420"/>
      <c r="J74" s="421"/>
      <c r="K74" s="421"/>
      <c r="L74" s="421"/>
      <c r="M74" s="202">
        <v>21.98</v>
      </c>
      <c r="N74" s="204">
        <v>38.164405667749769</v>
      </c>
    </row>
    <row r="75" spans="1:14">
      <c r="A75" s="199">
        <v>74</v>
      </c>
      <c r="B75" s="200">
        <v>5</v>
      </c>
      <c r="C75" s="200" t="s">
        <v>937</v>
      </c>
      <c r="D75" s="201">
        <v>3</v>
      </c>
      <c r="E75" s="420"/>
      <c r="F75" s="420"/>
      <c r="G75" s="201" t="s">
        <v>945</v>
      </c>
      <c r="H75" s="201" t="s">
        <v>867</v>
      </c>
      <c r="I75" s="420"/>
      <c r="J75" s="421"/>
      <c r="K75" s="421"/>
      <c r="L75" s="421"/>
      <c r="M75" s="202">
        <v>27</v>
      </c>
      <c r="N75" s="204">
        <v>46.880753095052036</v>
      </c>
    </row>
    <row r="76" spans="1:14">
      <c r="A76" s="199">
        <v>75</v>
      </c>
      <c r="B76" s="200">
        <v>5</v>
      </c>
      <c r="C76" s="200" t="s">
        <v>937</v>
      </c>
      <c r="D76" s="201">
        <v>3</v>
      </c>
      <c r="E76" s="420">
        <v>308</v>
      </c>
      <c r="F76" s="420" t="s">
        <v>942</v>
      </c>
      <c r="G76" s="201" t="s">
        <v>939</v>
      </c>
      <c r="H76" s="201" t="s">
        <v>947</v>
      </c>
      <c r="I76" s="420" t="s">
        <v>940</v>
      </c>
      <c r="J76" s="421">
        <v>114.96599999999999</v>
      </c>
      <c r="K76" s="421">
        <v>145.1596344911147</v>
      </c>
      <c r="L76" s="421">
        <v>249.57963449111469</v>
      </c>
      <c r="M76" s="202">
        <v>25.62</v>
      </c>
      <c r="N76" s="204">
        <v>44.48462571463827</v>
      </c>
    </row>
    <row r="77" spans="1:14">
      <c r="A77" s="199">
        <v>76</v>
      </c>
      <c r="B77" s="200">
        <v>5</v>
      </c>
      <c r="C77" s="200" t="s">
        <v>937</v>
      </c>
      <c r="D77" s="201">
        <v>3</v>
      </c>
      <c r="E77" s="420"/>
      <c r="F77" s="420"/>
      <c r="G77" s="201" t="s">
        <v>941</v>
      </c>
      <c r="H77" s="201" t="s">
        <v>947</v>
      </c>
      <c r="I77" s="420"/>
      <c r="J77" s="421"/>
      <c r="K77" s="421"/>
      <c r="L77" s="421"/>
      <c r="M77" s="202">
        <v>23.49</v>
      </c>
      <c r="N77" s="204">
        <v>40.786255192695265</v>
      </c>
    </row>
    <row r="78" spans="1:14">
      <c r="A78" s="199">
        <v>77</v>
      </c>
      <c r="B78" s="200">
        <v>5</v>
      </c>
      <c r="C78" s="200" t="s">
        <v>937</v>
      </c>
      <c r="D78" s="201">
        <v>3</v>
      </c>
      <c r="E78" s="420"/>
      <c r="F78" s="420"/>
      <c r="G78" s="201" t="s">
        <v>942</v>
      </c>
      <c r="H78" s="201" t="s">
        <v>947</v>
      </c>
      <c r="I78" s="420"/>
      <c r="J78" s="421"/>
      <c r="K78" s="421"/>
      <c r="L78" s="421"/>
      <c r="M78" s="202">
        <v>23.46</v>
      </c>
      <c r="N78" s="204">
        <v>40.734165467034103</v>
      </c>
    </row>
    <row r="79" spans="1:14">
      <c r="A79" s="199">
        <v>78</v>
      </c>
      <c r="B79" s="200">
        <v>5</v>
      </c>
      <c r="C79" s="200" t="s">
        <v>937</v>
      </c>
      <c r="D79" s="201">
        <v>3</v>
      </c>
      <c r="E79" s="420"/>
      <c r="F79" s="420"/>
      <c r="G79" s="201" t="s">
        <v>943</v>
      </c>
      <c r="H79" s="201" t="s">
        <v>947</v>
      </c>
      <c r="I79" s="420"/>
      <c r="J79" s="421"/>
      <c r="K79" s="421"/>
      <c r="L79" s="421"/>
      <c r="M79" s="202">
        <v>23.46</v>
      </c>
      <c r="N79" s="204">
        <v>40.734165467034103</v>
      </c>
    </row>
    <row r="80" spans="1:14">
      <c r="A80" s="199">
        <v>79</v>
      </c>
      <c r="B80" s="200">
        <v>5</v>
      </c>
      <c r="C80" s="200" t="s">
        <v>937</v>
      </c>
      <c r="D80" s="201">
        <v>3</v>
      </c>
      <c r="E80" s="420"/>
      <c r="F80" s="420"/>
      <c r="G80" s="201" t="s">
        <v>944</v>
      </c>
      <c r="H80" s="201" t="s">
        <v>947</v>
      </c>
      <c r="I80" s="420"/>
      <c r="J80" s="421"/>
      <c r="K80" s="421"/>
      <c r="L80" s="421"/>
      <c r="M80" s="202">
        <v>23.49</v>
      </c>
      <c r="N80" s="204">
        <v>40.786255192695265</v>
      </c>
    </row>
    <row r="81" spans="1:14" ht="18" thickBot="1">
      <c r="A81" s="199">
        <v>80</v>
      </c>
      <c r="B81" s="200">
        <v>5</v>
      </c>
      <c r="C81" s="200" t="s">
        <v>937</v>
      </c>
      <c r="D81" s="201">
        <v>3</v>
      </c>
      <c r="E81" s="420"/>
      <c r="F81" s="420"/>
      <c r="G81" s="201" t="s">
        <v>945</v>
      </c>
      <c r="H81" s="201" t="s">
        <v>947</v>
      </c>
      <c r="I81" s="420"/>
      <c r="J81" s="421"/>
      <c r="K81" s="421"/>
      <c r="L81" s="421"/>
      <c r="M81" s="206">
        <v>25.62</v>
      </c>
      <c r="N81" s="207">
        <v>44.48462571463827</v>
      </c>
    </row>
    <row r="82" spans="1:14">
      <c r="A82" s="199">
        <v>81</v>
      </c>
      <c r="B82" s="200">
        <v>5</v>
      </c>
      <c r="C82" s="200" t="s">
        <v>937</v>
      </c>
      <c r="D82" s="201">
        <v>4</v>
      </c>
      <c r="E82" s="420">
        <v>401</v>
      </c>
      <c r="F82" s="420" t="s">
        <v>938</v>
      </c>
      <c r="G82" s="201" t="s">
        <v>939</v>
      </c>
      <c r="H82" s="201" t="s">
        <v>867</v>
      </c>
      <c r="I82" s="420" t="s">
        <v>940</v>
      </c>
      <c r="J82" s="421">
        <v>114.59</v>
      </c>
      <c r="K82" s="421">
        <v>144.715576787157</v>
      </c>
      <c r="L82" s="421">
        <v>247.36557678715701</v>
      </c>
      <c r="M82" s="202">
        <v>24.08</v>
      </c>
      <c r="N82" s="203">
        <v>41.810686464031591</v>
      </c>
    </row>
    <row r="83" spans="1:14">
      <c r="A83" s="199">
        <v>82</v>
      </c>
      <c r="B83" s="200">
        <v>5</v>
      </c>
      <c r="C83" s="200" t="s">
        <v>937</v>
      </c>
      <c r="D83" s="201">
        <v>4</v>
      </c>
      <c r="E83" s="420"/>
      <c r="F83" s="420"/>
      <c r="G83" s="201" t="s">
        <v>941</v>
      </c>
      <c r="H83" s="201" t="s">
        <v>867</v>
      </c>
      <c r="I83" s="420"/>
      <c r="J83" s="421"/>
      <c r="K83" s="421"/>
      <c r="L83" s="421"/>
      <c r="M83" s="202">
        <v>21.98</v>
      </c>
      <c r="N83" s="204">
        <v>38.164405667749769</v>
      </c>
    </row>
    <row r="84" spans="1:14">
      <c r="A84" s="199">
        <v>83</v>
      </c>
      <c r="B84" s="200">
        <v>5</v>
      </c>
      <c r="C84" s="200" t="s">
        <v>937</v>
      </c>
      <c r="D84" s="201">
        <v>4</v>
      </c>
      <c r="E84" s="420"/>
      <c r="F84" s="420"/>
      <c r="G84" s="201" t="s">
        <v>942</v>
      </c>
      <c r="H84" s="201" t="s">
        <v>867</v>
      </c>
      <c r="I84" s="420"/>
      <c r="J84" s="421"/>
      <c r="K84" s="421"/>
      <c r="L84" s="421"/>
      <c r="M84" s="202">
        <v>27</v>
      </c>
      <c r="N84" s="204">
        <v>46.880753095052036</v>
      </c>
    </row>
    <row r="85" spans="1:14">
      <c r="A85" s="199">
        <v>84</v>
      </c>
      <c r="B85" s="200">
        <v>5</v>
      </c>
      <c r="C85" s="200" t="s">
        <v>937</v>
      </c>
      <c r="D85" s="201">
        <v>4</v>
      </c>
      <c r="E85" s="420"/>
      <c r="F85" s="420"/>
      <c r="G85" s="201" t="s">
        <v>943</v>
      </c>
      <c r="H85" s="201" t="s">
        <v>867</v>
      </c>
      <c r="I85" s="420"/>
      <c r="J85" s="421"/>
      <c r="K85" s="421"/>
      <c r="L85" s="421"/>
      <c r="M85" s="202">
        <v>27</v>
      </c>
      <c r="N85" s="204">
        <v>46.880753095052036</v>
      </c>
    </row>
    <row r="86" spans="1:14">
      <c r="A86" s="199">
        <v>85</v>
      </c>
      <c r="B86" s="200">
        <v>5</v>
      </c>
      <c r="C86" s="200" t="s">
        <v>937</v>
      </c>
      <c r="D86" s="201">
        <v>4</v>
      </c>
      <c r="E86" s="420"/>
      <c r="F86" s="420"/>
      <c r="G86" s="201" t="s">
        <v>944</v>
      </c>
      <c r="H86" s="201" t="s">
        <v>867</v>
      </c>
      <c r="I86" s="420"/>
      <c r="J86" s="421"/>
      <c r="K86" s="421"/>
      <c r="L86" s="421"/>
      <c r="M86" s="202">
        <v>21.98</v>
      </c>
      <c r="N86" s="204">
        <v>38.164405667749769</v>
      </c>
    </row>
    <row r="87" spans="1:14">
      <c r="A87" s="199">
        <v>86</v>
      </c>
      <c r="B87" s="200">
        <v>5</v>
      </c>
      <c r="C87" s="200" t="s">
        <v>937</v>
      </c>
      <c r="D87" s="201">
        <v>4</v>
      </c>
      <c r="E87" s="420"/>
      <c r="F87" s="420"/>
      <c r="G87" s="201" t="s">
        <v>945</v>
      </c>
      <c r="H87" s="201" t="s">
        <v>867</v>
      </c>
      <c r="I87" s="420"/>
      <c r="J87" s="421"/>
      <c r="K87" s="421"/>
      <c r="L87" s="421"/>
      <c r="M87" s="202">
        <v>24.08</v>
      </c>
      <c r="N87" s="204">
        <v>41.810686464031591</v>
      </c>
    </row>
    <row r="88" spans="1:14">
      <c r="A88" s="199">
        <v>87</v>
      </c>
      <c r="B88" s="200">
        <v>5</v>
      </c>
      <c r="C88" s="200" t="s">
        <v>937</v>
      </c>
      <c r="D88" s="201">
        <v>4</v>
      </c>
      <c r="E88" s="420">
        <v>402</v>
      </c>
      <c r="F88" s="420" t="s">
        <v>946</v>
      </c>
      <c r="G88" s="201" t="s">
        <v>939</v>
      </c>
      <c r="H88" s="201" t="s">
        <v>947</v>
      </c>
      <c r="I88" s="420" t="s">
        <v>940</v>
      </c>
      <c r="J88" s="421">
        <v>114.96</v>
      </c>
      <c r="K88" s="421">
        <v>145.182849353796</v>
      </c>
      <c r="L88" s="421">
        <v>249.60284935379599</v>
      </c>
      <c r="M88" s="202">
        <v>23.46</v>
      </c>
      <c r="N88" s="204">
        <v>40.734165467034103</v>
      </c>
    </row>
    <row r="89" spans="1:14">
      <c r="A89" s="199">
        <v>88</v>
      </c>
      <c r="B89" s="200">
        <v>5</v>
      </c>
      <c r="C89" s="200" t="s">
        <v>937</v>
      </c>
      <c r="D89" s="201">
        <v>4</v>
      </c>
      <c r="E89" s="420"/>
      <c r="F89" s="420"/>
      <c r="G89" s="201" t="s">
        <v>941</v>
      </c>
      <c r="H89" s="201" t="s">
        <v>947</v>
      </c>
      <c r="I89" s="420"/>
      <c r="J89" s="421"/>
      <c r="K89" s="421"/>
      <c r="L89" s="421"/>
      <c r="M89" s="202">
        <v>23.49</v>
      </c>
      <c r="N89" s="204">
        <v>40.786255192695265</v>
      </c>
    </row>
    <row r="90" spans="1:14">
      <c r="A90" s="199">
        <v>89</v>
      </c>
      <c r="B90" s="200">
        <v>5</v>
      </c>
      <c r="C90" s="200" t="s">
        <v>937</v>
      </c>
      <c r="D90" s="201">
        <v>4</v>
      </c>
      <c r="E90" s="420"/>
      <c r="F90" s="420"/>
      <c r="G90" s="201" t="s">
        <v>942</v>
      </c>
      <c r="H90" s="201" t="s">
        <v>947</v>
      </c>
      <c r="I90" s="420"/>
      <c r="J90" s="421"/>
      <c r="K90" s="421"/>
      <c r="L90" s="421"/>
      <c r="M90" s="202">
        <v>25.62</v>
      </c>
      <c r="N90" s="204">
        <v>44.48462571463827</v>
      </c>
    </row>
    <row r="91" spans="1:14">
      <c r="A91" s="199">
        <v>90</v>
      </c>
      <c r="B91" s="200">
        <v>5</v>
      </c>
      <c r="C91" s="200" t="s">
        <v>937</v>
      </c>
      <c r="D91" s="201">
        <v>4</v>
      </c>
      <c r="E91" s="420"/>
      <c r="F91" s="420"/>
      <c r="G91" s="201" t="s">
        <v>943</v>
      </c>
      <c r="H91" s="201" t="s">
        <v>947</v>
      </c>
      <c r="I91" s="420"/>
      <c r="J91" s="421"/>
      <c r="K91" s="421"/>
      <c r="L91" s="421"/>
      <c r="M91" s="202">
        <v>25.62</v>
      </c>
      <c r="N91" s="204">
        <v>44.48462571463827</v>
      </c>
    </row>
    <row r="92" spans="1:14">
      <c r="A92" s="199">
        <v>91</v>
      </c>
      <c r="B92" s="200">
        <v>5</v>
      </c>
      <c r="C92" s="200" t="s">
        <v>937</v>
      </c>
      <c r="D92" s="201">
        <v>4</v>
      </c>
      <c r="E92" s="420"/>
      <c r="F92" s="420"/>
      <c r="G92" s="201" t="s">
        <v>944</v>
      </c>
      <c r="H92" s="201" t="s">
        <v>947</v>
      </c>
      <c r="I92" s="420"/>
      <c r="J92" s="421"/>
      <c r="K92" s="421"/>
      <c r="L92" s="421"/>
      <c r="M92" s="202">
        <v>23.49</v>
      </c>
      <c r="N92" s="204">
        <v>40.786255192695265</v>
      </c>
    </row>
    <row r="93" spans="1:14">
      <c r="A93" s="199">
        <v>92</v>
      </c>
      <c r="B93" s="200">
        <v>5</v>
      </c>
      <c r="C93" s="200" t="s">
        <v>937</v>
      </c>
      <c r="D93" s="201">
        <v>4</v>
      </c>
      <c r="E93" s="420"/>
      <c r="F93" s="420"/>
      <c r="G93" s="201" t="s">
        <v>945</v>
      </c>
      <c r="H93" s="201" t="s">
        <v>947</v>
      </c>
      <c r="I93" s="420"/>
      <c r="J93" s="421"/>
      <c r="K93" s="421"/>
      <c r="L93" s="421"/>
      <c r="M93" s="202">
        <v>23.46</v>
      </c>
      <c r="N93" s="204">
        <v>40.734165467034103</v>
      </c>
    </row>
    <row r="94" spans="1:14">
      <c r="A94" s="199">
        <v>93</v>
      </c>
      <c r="B94" s="200">
        <v>5</v>
      </c>
      <c r="C94" s="200" t="s">
        <v>937</v>
      </c>
      <c r="D94" s="201">
        <v>4</v>
      </c>
      <c r="E94" s="420">
        <v>403</v>
      </c>
      <c r="F94" s="420" t="s">
        <v>948</v>
      </c>
      <c r="G94" s="201" t="s">
        <v>939</v>
      </c>
      <c r="H94" s="201" t="s">
        <v>867</v>
      </c>
      <c r="I94" s="420" t="s">
        <v>949</v>
      </c>
      <c r="J94" s="421">
        <v>85.82</v>
      </c>
      <c r="K94" s="421">
        <v>108.36383881230115</v>
      </c>
      <c r="L94" s="421">
        <v>178.34383881230116</v>
      </c>
      <c r="M94" s="202">
        <v>21.9</v>
      </c>
      <c r="N94" s="205">
        <v>38.025499732653316</v>
      </c>
    </row>
    <row r="95" spans="1:14">
      <c r="A95" s="199">
        <v>94</v>
      </c>
      <c r="B95" s="200">
        <v>5</v>
      </c>
      <c r="C95" s="200" t="s">
        <v>937</v>
      </c>
      <c r="D95" s="201">
        <v>4</v>
      </c>
      <c r="E95" s="420"/>
      <c r="F95" s="420"/>
      <c r="G95" s="201" t="s">
        <v>941</v>
      </c>
      <c r="H95" s="201" t="s">
        <v>867</v>
      </c>
      <c r="I95" s="420"/>
      <c r="J95" s="421"/>
      <c r="K95" s="421"/>
      <c r="L95" s="421"/>
      <c r="M95" s="202">
        <v>26.56</v>
      </c>
      <c r="N95" s="205">
        <v>46.116770452021555</v>
      </c>
    </row>
    <row r="96" spans="1:14">
      <c r="A96" s="199">
        <v>95</v>
      </c>
      <c r="B96" s="200">
        <v>5</v>
      </c>
      <c r="C96" s="200" t="s">
        <v>937</v>
      </c>
      <c r="D96" s="201">
        <v>4</v>
      </c>
      <c r="E96" s="420"/>
      <c r="F96" s="420"/>
      <c r="G96" s="201" t="s">
        <v>942</v>
      </c>
      <c r="H96" s="201" t="s">
        <v>867</v>
      </c>
      <c r="I96" s="420"/>
      <c r="J96" s="421"/>
      <c r="K96" s="421"/>
      <c r="L96" s="421"/>
      <c r="M96" s="202">
        <v>26.56</v>
      </c>
      <c r="N96" s="204">
        <v>46.116770452021555</v>
      </c>
    </row>
    <row r="97" spans="1:14">
      <c r="A97" s="199">
        <v>96</v>
      </c>
      <c r="B97" s="200">
        <v>5</v>
      </c>
      <c r="C97" s="200" t="s">
        <v>937</v>
      </c>
      <c r="D97" s="201">
        <v>4</v>
      </c>
      <c r="E97" s="420"/>
      <c r="F97" s="420"/>
      <c r="G97" s="201" t="s">
        <v>943</v>
      </c>
      <c r="H97" s="201" t="s">
        <v>867</v>
      </c>
      <c r="I97" s="420"/>
      <c r="J97" s="421"/>
      <c r="K97" s="421"/>
      <c r="L97" s="421"/>
      <c r="M97" s="202">
        <v>21.9</v>
      </c>
      <c r="N97" s="204">
        <v>38.025499732653316</v>
      </c>
    </row>
    <row r="98" spans="1:14">
      <c r="A98" s="199">
        <v>97</v>
      </c>
      <c r="B98" s="200">
        <v>5</v>
      </c>
      <c r="C98" s="200" t="s">
        <v>937</v>
      </c>
      <c r="D98" s="201">
        <v>4</v>
      </c>
      <c r="E98" s="420">
        <v>404</v>
      </c>
      <c r="F98" s="420" t="s">
        <v>950</v>
      </c>
      <c r="G98" s="201" t="s">
        <v>939</v>
      </c>
      <c r="H98" s="201" t="s">
        <v>947</v>
      </c>
      <c r="I98" s="420" t="s">
        <v>949</v>
      </c>
      <c r="J98" s="421">
        <v>80.790000000000006</v>
      </c>
      <c r="K98" s="421">
        <v>102.01252083017725</v>
      </c>
      <c r="L98" s="421">
        <v>169.10252083017724</v>
      </c>
      <c r="M98" s="202">
        <v>25.32</v>
      </c>
      <c r="N98" s="204">
        <v>43.96372845802658</v>
      </c>
    </row>
    <row r="99" spans="1:14">
      <c r="A99" s="199">
        <v>98</v>
      </c>
      <c r="B99" s="200">
        <v>5</v>
      </c>
      <c r="C99" s="200" t="s">
        <v>937</v>
      </c>
      <c r="D99" s="201">
        <v>4</v>
      </c>
      <c r="E99" s="420"/>
      <c r="F99" s="420"/>
      <c r="G99" s="201" t="s">
        <v>941</v>
      </c>
      <c r="H99" s="201" t="s">
        <v>947</v>
      </c>
      <c r="I99" s="420"/>
      <c r="J99" s="421"/>
      <c r="K99" s="421"/>
      <c r="L99" s="421"/>
      <c r="M99" s="202">
        <v>23.72</v>
      </c>
      <c r="N99" s="204">
        <v>41.185609756097563</v>
      </c>
    </row>
    <row r="100" spans="1:14">
      <c r="A100" s="199">
        <v>99</v>
      </c>
      <c r="B100" s="200">
        <v>5</v>
      </c>
      <c r="C100" s="200" t="s">
        <v>937</v>
      </c>
      <c r="D100" s="201">
        <v>4</v>
      </c>
      <c r="E100" s="420"/>
      <c r="F100" s="420"/>
      <c r="G100" s="201" t="s">
        <v>942</v>
      </c>
      <c r="H100" s="201" t="s">
        <v>947</v>
      </c>
      <c r="I100" s="420"/>
      <c r="J100" s="421"/>
      <c r="K100" s="421"/>
      <c r="L100" s="421"/>
      <c r="M100" s="202">
        <v>23.72</v>
      </c>
      <c r="N100" s="204">
        <v>41.185609756097563</v>
      </c>
    </row>
    <row r="101" spans="1:14">
      <c r="A101" s="199">
        <v>100</v>
      </c>
      <c r="B101" s="200">
        <v>5</v>
      </c>
      <c r="C101" s="200" t="s">
        <v>937</v>
      </c>
      <c r="D101" s="201">
        <v>4</v>
      </c>
      <c r="E101" s="420"/>
      <c r="F101" s="420"/>
      <c r="G101" s="201" t="s">
        <v>943</v>
      </c>
      <c r="H101" s="201" t="s">
        <v>947</v>
      </c>
      <c r="I101" s="420"/>
      <c r="J101" s="421"/>
      <c r="K101" s="421"/>
      <c r="L101" s="421"/>
      <c r="M101" s="202">
        <v>25.32</v>
      </c>
      <c r="N101" s="204">
        <v>43.96372845802658</v>
      </c>
    </row>
    <row r="102" spans="1:14">
      <c r="A102" s="199">
        <v>101</v>
      </c>
      <c r="B102" s="200">
        <v>5</v>
      </c>
      <c r="C102" s="200" t="s">
        <v>937</v>
      </c>
      <c r="D102" s="201">
        <v>4</v>
      </c>
      <c r="E102" s="420">
        <v>405</v>
      </c>
      <c r="F102" s="420" t="s">
        <v>939</v>
      </c>
      <c r="G102" s="201" t="s">
        <v>939</v>
      </c>
      <c r="H102" s="201" t="s">
        <v>867</v>
      </c>
      <c r="I102" s="420" t="s">
        <v>949</v>
      </c>
      <c r="J102" s="421">
        <v>85.82</v>
      </c>
      <c r="K102" s="421">
        <v>108.36464711227785</v>
      </c>
      <c r="L102" s="421">
        <v>178.34464711227787</v>
      </c>
      <c r="M102" s="202">
        <v>26.56</v>
      </c>
      <c r="N102" s="204">
        <v>46.116770452021555</v>
      </c>
    </row>
    <row r="103" spans="1:14">
      <c r="A103" s="199">
        <v>102</v>
      </c>
      <c r="B103" s="200">
        <v>5</v>
      </c>
      <c r="C103" s="200" t="s">
        <v>937</v>
      </c>
      <c r="D103" s="201">
        <v>4</v>
      </c>
      <c r="E103" s="420"/>
      <c r="F103" s="420"/>
      <c r="G103" s="201" t="s">
        <v>941</v>
      </c>
      <c r="H103" s="201" t="s">
        <v>867</v>
      </c>
      <c r="I103" s="420"/>
      <c r="J103" s="421"/>
      <c r="K103" s="421"/>
      <c r="L103" s="421"/>
      <c r="M103" s="202">
        <v>21.9</v>
      </c>
      <c r="N103" s="204">
        <v>38.025499732653316</v>
      </c>
    </row>
    <row r="104" spans="1:14">
      <c r="A104" s="199">
        <v>103</v>
      </c>
      <c r="B104" s="200">
        <v>5</v>
      </c>
      <c r="C104" s="200" t="s">
        <v>937</v>
      </c>
      <c r="D104" s="201">
        <v>4</v>
      </c>
      <c r="E104" s="420"/>
      <c r="F104" s="420"/>
      <c r="G104" s="201" t="s">
        <v>942</v>
      </c>
      <c r="H104" s="201" t="s">
        <v>867</v>
      </c>
      <c r="I104" s="420"/>
      <c r="J104" s="421"/>
      <c r="K104" s="421"/>
      <c r="L104" s="421"/>
      <c r="M104" s="202">
        <v>21.9</v>
      </c>
      <c r="N104" s="204">
        <v>38.025499732653316</v>
      </c>
    </row>
    <row r="105" spans="1:14">
      <c r="A105" s="199">
        <v>104</v>
      </c>
      <c r="B105" s="200">
        <v>5</v>
      </c>
      <c r="C105" s="200" t="s">
        <v>937</v>
      </c>
      <c r="D105" s="201">
        <v>4</v>
      </c>
      <c r="E105" s="420"/>
      <c r="F105" s="420"/>
      <c r="G105" s="201" t="s">
        <v>943</v>
      </c>
      <c r="H105" s="201" t="s">
        <v>867</v>
      </c>
      <c r="I105" s="420"/>
      <c r="J105" s="421"/>
      <c r="K105" s="421"/>
      <c r="L105" s="421"/>
      <c r="M105" s="202">
        <v>26.56</v>
      </c>
      <c r="N105" s="204">
        <v>46.116770452021555</v>
      </c>
    </row>
    <row r="106" spans="1:14">
      <c r="A106" s="199">
        <v>105</v>
      </c>
      <c r="B106" s="200">
        <v>5</v>
      </c>
      <c r="C106" s="200" t="s">
        <v>937</v>
      </c>
      <c r="D106" s="201">
        <v>4</v>
      </c>
      <c r="E106" s="420">
        <v>406</v>
      </c>
      <c r="F106" s="420" t="s">
        <v>943</v>
      </c>
      <c r="G106" s="201" t="s">
        <v>939</v>
      </c>
      <c r="H106" s="201" t="s">
        <v>947</v>
      </c>
      <c r="I106" s="420" t="s">
        <v>949</v>
      </c>
      <c r="J106" s="421">
        <v>80.790000000000006</v>
      </c>
      <c r="K106" s="421">
        <v>102.01328175484653</v>
      </c>
      <c r="L106" s="421">
        <v>169.10328175484653</v>
      </c>
      <c r="M106" s="202">
        <v>23.72</v>
      </c>
      <c r="N106" s="204">
        <v>41.185609756097563</v>
      </c>
    </row>
    <row r="107" spans="1:14">
      <c r="A107" s="199">
        <v>106</v>
      </c>
      <c r="B107" s="200">
        <v>5</v>
      </c>
      <c r="C107" s="200" t="s">
        <v>937</v>
      </c>
      <c r="D107" s="201">
        <v>4</v>
      </c>
      <c r="E107" s="420"/>
      <c r="F107" s="420"/>
      <c r="G107" s="201" t="s">
        <v>941</v>
      </c>
      <c r="H107" s="201" t="s">
        <v>947</v>
      </c>
      <c r="I107" s="420"/>
      <c r="J107" s="421"/>
      <c r="K107" s="421"/>
      <c r="L107" s="421"/>
      <c r="M107" s="202">
        <v>25.32</v>
      </c>
      <c r="N107" s="204">
        <v>43.96372845802658</v>
      </c>
    </row>
    <row r="108" spans="1:14">
      <c r="A108" s="199">
        <v>107</v>
      </c>
      <c r="B108" s="200">
        <v>5</v>
      </c>
      <c r="C108" s="200" t="s">
        <v>937</v>
      </c>
      <c r="D108" s="201">
        <v>4</v>
      </c>
      <c r="E108" s="420"/>
      <c r="F108" s="420"/>
      <c r="G108" s="201" t="s">
        <v>942</v>
      </c>
      <c r="H108" s="201" t="s">
        <v>947</v>
      </c>
      <c r="I108" s="420"/>
      <c r="J108" s="421"/>
      <c r="K108" s="421"/>
      <c r="L108" s="421"/>
      <c r="M108" s="202">
        <v>25.32</v>
      </c>
      <c r="N108" s="204">
        <v>43.96372845802658</v>
      </c>
    </row>
    <row r="109" spans="1:14">
      <c r="A109" s="199">
        <v>108</v>
      </c>
      <c r="B109" s="200">
        <v>5</v>
      </c>
      <c r="C109" s="200" t="s">
        <v>937</v>
      </c>
      <c r="D109" s="201">
        <v>4</v>
      </c>
      <c r="E109" s="420"/>
      <c r="F109" s="420"/>
      <c r="G109" s="201" t="s">
        <v>943</v>
      </c>
      <c r="H109" s="201" t="s">
        <v>947</v>
      </c>
      <c r="I109" s="420"/>
      <c r="J109" s="421"/>
      <c r="K109" s="421"/>
      <c r="L109" s="421"/>
      <c r="M109" s="202">
        <v>23.72</v>
      </c>
      <c r="N109" s="204">
        <v>41.185609756097563</v>
      </c>
    </row>
    <row r="110" spans="1:14">
      <c r="A110" s="199">
        <v>109</v>
      </c>
      <c r="B110" s="200">
        <v>5</v>
      </c>
      <c r="C110" s="200" t="s">
        <v>937</v>
      </c>
      <c r="D110" s="201">
        <v>4</v>
      </c>
      <c r="E110" s="420">
        <v>407</v>
      </c>
      <c r="F110" s="420" t="s">
        <v>941</v>
      </c>
      <c r="G110" s="201" t="s">
        <v>939</v>
      </c>
      <c r="H110" s="201" t="s">
        <v>867</v>
      </c>
      <c r="I110" s="420" t="s">
        <v>940</v>
      </c>
      <c r="J110" s="421">
        <v>114.59</v>
      </c>
      <c r="K110" s="421">
        <v>144.69243664176091</v>
      </c>
      <c r="L110" s="421">
        <v>247.34243664176091</v>
      </c>
      <c r="M110" s="202">
        <v>27</v>
      </c>
      <c r="N110" s="204">
        <v>46.880753095052036</v>
      </c>
    </row>
    <row r="111" spans="1:14">
      <c r="A111" s="199">
        <v>110</v>
      </c>
      <c r="B111" s="200">
        <v>5</v>
      </c>
      <c r="C111" s="200" t="s">
        <v>937</v>
      </c>
      <c r="D111" s="201">
        <v>4</v>
      </c>
      <c r="E111" s="420"/>
      <c r="F111" s="420"/>
      <c r="G111" s="201" t="s">
        <v>941</v>
      </c>
      <c r="H111" s="201" t="s">
        <v>867</v>
      </c>
      <c r="I111" s="420"/>
      <c r="J111" s="421"/>
      <c r="K111" s="421"/>
      <c r="L111" s="421"/>
      <c r="M111" s="202">
        <v>21.98</v>
      </c>
      <c r="N111" s="204">
        <v>38.164405667749769</v>
      </c>
    </row>
    <row r="112" spans="1:14">
      <c r="A112" s="199">
        <v>111</v>
      </c>
      <c r="B112" s="200">
        <v>5</v>
      </c>
      <c r="C112" s="200" t="s">
        <v>937</v>
      </c>
      <c r="D112" s="201">
        <v>4</v>
      </c>
      <c r="E112" s="420"/>
      <c r="F112" s="420"/>
      <c r="G112" s="201" t="s">
        <v>942</v>
      </c>
      <c r="H112" s="201" t="s">
        <v>867</v>
      </c>
      <c r="I112" s="420"/>
      <c r="J112" s="421"/>
      <c r="K112" s="421"/>
      <c r="L112" s="421"/>
      <c r="M112" s="202">
        <v>24.08</v>
      </c>
      <c r="N112" s="204">
        <v>41.810686464031591</v>
      </c>
    </row>
    <row r="113" spans="1:14">
      <c r="A113" s="199">
        <v>112</v>
      </c>
      <c r="B113" s="200">
        <v>5</v>
      </c>
      <c r="C113" s="200" t="s">
        <v>937</v>
      </c>
      <c r="D113" s="201">
        <v>4</v>
      </c>
      <c r="E113" s="420"/>
      <c r="F113" s="420"/>
      <c r="G113" s="201" t="s">
        <v>943</v>
      </c>
      <c r="H113" s="201" t="s">
        <v>867</v>
      </c>
      <c r="I113" s="420"/>
      <c r="J113" s="421"/>
      <c r="K113" s="421"/>
      <c r="L113" s="421"/>
      <c r="M113" s="202">
        <v>24.08</v>
      </c>
      <c r="N113" s="204">
        <v>41.810686464031591</v>
      </c>
    </row>
    <row r="114" spans="1:14">
      <c r="A114" s="199">
        <v>113</v>
      </c>
      <c r="B114" s="200">
        <v>5</v>
      </c>
      <c r="C114" s="200" t="s">
        <v>937</v>
      </c>
      <c r="D114" s="201">
        <v>4</v>
      </c>
      <c r="E114" s="420"/>
      <c r="F114" s="420"/>
      <c r="G114" s="201" t="s">
        <v>944</v>
      </c>
      <c r="H114" s="201" t="s">
        <v>867</v>
      </c>
      <c r="I114" s="420"/>
      <c r="J114" s="421"/>
      <c r="K114" s="421"/>
      <c r="L114" s="421"/>
      <c r="M114" s="202">
        <v>21.98</v>
      </c>
      <c r="N114" s="204">
        <v>38.164405667749769</v>
      </c>
    </row>
    <row r="115" spans="1:14">
      <c r="A115" s="199">
        <v>114</v>
      </c>
      <c r="B115" s="200">
        <v>5</v>
      </c>
      <c r="C115" s="200" t="s">
        <v>937</v>
      </c>
      <c r="D115" s="201">
        <v>4</v>
      </c>
      <c r="E115" s="420"/>
      <c r="F115" s="420"/>
      <c r="G115" s="201" t="s">
        <v>945</v>
      </c>
      <c r="H115" s="201" t="s">
        <v>867</v>
      </c>
      <c r="I115" s="420"/>
      <c r="J115" s="421"/>
      <c r="K115" s="421"/>
      <c r="L115" s="421"/>
      <c r="M115" s="202">
        <v>27</v>
      </c>
      <c r="N115" s="204">
        <v>46.880753095052036</v>
      </c>
    </row>
    <row r="116" spans="1:14">
      <c r="A116" s="199">
        <v>115</v>
      </c>
      <c r="B116" s="200">
        <v>5</v>
      </c>
      <c r="C116" s="200" t="s">
        <v>937</v>
      </c>
      <c r="D116" s="201">
        <v>4</v>
      </c>
      <c r="E116" s="420">
        <v>408</v>
      </c>
      <c r="F116" s="420" t="s">
        <v>942</v>
      </c>
      <c r="G116" s="201" t="s">
        <v>939</v>
      </c>
      <c r="H116" s="201" t="s">
        <v>947</v>
      </c>
      <c r="I116" s="420" t="s">
        <v>940</v>
      </c>
      <c r="J116" s="421">
        <v>114.96599999999999</v>
      </c>
      <c r="K116" s="421">
        <v>145.1596344911147</v>
      </c>
      <c r="L116" s="421">
        <v>249.57963449111469</v>
      </c>
      <c r="M116" s="202">
        <v>25.62</v>
      </c>
      <c r="N116" s="204">
        <v>44.48462571463827</v>
      </c>
    </row>
    <row r="117" spans="1:14">
      <c r="A117" s="199">
        <v>116</v>
      </c>
      <c r="B117" s="200">
        <v>5</v>
      </c>
      <c r="C117" s="200" t="s">
        <v>937</v>
      </c>
      <c r="D117" s="201">
        <v>4</v>
      </c>
      <c r="E117" s="420"/>
      <c r="F117" s="420"/>
      <c r="G117" s="201" t="s">
        <v>941</v>
      </c>
      <c r="H117" s="201" t="s">
        <v>947</v>
      </c>
      <c r="I117" s="420"/>
      <c r="J117" s="421"/>
      <c r="K117" s="421"/>
      <c r="L117" s="421"/>
      <c r="M117" s="202">
        <v>23.49</v>
      </c>
      <c r="N117" s="204">
        <v>40.786255192695265</v>
      </c>
    </row>
    <row r="118" spans="1:14">
      <c r="A118" s="199">
        <v>117</v>
      </c>
      <c r="B118" s="200">
        <v>5</v>
      </c>
      <c r="C118" s="200" t="s">
        <v>937</v>
      </c>
      <c r="D118" s="201">
        <v>4</v>
      </c>
      <c r="E118" s="420"/>
      <c r="F118" s="420"/>
      <c r="G118" s="201" t="s">
        <v>942</v>
      </c>
      <c r="H118" s="201" t="s">
        <v>947</v>
      </c>
      <c r="I118" s="420"/>
      <c r="J118" s="421"/>
      <c r="K118" s="421"/>
      <c r="L118" s="421"/>
      <c r="M118" s="202">
        <v>23.46</v>
      </c>
      <c r="N118" s="204">
        <v>40.734165467034103</v>
      </c>
    </row>
    <row r="119" spans="1:14">
      <c r="A119" s="199">
        <v>118</v>
      </c>
      <c r="B119" s="200">
        <v>5</v>
      </c>
      <c r="C119" s="200" t="s">
        <v>937</v>
      </c>
      <c r="D119" s="201">
        <v>4</v>
      </c>
      <c r="E119" s="420"/>
      <c r="F119" s="420"/>
      <c r="G119" s="201" t="s">
        <v>943</v>
      </c>
      <c r="H119" s="201" t="s">
        <v>947</v>
      </c>
      <c r="I119" s="420"/>
      <c r="J119" s="421"/>
      <c r="K119" s="421"/>
      <c r="L119" s="421"/>
      <c r="M119" s="202">
        <v>23.46</v>
      </c>
      <c r="N119" s="204">
        <v>40.734165467034103</v>
      </c>
    </row>
    <row r="120" spans="1:14">
      <c r="A120" s="199">
        <v>119</v>
      </c>
      <c r="B120" s="200">
        <v>5</v>
      </c>
      <c r="C120" s="200" t="s">
        <v>937</v>
      </c>
      <c r="D120" s="201">
        <v>4</v>
      </c>
      <c r="E120" s="420"/>
      <c r="F120" s="420"/>
      <c r="G120" s="201" t="s">
        <v>944</v>
      </c>
      <c r="H120" s="201" t="s">
        <v>947</v>
      </c>
      <c r="I120" s="420"/>
      <c r="J120" s="421"/>
      <c r="K120" s="421"/>
      <c r="L120" s="421"/>
      <c r="M120" s="202">
        <v>23.49</v>
      </c>
      <c r="N120" s="204">
        <v>40.786255192695265</v>
      </c>
    </row>
    <row r="121" spans="1:14" ht="18" thickBot="1">
      <c r="A121" s="199">
        <v>120</v>
      </c>
      <c r="B121" s="200">
        <v>5</v>
      </c>
      <c r="C121" s="200" t="s">
        <v>937</v>
      </c>
      <c r="D121" s="201">
        <v>4</v>
      </c>
      <c r="E121" s="420"/>
      <c r="F121" s="420"/>
      <c r="G121" s="201" t="s">
        <v>945</v>
      </c>
      <c r="H121" s="201" t="s">
        <v>947</v>
      </c>
      <c r="I121" s="420"/>
      <c r="J121" s="421"/>
      <c r="K121" s="421"/>
      <c r="L121" s="421"/>
      <c r="M121" s="206">
        <v>25.62</v>
      </c>
      <c r="N121" s="207">
        <v>44.48462571463827</v>
      </c>
    </row>
    <row r="122" spans="1:14">
      <c r="A122" s="199">
        <v>121</v>
      </c>
      <c r="B122" s="200">
        <v>5</v>
      </c>
      <c r="C122" s="200" t="s">
        <v>937</v>
      </c>
      <c r="D122" s="201">
        <v>5</v>
      </c>
      <c r="E122" s="420">
        <v>501</v>
      </c>
      <c r="F122" s="420" t="s">
        <v>938</v>
      </c>
      <c r="G122" s="201" t="s">
        <v>939</v>
      </c>
      <c r="H122" s="201" t="s">
        <v>867</v>
      </c>
      <c r="I122" s="420" t="s">
        <v>940</v>
      </c>
      <c r="J122" s="421">
        <v>114.59</v>
      </c>
      <c r="K122" s="421">
        <v>144.715576787157</v>
      </c>
      <c r="L122" s="421">
        <v>247.36557678715701</v>
      </c>
      <c r="M122" s="202">
        <v>24.08</v>
      </c>
      <c r="N122" s="203">
        <v>41.810686464031591</v>
      </c>
    </row>
    <row r="123" spans="1:14">
      <c r="A123" s="199">
        <v>122</v>
      </c>
      <c r="B123" s="200">
        <v>5</v>
      </c>
      <c r="C123" s="200" t="s">
        <v>937</v>
      </c>
      <c r="D123" s="201">
        <v>5</v>
      </c>
      <c r="E123" s="420"/>
      <c r="F123" s="420"/>
      <c r="G123" s="201" t="s">
        <v>941</v>
      </c>
      <c r="H123" s="201" t="s">
        <v>867</v>
      </c>
      <c r="I123" s="420"/>
      <c r="J123" s="421"/>
      <c r="K123" s="421"/>
      <c r="L123" s="421"/>
      <c r="M123" s="202">
        <v>21.98</v>
      </c>
      <c r="N123" s="204">
        <v>38.164405667749769</v>
      </c>
    </row>
    <row r="124" spans="1:14">
      <c r="A124" s="199">
        <v>123</v>
      </c>
      <c r="B124" s="200">
        <v>5</v>
      </c>
      <c r="C124" s="200" t="s">
        <v>937</v>
      </c>
      <c r="D124" s="201">
        <v>5</v>
      </c>
      <c r="E124" s="420"/>
      <c r="F124" s="420"/>
      <c r="G124" s="201" t="s">
        <v>942</v>
      </c>
      <c r="H124" s="201" t="s">
        <v>867</v>
      </c>
      <c r="I124" s="420"/>
      <c r="J124" s="421"/>
      <c r="K124" s="421"/>
      <c r="L124" s="421"/>
      <c r="M124" s="202">
        <v>27</v>
      </c>
      <c r="N124" s="204">
        <v>46.880753095052036</v>
      </c>
    </row>
    <row r="125" spans="1:14">
      <c r="A125" s="199">
        <v>124</v>
      </c>
      <c r="B125" s="200">
        <v>5</v>
      </c>
      <c r="C125" s="200" t="s">
        <v>937</v>
      </c>
      <c r="D125" s="201">
        <v>5</v>
      </c>
      <c r="E125" s="420"/>
      <c r="F125" s="420"/>
      <c r="G125" s="201" t="s">
        <v>943</v>
      </c>
      <c r="H125" s="201" t="s">
        <v>867</v>
      </c>
      <c r="I125" s="420"/>
      <c r="J125" s="421"/>
      <c r="K125" s="421"/>
      <c r="L125" s="421"/>
      <c r="M125" s="202">
        <v>27</v>
      </c>
      <c r="N125" s="204">
        <v>46.880753095052036</v>
      </c>
    </row>
    <row r="126" spans="1:14">
      <c r="A126" s="199">
        <v>125</v>
      </c>
      <c r="B126" s="200">
        <v>5</v>
      </c>
      <c r="C126" s="200" t="s">
        <v>937</v>
      </c>
      <c r="D126" s="201">
        <v>5</v>
      </c>
      <c r="E126" s="420"/>
      <c r="F126" s="420"/>
      <c r="G126" s="201" t="s">
        <v>944</v>
      </c>
      <c r="H126" s="201" t="s">
        <v>867</v>
      </c>
      <c r="I126" s="420"/>
      <c r="J126" s="421"/>
      <c r="K126" s="421"/>
      <c r="L126" s="421"/>
      <c r="M126" s="202">
        <v>21.98</v>
      </c>
      <c r="N126" s="204">
        <v>38.164405667749769</v>
      </c>
    </row>
    <row r="127" spans="1:14">
      <c r="A127" s="199">
        <v>126</v>
      </c>
      <c r="B127" s="200">
        <v>5</v>
      </c>
      <c r="C127" s="200" t="s">
        <v>937</v>
      </c>
      <c r="D127" s="201">
        <v>5</v>
      </c>
      <c r="E127" s="420"/>
      <c r="F127" s="420"/>
      <c r="G127" s="201" t="s">
        <v>945</v>
      </c>
      <c r="H127" s="201" t="s">
        <v>867</v>
      </c>
      <c r="I127" s="420"/>
      <c r="J127" s="421"/>
      <c r="K127" s="421"/>
      <c r="L127" s="421"/>
      <c r="M127" s="202">
        <v>24.08</v>
      </c>
      <c r="N127" s="204">
        <v>41.810686464031591</v>
      </c>
    </row>
    <row r="128" spans="1:14">
      <c r="A128" s="199">
        <v>127</v>
      </c>
      <c r="B128" s="200">
        <v>5</v>
      </c>
      <c r="C128" s="200" t="s">
        <v>937</v>
      </c>
      <c r="D128" s="201">
        <v>5</v>
      </c>
      <c r="E128" s="420">
        <v>502</v>
      </c>
      <c r="F128" s="420" t="s">
        <v>946</v>
      </c>
      <c r="G128" s="201" t="s">
        <v>939</v>
      </c>
      <c r="H128" s="201" t="s">
        <v>947</v>
      </c>
      <c r="I128" s="420" t="s">
        <v>940</v>
      </c>
      <c r="J128" s="421">
        <v>114.96</v>
      </c>
      <c r="K128" s="421">
        <v>145.182849353796</v>
      </c>
      <c r="L128" s="421">
        <v>249.60284935379599</v>
      </c>
      <c r="M128" s="202">
        <v>23.46</v>
      </c>
      <c r="N128" s="204">
        <v>40.734165467034103</v>
      </c>
    </row>
    <row r="129" spans="1:14">
      <c r="A129" s="199">
        <v>128</v>
      </c>
      <c r="B129" s="200">
        <v>5</v>
      </c>
      <c r="C129" s="200" t="s">
        <v>937</v>
      </c>
      <c r="D129" s="201">
        <v>5</v>
      </c>
      <c r="E129" s="420"/>
      <c r="F129" s="420"/>
      <c r="G129" s="201" t="s">
        <v>941</v>
      </c>
      <c r="H129" s="201" t="s">
        <v>947</v>
      </c>
      <c r="I129" s="420"/>
      <c r="J129" s="421"/>
      <c r="K129" s="421"/>
      <c r="L129" s="421"/>
      <c r="M129" s="202">
        <v>23.49</v>
      </c>
      <c r="N129" s="204">
        <v>40.786255192695265</v>
      </c>
    </row>
    <row r="130" spans="1:14">
      <c r="A130" s="199">
        <v>129</v>
      </c>
      <c r="B130" s="200">
        <v>5</v>
      </c>
      <c r="C130" s="200" t="s">
        <v>937</v>
      </c>
      <c r="D130" s="201">
        <v>5</v>
      </c>
      <c r="E130" s="420"/>
      <c r="F130" s="420"/>
      <c r="G130" s="201" t="s">
        <v>942</v>
      </c>
      <c r="H130" s="201" t="s">
        <v>947</v>
      </c>
      <c r="I130" s="420"/>
      <c r="J130" s="421"/>
      <c r="K130" s="421"/>
      <c r="L130" s="421"/>
      <c r="M130" s="202">
        <v>25.62</v>
      </c>
      <c r="N130" s="204">
        <v>44.48462571463827</v>
      </c>
    </row>
    <row r="131" spans="1:14">
      <c r="A131" s="199">
        <v>130</v>
      </c>
      <c r="B131" s="200">
        <v>5</v>
      </c>
      <c r="C131" s="200" t="s">
        <v>937</v>
      </c>
      <c r="D131" s="201">
        <v>5</v>
      </c>
      <c r="E131" s="420"/>
      <c r="F131" s="420"/>
      <c r="G131" s="201" t="s">
        <v>943</v>
      </c>
      <c r="H131" s="201" t="s">
        <v>947</v>
      </c>
      <c r="I131" s="420"/>
      <c r="J131" s="421"/>
      <c r="K131" s="421"/>
      <c r="L131" s="421"/>
      <c r="M131" s="202">
        <v>25.62</v>
      </c>
      <c r="N131" s="204">
        <v>44.48462571463827</v>
      </c>
    </row>
    <row r="132" spans="1:14">
      <c r="A132" s="199">
        <v>131</v>
      </c>
      <c r="B132" s="200">
        <v>5</v>
      </c>
      <c r="C132" s="200" t="s">
        <v>937</v>
      </c>
      <c r="D132" s="201">
        <v>5</v>
      </c>
      <c r="E132" s="420"/>
      <c r="F132" s="420"/>
      <c r="G132" s="201" t="s">
        <v>944</v>
      </c>
      <c r="H132" s="201" t="s">
        <v>947</v>
      </c>
      <c r="I132" s="420"/>
      <c r="J132" s="421"/>
      <c r="K132" s="421"/>
      <c r="L132" s="421"/>
      <c r="M132" s="202">
        <v>23.49</v>
      </c>
      <c r="N132" s="204">
        <v>40.786255192695265</v>
      </c>
    </row>
    <row r="133" spans="1:14">
      <c r="A133" s="199">
        <v>132</v>
      </c>
      <c r="B133" s="200">
        <v>5</v>
      </c>
      <c r="C133" s="200" t="s">
        <v>937</v>
      </c>
      <c r="D133" s="201">
        <v>5</v>
      </c>
      <c r="E133" s="420"/>
      <c r="F133" s="420"/>
      <c r="G133" s="201" t="s">
        <v>945</v>
      </c>
      <c r="H133" s="201" t="s">
        <v>947</v>
      </c>
      <c r="I133" s="420"/>
      <c r="J133" s="421"/>
      <c r="K133" s="421"/>
      <c r="L133" s="421"/>
      <c r="M133" s="202">
        <v>23.46</v>
      </c>
      <c r="N133" s="204">
        <v>40.734165467034103</v>
      </c>
    </row>
    <row r="134" spans="1:14">
      <c r="A134" s="199">
        <v>133</v>
      </c>
      <c r="B134" s="200">
        <v>5</v>
      </c>
      <c r="C134" s="200" t="s">
        <v>937</v>
      </c>
      <c r="D134" s="201">
        <v>5</v>
      </c>
      <c r="E134" s="420">
        <v>503</v>
      </c>
      <c r="F134" s="420" t="s">
        <v>948</v>
      </c>
      <c r="G134" s="201" t="s">
        <v>939</v>
      </c>
      <c r="H134" s="201" t="s">
        <v>867</v>
      </c>
      <c r="I134" s="420" t="s">
        <v>949</v>
      </c>
      <c r="J134" s="421">
        <v>85.82</v>
      </c>
      <c r="K134" s="421">
        <v>108.36383881230115</v>
      </c>
      <c r="L134" s="421">
        <v>178.34383881230116</v>
      </c>
      <c r="M134" s="202">
        <v>21.9</v>
      </c>
      <c r="N134" s="205">
        <v>38.025499732653316</v>
      </c>
    </row>
    <row r="135" spans="1:14">
      <c r="A135" s="199">
        <v>134</v>
      </c>
      <c r="B135" s="200">
        <v>5</v>
      </c>
      <c r="C135" s="200" t="s">
        <v>937</v>
      </c>
      <c r="D135" s="201">
        <v>5</v>
      </c>
      <c r="E135" s="420"/>
      <c r="F135" s="420"/>
      <c r="G135" s="201" t="s">
        <v>941</v>
      </c>
      <c r="H135" s="201" t="s">
        <v>867</v>
      </c>
      <c r="I135" s="420"/>
      <c r="J135" s="421"/>
      <c r="K135" s="421"/>
      <c r="L135" s="421"/>
      <c r="M135" s="202">
        <v>26.56</v>
      </c>
      <c r="N135" s="205">
        <v>46.116770452021555</v>
      </c>
    </row>
    <row r="136" spans="1:14">
      <c r="A136" s="199">
        <v>135</v>
      </c>
      <c r="B136" s="200">
        <v>5</v>
      </c>
      <c r="C136" s="200" t="s">
        <v>937</v>
      </c>
      <c r="D136" s="201">
        <v>5</v>
      </c>
      <c r="E136" s="420"/>
      <c r="F136" s="420"/>
      <c r="G136" s="201" t="s">
        <v>942</v>
      </c>
      <c r="H136" s="201" t="s">
        <v>867</v>
      </c>
      <c r="I136" s="420"/>
      <c r="J136" s="421"/>
      <c r="K136" s="421"/>
      <c r="L136" s="421"/>
      <c r="M136" s="202">
        <v>26.56</v>
      </c>
      <c r="N136" s="204">
        <v>46.116770452021555</v>
      </c>
    </row>
    <row r="137" spans="1:14">
      <c r="A137" s="199">
        <v>136</v>
      </c>
      <c r="B137" s="200">
        <v>5</v>
      </c>
      <c r="C137" s="200" t="s">
        <v>937</v>
      </c>
      <c r="D137" s="201">
        <v>5</v>
      </c>
      <c r="E137" s="420"/>
      <c r="F137" s="420"/>
      <c r="G137" s="201" t="s">
        <v>943</v>
      </c>
      <c r="H137" s="201" t="s">
        <v>867</v>
      </c>
      <c r="I137" s="420"/>
      <c r="J137" s="421"/>
      <c r="K137" s="421"/>
      <c r="L137" s="421"/>
      <c r="M137" s="202">
        <v>21.9</v>
      </c>
      <c r="N137" s="204">
        <v>38.025499732653316</v>
      </c>
    </row>
    <row r="138" spans="1:14">
      <c r="A138" s="199">
        <v>137</v>
      </c>
      <c r="B138" s="200">
        <v>5</v>
      </c>
      <c r="C138" s="200" t="s">
        <v>937</v>
      </c>
      <c r="D138" s="201">
        <v>5</v>
      </c>
      <c r="E138" s="420">
        <v>504</v>
      </c>
      <c r="F138" s="420" t="s">
        <v>950</v>
      </c>
      <c r="G138" s="201" t="s">
        <v>939</v>
      </c>
      <c r="H138" s="201" t="s">
        <v>947</v>
      </c>
      <c r="I138" s="420" t="s">
        <v>949</v>
      </c>
      <c r="J138" s="421">
        <v>80.790000000000006</v>
      </c>
      <c r="K138" s="421">
        <v>102.01252083017725</v>
      </c>
      <c r="L138" s="421">
        <v>169.10252083017724</v>
      </c>
      <c r="M138" s="202">
        <v>25.32</v>
      </c>
      <c r="N138" s="204">
        <v>43.96372845802658</v>
      </c>
    </row>
    <row r="139" spans="1:14">
      <c r="A139" s="199">
        <v>138</v>
      </c>
      <c r="B139" s="200">
        <v>5</v>
      </c>
      <c r="C139" s="200" t="s">
        <v>937</v>
      </c>
      <c r="D139" s="201">
        <v>5</v>
      </c>
      <c r="E139" s="420"/>
      <c r="F139" s="420"/>
      <c r="G139" s="201" t="s">
        <v>941</v>
      </c>
      <c r="H139" s="201" t="s">
        <v>947</v>
      </c>
      <c r="I139" s="420"/>
      <c r="J139" s="421"/>
      <c r="K139" s="421"/>
      <c r="L139" s="421"/>
      <c r="M139" s="202">
        <v>23.72</v>
      </c>
      <c r="N139" s="204">
        <v>41.185609756097563</v>
      </c>
    </row>
    <row r="140" spans="1:14">
      <c r="A140" s="199">
        <v>139</v>
      </c>
      <c r="B140" s="200">
        <v>5</v>
      </c>
      <c r="C140" s="200" t="s">
        <v>937</v>
      </c>
      <c r="D140" s="201">
        <v>5</v>
      </c>
      <c r="E140" s="420"/>
      <c r="F140" s="420"/>
      <c r="G140" s="201" t="s">
        <v>942</v>
      </c>
      <c r="H140" s="201" t="s">
        <v>947</v>
      </c>
      <c r="I140" s="420"/>
      <c r="J140" s="421"/>
      <c r="K140" s="421"/>
      <c r="L140" s="421"/>
      <c r="M140" s="202">
        <v>23.72</v>
      </c>
      <c r="N140" s="204">
        <v>41.185609756097563</v>
      </c>
    </row>
    <row r="141" spans="1:14">
      <c r="A141" s="199">
        <v>140</v>
      </c>
      <c r="B141" s="200">
        <v>5</v>
      </c>
      <c r="C141" s="200" t="s">
        <v>937</v>
      </c>
      <c r="D141" s="201">
        <v>5</v>
      </c>
      <c r="E141" s="420"/>
      <c r="F141" s="420"/>
      <c r="G141" s="201" t="s">
        <v>943</v>
      </c>
      <c r="H141" s="201" t="s">
        <v>947</v>
      </c>
      <c r="I141" s="420"/>
      <c r="J141" s="421"/>
      <c r="K141" s="421"/>
      <c r="L141" s="421"/>
      <c r="M141" s="202">
        <v>25.32</v>
      </c>
      <c r="N141" s="204">
        <v>43.96372845802658</v>
      </c>
    </row>
    <row r="142" spans="1:14">
      <c r="A142" s="199">
        <v>141</v>
      </c>
      <c r="B142" s="200">
        <v>5</v>
      </c>
      <c r="C142" s="200" t="s">
        <v>937</v>
      </c>
      <c r="D142" s="201">
        <v>5</v>
      </c>
      <c r="E142" s="420">
        <v>505</v>
      </c>
      <c r="F142" s="420" t="s">
        <v>939</v>
      </c>
      <c r="G142" s="201" t="s">
        <v>939</v>
      </c>
      <c r="H142" s="201" t="s">
        <v>867</v>
      </c>
      <c r="I142" s="420" t="s">
        <v>949</v>
      </c>
      <c r="J142" s="421">
        <v>85.82</v>
      </c>
      <c r="K142" s="421">
        <v>108.36464711227785</v>
      </c>
      <c r="L142" s="421">
        <v>178.34464711227787</v>
      </c>
      <c r="M142" s="202">
        <v>26.56</v>
      </c>
      <c r="N142" s="204">
        <v>46.116770452021555</v>
      </c>
    </row>
    <row r="143" spans="1:14">
      <c r="A143" s="199">
        <v>142</v>
      </c>
      <c r="B143" s="200">
        <v>5</v>
      </c>
      <c r="C143" s="200" t="s">
        <v>937</v>
      </c>
      <c r="D143" s="201">
        <v>5</v>
      </c>
      <c r="E143" s="420"/>
      <c r="F143" s="420"/>
      <c r="G143" s="201" t="s">
        <v>941</v>
      </c>
      <c r="H143" s="201" t="s">
        <v>867</v>
      </c>
      <c r="I143" s="420"/>
      <c r="J143" s="421"/>
      <c r="K143" s="421"/>
      <c r="L143" s="421"/>
      <c r="M143" s="202">
        <v>21.9</v>
      </c>
      <c r="N143" s="204">
        <v>38.025499732653316</v>
      </c>
    </row>
    <row r="144" spans="1:14">
      <c r="A144" s="199">
        <v>143</v>
      </c>
      <c r="B144" s="200">
        <v>5</v>
      </c>
      <c r="C144" s="200" t="s">
        <v>937</v>
      </c>
      <c r="D144" s="201">
        <v>5</v>
      </c>
      <c r="E144" s="420"/>
      <c r="F144" s="420"/>
      <c r="G144" s="201" t="s">
        <v>942</v>
      </c>
      <c r="H144" s="201" t="s">
        <v>867</v>
      </c>
      <c r="I144" s="420"/>
      <c r="J144" s="421"/>
      <c r="K144" s="421"/>
      <c r="L144" s="421"/>
      <c r="M144" s="202">
        <v>21.9</v>
      </c>
      <c r="N144" s="204">
        <v>38.025499732653316</v>
      </c>
    </row>
    <row r="145" spans="1:14">
      <c r="A145" s="199">
        <v>144</v>
      </c>
      <c r="B145" s="200">
        <v>5</v>
      </c>
      <c r="C145" s="200" t="s">
        <v>937</v>
      </c>
      <c r="D145" s="201">
        <v>5</v>
      </c>
      <c r="E145" s="420"/>
      <c r="F145" s="420"/>
      <c r="G145" s="201" t="s">
        <v>943</v>
      </c>
      <c r="H145" s="201" t="s">
        <v>867</v>
      </c>
      <c r="I145" s="420"/>
      <c r="J145" s="421"/>
      <c r="K145" s="421"/>
      <c r="L145" s="421"/>
      <c r="M145" s="202">
        <v>26.56</v>
      </c>
      <c r="N145" s="204">
        <v>46.116770452021555</v>
      </c>
    </row>
    <row r="146" spans="1:14">
      <c r="A146" s="199">
        <v>145</v>
      </c>
      <c r="B146" s="200">
        <v>5</v>
      </c>
      <c r="C146" s="200" t="s">
        <v>937</v>
      </c>
      <c r="D146" s="201">
        <v>5</v>
      </c>
      <c r="E146" s="420">
        <v>506</v>
      </c>
      <c r="F146" s="420" t="s">
        <v>943</v>
      </c>
      <c r="G146" s="201" t="s">
        <v>939</v>
      </c>
      <c r="H146" s="201" t="s">
        <v>947</v>
      </c>
      <c r="I146" s="420" t="s">
        <v>949</v>
      </c>
      <c r="J146" s="421">
        <v>80.790000000000006</v>
      </c>
      <c r="K146" s="421">
        <v>102.01328175484653</v>
      </c>
      <c r="L146" s="421">
        <v>169.10328175484653</v>
      </c>
      <c r="M146" s="202">
        <v>23.72</v>
      </c>
      <c r="N146" s="204">
        <v>41.185609756097563</v>
      </c>
    </row>
    <row r="147" spans="1:14">
      <c r="A147" s="199">
        <v>146</v>
      </c>
      <c r="B147" s="200">
        <v>5</v>
      </c>
      <c r="C147" s="200" t="s">
        <v>937</v>
      </c>
      <c r="D147" s="201">
        <v>5</v>
      </c>
      <c r="E147" s="420"/>
      <c r="F147" s="420"/>
      <c r="G147" s="201" t="s">
        <v>941</v>
      </c>
      <c r="H147" s="201" t="s">
        <v>947</v>
      </c>
      <c r="I147" s="420"/>
      <c r="J147" s="421"/>
      <c r="K147" s="421"/>
      <c r="L147" s="421"/>
      <c r="M147" s="202">
        <v>25.32</v>
      </c>
      <c r="N147" s="204">
        <v>43.96372845802658</v>
      </c>
    </row>
    <row r="148" spans="1:14">
      <c r="A148" s="199">
        <v>147</v>
      </c>
      <c r="B148" s="200">
        <v>5</v>
      </c>
      <c r="C148" s="200" t="s">
        <v>937</v>
      </c>
      <c r="D148" s="201">
        <v>5</v>
      </c>
      <c r="E148" s="420"/>
      <c r="F148" s="420"/>
      <c r="G148" s="201" t="s">
        <v>942</v>
      </c>
      <c r="H148" s="201" t="s">
        <v>947</v>
      </c>
      <c r="I148" s="420"/>
      <c r="J148" s="421"/>
      <c r="K148" s="421"/>
      <c r="L148" s="421"/>
      <c r="M148" s="202">
        <v>25.32</v>
      </c>
      <c r="N148" s="204">
        <v>43.96372845802658</v>
      </c>
    </row>
    <row r="149" spans="1:14">
      <c r="A149" s="199">
        <v>148</v>
      </c>
      <c r="B149" s="200">
        <v>5</v>
      </c>
      <c r="C149" s="200" t="s">
        <v>937</v>
      </c>
      <c r="D149" s="201">
        <v>5</v>
      </c>
      <c r="E149" s="420"/>
      <c r="F149" s="420"/>
      <c r="G149" s="201" t="s">
        <v>943</v>
      </c>
      <c r="H149" s="201" t="s">
        <v>947</v>
      </c>
      <c r="I149" s="420"/>
      <c r="J149" s="421"/>
      <c r="K149" s="421"/>
      <c r="L149" s="421"/>
      <c r="M149" s="202">
        <v>23.72</v>
      </c>
      <c r="N149" s="204">
        <v>41.185609756097563</v>
      </c>
    </row>
    <row r="150" spans="1:14">
      <c r="A150" s="199">
        <v>149</v>
      </c>
      <c r="B150" s="200">
        <v>5</v>
      </c>
      <c r="C150" s="200" t="s">
        <v>937</v>
      </c>
      <c r="D150" s="201">
        <v>5</v>
      </c>
      <c r="E150" s="420">
        <v>507</v>
      </c>
      <c r="F150" s="420" t="s">
        <v>941</v>
      </c>
      <c r="G150" s="201" t="s">
        <v>939</v>
      </c>
      <c r="H150" s="201" t="s">
        <v>867</v>
      </c>
      <c r="I150" s="420" t="s">
        <v>940</v>
      </c>
      <c r="J150" s="421">
        <v>114.59</v>
      </c>
      <c r="K150" s="421">
        <v>144.69243664176091</v>
      </c>
      <c r="L150" s="421">
        <v>247.34243664176091</v>
      </c>
      <c r="M150" s="202">
        <v>27</v>
      </c>
      <c r="N150" s="204">
        <v>46.880753095052036</v>
      </c>
    </row>
    <row r="151" spans="1:14">
      <c r="A151" s="199">
        <v>150</v>
      </c>
      <c r="B151" s="200">
        <v>5</v>
      </c>
      <c r="C151" s="200" t="s">
        <v>937</v>
      </c>
      <c r="D151" s="201">
        <v>5</v>
      </c>
      <c r="E151" s="420"/>
      <c r="F151" s="420"/>
      <c r="G151" s="201" t="s">
        <v>941</v>
      </c>
      <c r="H151" s="201" t="s">
        <v>867</v>
      </c>
      <c r="I151" s="420"/>
      <c r="J151" s="421"/>
      <c r="K151" s="421"/>
      <c r="L151" s="421"/>
      <c r="M151" s="202">
        <v>21.98</v>
      </c>
      <c r="N151" s="204">
        <v>38.164405667749769</v>
      </c>
    </row>
    <row r="152" spans="1:14">
      <c r="A152" s="199">
        <v>151</v>
      </c>
      <c r="B152" s="200">
        <v>5</v>
      </c>
      <c r="C152" s="200" t="s">
        <v>937</v>
      </c>
      <c r="D152" s="201">
        <v>5</v>
      </c>
      <c r="E152" s="420"/>
      <c r="F152" s="420"/>
      <c r="G152" s="201" t="s">
        <v>942</v>
      </c>
      <c r="H152" s="201" t="s">
        <v>867</v>
      </c>
      <c r="I152" s="420"/>
      <c r="J152" s="421"/>
      <c r="K152" s="421"/>
      <c r="L152" s="421"/>
      <c r="M152" s="202">
        <v>24.08</v>
      </c>
      <c r="N152" s="204">
        <v>41.810686464031591</v>
      </c>
    </row>
    <row r="153" spans="1:14">
      <c r="A153" s="199">
        <v>152</v>
      </c>
      <c r="B153" s="200">
        <v>5</v>
      </c>
      <c r="C153" s="200" t="s">
        <v>937</v>
      </c>
      <c r="D153" s="201">
        <v>5</v>
      </c>
      <c r="E153" s="420"/>
      <c r="F153" s="420"/>
      <c r="G153" s="201" t="s">
        <v>943</v>
      </c>
      <c r="H153" s="201" t="s">
        <v>867</v>
      </c>
      <c r="I153" s="420"/>
      <c r="J153" s="421"/>
      <c r="K153" s="421"/>
      <c r="L153" s="421"/>
      <c r="M153" s="202">
        <v>24.08</v>
      </c>
      <c r="N153" s="204">
        <v>41.810686464031591</v>
      </c>
    </row>
    <row r="154" spans="1:14">
      <c r="A154" s="199">
        <v>153</v>
      </c>
      <c r="B154" s="200">
        <v>5</v>
      </c>
      <c r="C154" s="200" t="s">
        <v>937</v>
      </c>
      <c r="D154" s="201">
        <v>5</v>
      </c>
      <c r="E154" s="420"/>
      <c r="F154" s="420"/>
      <c r="G154" s="201" t="s">
        <v>944</v>
      </c>
      <c r="H154" s="201" t="s">
        <v>867</v>
      </c>
      <c r="I154" s="420"/>
      <c r="J154" s="421"/>
      <c r="K154" s="421"/>
      <c r="L154" s="421"/>
      <c r="M154" s="202">
        <v>21.98</v>
      </c>
      <c r="N154" s="204">
        <v>38.164405667749769</v>
      </c>
    </row>
    <row r="155" spans="1:14">
      <c r="A155" s="199">
        <v>154</v>
      </c>
      <c r="B155" s="200">
        <v>5</v>
      </c>
      <c r="C155" s="200" t="s">
        <v>937</v>
      </c>
      <c r="D155" s="201">
        <v>5</v>
      </c>
      <c r="E155" s="420"/>
      <c r="F155" s="420"/>
      <c r="G155" s="201" t="s">
        <v>945</v>
      </c>
      <c r="H155" s="201" t="s">
        <v>867</v>
      </c>
      <c r="I155" s="420"/>
      <c r="J155" s="421"/>
      <c r="K155" s="421"/>
      <c r="L155" s="421"/>
      <c r="M155" s="202">
        <v>27</v>
      </c>
      <c r="N155" s="204">
        <v>46.880753095052036</v>
      </c>
    </row>
    <row r="156" spans="1:14">
      <c r="A156" s="199">
        <v>155</v>
      </c>
      <c r="B156" s="200">
        <v>5</v>
      </c>
      <c r="C156" s="200" t="s">
        <v>937</v>
      </c>
      <c r="D156" s="201">
        <v>5</v>
      </c>
      <c r="E156" s="420">
        <v>508</v>
      </c>
      <c r="F156" s="420" t="s">
        <v>942</v>
      </c>
      <c r="G156" s="201" t="s">
        <v>939</v>
      </c>
      <c r="H156" s="201" t="s">
        <v>947</v>
      </c>
      <c r="I156" s="420" t="s">
        <v>940</v>
      </c>
      <c r="J156" s="421">
        <v>114.96599999999999</v>
      </c>
      <c r="K156" s="421">
        <v>145.1596344911147</v>
      </c>
      <c r="L156" s="421">
        <v>249.57963449111469</v>
      </c>
      <c r="M156" s="202">
        <v>25.62</v>
      </c>
      <c r="N156" s="204">
        <v>44.48462571463827</v>
      </c>
    </row>
    <row r="157" spans="1:14">
      <c r="A157" s="199">
        <v>156</v>
      </c>
      <c r="B157" s="200">
        <v>5</v>
      </c>
      <c r="C157" s="200" t="s">
        <v>937</v>
      </c>
      <c r="D157" s="201">
        <v>5</v>
      </c>
      <c r="E157" s="420"/>
      <c r="F157" s="420"/>
      <c r="G157" s="201" t="s">
        <v>941</v>
      </c>
      <c r="H157" s="201" t="s">
        <v>947</v>
      </c>
      <c r="I157" s="420"/>
      <c r="J157" s="421"/>
      <c r="K157" s="421"/>
      <c r="L157" s="421"/>
      <c r="M157" s="202">
        <v>23.49</v>
      </c>
      <c r="N157" s="204">
        <v>40.786255192695265</v>
      </c>
    </row>
    <row r="158" spans="1:14">
      <c r="A158" s="199">
        <v>157</v>
      </c>
      <c r="B158" s="200">
        <v>5</v>
      </c>
      <c r="C158" s="200" t="s">
        <v>937</v>
      </c>
      <c r="D158" s="201">
        <v>5</v>
      </c>
      <c r="E158" s="420"/>
      <c r="F158" s="420"/>
      <c r="G158" s="201" t="s">
        <v>942</v>
      </c>
      <c r="H158" s="201" t="s">
        <v>947</v>
      </c>
      <c r="I158" s="420"/>
      <c r="J158" s="421"/>
      <c r="K158" s="421"/>
      <c r="L158" s="421"/>
      <c r="M158" s="202">
        <v>23.46</v>
      </c>
      <c r="N158" s="204">
        <v>40.734165467034103</v>
      </c>
    </row>
    <row r="159" spans="1:14">
      <c r="A159" s="199">
        <v>158</v>
      </c>
      <c r="B159" s="200">
        <v>5</v>
      </c>
      <c r="C159" s="200" t="s">
        <v>937</v>
      </c>
      <c r="D159" s="201">
        <v>5</v>
      </c>
      <c r="E159" s="420"/>
      <c r="F159" s="420"/>
      <c r="G159" s="201" t="s">
        <v>943</v>
      </c>
      <c r="H159" s="201" t="s">
        <v>947</v>
      </c>
      <c r="I159" s="420"/>
      <c r="J159" s="421"/>
      <c r="K159" s="421"/>
      <c r="L159" s="421"/>
      <c r="M159" s="202">
        <v>23.46</v>
      </c>
      <c r="N159" s="204">
        <v>40.734165467034103</v>
      </c>
    </row>
    <row r="160" spans="1:14">
      <c r="A160" s="199">
        <v>159</v>
      </c>
      <c r="B160" s="200">
        <v>5</v>
      </c>
      <c r="C160" s="200" t="s">
        <v>937</v>
      </c>
      <c r="D160" s="201">
        <v>5</v>
      </c>
      <c r="E160" s="420"/>
      <c r="F160" s="420"/>
      <c r="G160" s="201" t="s">
        <v>944</v>
      </c>
      <c r="H160" s="201" t="s">
        <v>947</v>
      </c>
      <c r="I160" s="420"/>
      <c r="J160" s="421"/>
      <c r="K160" s="421"/>
      <c r="L160" s="421"/>
      <c r="M160" s="202">
        <v>23.49</v>
      </c>
      <c r="N160" s="204">
        <v>40.786255192695265</v>
      </c>
    </row>
    <row r="161" spans="1:14" ht="18" thickBot="1">
      <c r="A161" s="199">
        <v>160</v>
      </c>
      <c r="B161" s="200">
        <v>5</v>
      </c>
      <c r="C161" s="200" t="s">
        <v>937</v>
      </c>
      <c r="D161" s="201">
        <v>5</v>
      </c>
      <c r="E161" s="420"/>
      <c r="F161" s="420"/>
      <c r="G161" s="201" t="s">
        <v>945</v>
      </c>
      <c r="H161" s="201" t="s">
        <v>947</v>
      </c>
      <c r="I161" s="420"/>
      <c r="J161" s="421"/>
      <c r="K161" s="421"/>
      <c r="L161" s="421"/>
      <c r="M161" s="206">
        <v>25.62</v>
      </c>
      <c r="N161" s="207">
        <v>44.48462571463827</v>
      </c>
    </row>
    <row r="162" spans="1:14">
      <c r="A162" s="199">
        <v>161</v>
      </c>
      <c r="B162" s="200">
        <v>5</v>
      </c>
      <c r="C162" s="200" t="s">
        <v>937</v>
      </c>
      <c r="D162" s="201">
        <v>6</v>
      </c>
      <c r="E162" s="420">
        <v>601</v>
      </c>
      <c r="F162" s="420" t="s">
        <v>938</v>
      </c>
      <c r="G162" s="201" t="s">
        <v>939</v>
      </c>
      <c r="H162" s="201" t="s">
        <v>867</v>
      </c>
      <c r="I162" s="420" t="s">
        <v>940</v>
      </c>
      <c r="J162" s="421">
        <v>114.59</v>
      </c>
      <c r="K162" s="421">
        <v>144.715576787157</v>
      </c>
      <c r="L162" s="421">
        <v>247.36557678715701</v>
      </c>
      <c r="M162" s="202">
        <v>24.08</v>
      </c>
      <c r="N162" s="203">
        <v>41.810686464031591</v>
      </c>
    </row>
    <row r="163" spans="1:14">
      <c r="A163" s="199">
        <v>162</v>
      </c>
      <c r="B163" s="200">
        <v>5</v>
      </c>
      <c r="C163" s="200" t="s">
        <v>937</v>
      </c>
      <c r="D163" s="201">
        <v>6</v>
      </c>
      <c r="E163" s="420"/>
      <c r="F163" s="420"/>
      <c r="G163" s="201" t="s">
        <v>941</v>
      </c>
      <c r="H163" s="201" t="s">
        <v>867</v>
      </c>
      <c r="I163" s="420"/>
      <c r="J163" s="421"/>
      <c r="K163" s="421"/>
      <c r="L163" s="421"/>
      <c r="M163" s="202">
        <v>21.98</v>
      </c>
      <c r="N163" s="204">
        <v>38.164405667749769</v>
      </c>
    </row>
    <row r="164" spans="1:14">
      <c r="A164" s="199">
        <v>163</v>
      </c>
      <c r="B164" s="200">
        <v>5</v>
      </c>
      <c r="C164" s="200" t="s">
        <v>937</v>
      </c>
      <c r="D164" s="201">
        <v>6</v>
      </c>
      <c r="E164" s="420"/>
      <c r="F164" s="420"/>
      <c r="G164" s="201" t="s">
        <v>942</v>
      </c>
      <c r="H164" s="201" t="s">
        <v>867</v>
      </c>
      <c r="I164" s="420"/>
      <c r="J164" s="421"/>
      <c r="K164" s="421"/>
      <c r="L164" s="421"/>
      <c r="M164" s="202">
        <v>27</v>
      </c>
      <c r="N164" s="204">
        <v>46.880753095052036</v>
      </c>
    </row>
    <row r="165" spans="1:14">
      <c r="A165" s="199">
        <v>164</v>
      </c>
      <c r="B165" s="200">
        <v>5</v>
      </c>
      <c r="C165" s="200" t="s">
        <v>937</v>
      </c>
      <c r="D165" s="201">
        <v>6</v>
      </c>
      <c r="E165" s="420"/>
      <c r="F165" s="420"/>
      <c r="G165" s="201" t="s">
        <v>943</v>
      </c>
      <c r="H165" s="201" t="s">
        <v>867</v>
      </c>
      <c r="I165" s="420"/>
      <c r="J165" s="421"/>
      <c r="K165" s="421"/>
      <c r="L165" s="421"/>
      <c r="M165" s="202">
        <v>27</v>
      </c>
      <c r="N165" s="204">
        <v>46.880753095052036</v>
      </c>
    </row>
    <row r="166" spans="1:14">
      <c r="A166" s="199">
        <v>165</v>
      </c>
      <c r="B166" s="200">
        <v>5</v>
      </c>
      <c r="C166" s="200" t="s">
        <v>937</v>
      </c>
      <c r="D166" s="201">
        <v>6</v>
      </c>
      <c r="E166" s="420"/>
      <c r="F166" s="420"/>
      <c r="G166" s="201" t="s">
        <v>944</v>
      </c>
      <c r="H166" s="201" t="s">
        <v>867</v>
      </c>
      <c r="I166" s="420"/>
      <c r="J166" s="421"/>
      <c r="K166" s="421"/>
      <c r="L166" s="421"/>
      <c r="M166" s="202">
        <v>21.98</v>
      </c>
      <c r="N166" s="204">
        <v>38.164405667749769</v>
      </c>
    </row>
    <row r="167" spans="1:14">
      <c r="A167" s="199">
        <v>166</v>
      </c>
      <c r="B167" s="200">
        <v>5</v>
      </c>
      <c r="C167" s="200" t="s">
        <v>937</v>
      </c>
      <c r="D167" s="201">
        <v>6</v>
      </c>
      <c r="E167" s="420"/>
      <c r="F167" s="420"/>
      <c r="G167" s="201" t="s">
        <v>945</v>
      </c>
      <c r="H167" s="201" t="s">
        <v>867</v>
      </c>
      <c r="I167" s="420"/>
      <c r="J167" s="421"/>
      <c r="K167" s="421"/>
      <c r="L167" s="421"/>
      <c r="M167" s="202">
        <v>24.08</v>
      </c>
      <c r="N167" s="204">
        <v>41.810686464031591</v>
      </c>
    </row>
    <row r="168" spans="1:14">
      <c r="A168" s="199">
        <v>167</v>
      </c>
      <c r="B168" s="200">
        <v>5</v>
      </c>
      <c r="C168" s="200" t="s">
        <v>937</v>
      </c>
      <c r="D168" s="201">
        <v>6</v>
      </c>
      <c r="E168" s="420">
        <v>602</v>
      </c>
      <c r="F168" s="420" t="s">
        <v>946</v>
      </c>
      <c r="G168" s="201" t="s">
        <v>939</v>
      </c>
      <c r="H168" s="201" t="s">
        <v>947</v>
      </c>
      <c r="I168" s="420" t="s">
        <v>940</v>
      </c>
      <c r="J168" s="421">
        <v>114.96</v>
      </c>
      <c r="K168" s="421">
        <v>145.182849353796</v>
      </c>
      <c r="L168" s="421">
        <v>249.60284935379599</v>
      </c>
      <c r="M168" s="202">
        <v>23.46</v>
      </c>
      <c r="N168" s="204">
        <v>40.734165467034103</v>
      </c>
    </row>
    <row r="169" spans="1:14">
      <c r="A169" s="199">
        <v>168</v>
      </c>
      <c r="B169" s="200">
        <v>5</v>
      </c>
      <c r="C169" s="200" t="s">
        <v>937</v>
      </c>
      <c r="D169" s="201">
        <v>6</v>
      </c>
      <c r="E169" s="420"/>
      <c r="F169" s="420"/>
      <c r="G169" s="201" t="s">
        <v>941</v>
      </c>
      <c r="H169" s="201" t="s">
        <v>947</v>
      </c>
      <c r="I169" s="420"/>
      <c r="J169" s="421"/>
      <c r="K169" s="421"/>
      <c r="L169" s="421"/>
      <c r="M169" s="202">
        <v>23.49</v>
      </c>
      <c r="N169" s="204">
        <v>40.786255192695265</v>
      </c>
    </row>
    <row r="170" spans="1:14">
      <c r="A170" s="199">
        <v>169</v>
      </c>
      <c r="B170" s="200">
        <v>5</v>
      </c>
      <c r="C170" s="200" t="s">
        <v>937</v>
      </c>
      <c r="D170" s="201">
        <v>6</v>
      </c>
      <c r="E170" s="420"/>
      <c r="F170" s="420"/>
      <c r="G170" s="201" t="s">
        <v>942</v>
      </c>
      <c r="H170" s="201" t="s">
        <v>947</v>
      </c>
      <c r="I170" s="420"/>
      <c r="J170" s="421"/>
      <c r="K170" s="421"/>
      <c r="L170" s="421"/>
      <c r="M170" s="202">
        <v>25.62</v>
      </c>
      <c r="N170" s="204">
        <v>44.48462571463827</v>
      </c>
    </row>
    <row r="171" spans="1:14">
      <c r="A171" s="199">
        <v>170</v>
      </c>
      <c r="B171" s="200">
        <v>5</v>
      </c>
      <c r="C171" s="200" t="s">
        <v>937</v>
      </c>
      <c r="D171" s="201">
        <v>6</v>
      </c>
      <c r="E171" s="420"/>
      <c r="F171" s="420"/>
      <c r="G171" s="201" t="s">
        <v>943</v>
      </c>
      <c r="H171" s="201" t="s">
        <v>947</v>
      </c>
      <c r="I171" s="420"/>
      <c r="J171" s="421"/>
      <c r="K171" s="421"/>
      <c r="L171" s="421"/>
      <c r="M171" s="202">
        <v>25.62</v>
      </c>
      <c r="N171" s="204">
        <v>44.48462571463827</v>
      </c>
    </row>
    <row r="172" spans="1:14">
      <c r="A172" s="199">
        <v>171</v>
      </c>
      <c r="B172" s="200">
        <v>5</v>
      </c>
      <c r="C172" s="200" t="s">
        <v>937</v>
      </c>
      <c r="D172" s="201">
        <v>6</v>
      </c>
      <c r="E172" s="420"/>
      <c r="F172" s="420"/>
      <c r="G172" s="201" t="s">
        <v>944</v>
      </c>
      <c r="H172" s="201" t="s">
        <v>947</v>
      </c>
      <c r="I172" s="420"/>
      <c r="J172" s="421"/>
      <c r="K172" s="421"/>
      <c r="L172" s="421"/>
      <c r="M172" s="202">
        <v>23.49</v>
      </c>
      <c r="N172" s="204">
        <v>40.786255192695265</v>
      </c>
    </row>
    <row r="173" spans="1:14">
      <c r="A173" s="199">
        <v>172</v>
      </c>
      <c r="B173" s="200">
        <v>5</v>
      </c>
      <c r="C173" s="200" t="s">
        <v>937</v>
      </c>
      <c r="D173" s="201">
        <v>6</v>
      </c>
      <c r="E173" s="420"/>
      <c r="F173" s="420"/>
      <c r="G173" s="201" t="s">
        <v>945</v>
      </c>
      <c r="H173" s="201" t="s">
        <v>947</v>
      </c>
      <c r="I173" s="420"/>
      <c r="J173" s="421"/>
      <c r="K173" s="421"/>
      <c r="L173" s="421"/>
      <c r="M173" s="202">
        <v>23.46</v>
      </c>
      <c r="N173" s="204">
        <v>40.734165467034103</v>
      </c>
    </row>
    <row r="174" spans="1:14">
      <c r="A174" s="199">
        <v>173</v>
      </c>
      <c r="B174" s="200">
        <v>5</v>
      </c>
      <c r="C174" s="200" t="s">
        <v>937</v>
      </c>
      <c r="D174" s="201">
        <v>6</v>
      </c>
      <c r="E174" s="420">
        <v>603</v>
      </c>
      <c r="F174" s="420" t="s">
        <v>948</v>
      </c>
      <c r="G174" s="201" t="s">
        <v>939</v>
      </c>
      <c r="H174" s="201" t="s">
        <v>867</v>
      </c>
      <c r="I174" s="420" t="s">
        <v>949</v>
      </c>
      <c r="J174" s="421">
        <v>85.82</v>
      </c>
      <c r="K174" s="421">
        <v>108.36383881230115</v>
      </c>
      <c r="L174" s="421">
        <v>178.34383881230116</v>
      </c>
      <c r="M174" s="202">
        <v>21.9</v>
      </c>
      <c r="N174" s="205">
        <v>38.025499732653316</v>
      </c>
    </row>
    <row r="175" spans="1:14">
      <c r="A175" s="199">
        <v>174</v>
      </c>
      <c r="B175" s="200">
        <v>5</v>
      </c>
      <c r="C175" s="200" t="s">
        <v>937</v>
      </c>
      <c r="D175" s="201">
        <v>6</v>
      </c>
      <c r="E175" s="420"/>
      <c r="F175" s="420"/>
      <c r="G175" s="201" t="s">
        <v>941</v>
      </c>
      <c r="H175" s="201" t="s">
        <v>867</v>
      </c>
      <c r="I175" s="420"/>
      <c r="J175" s="421"/>
      <c r="K175" s="421"/>
      <c r="L175" s="421"/>
      <c r="M175" s="202">
        <v>26.56</v>
      </c>
      <c r="N175" s="205">
        <v>46.116770452021555</v>
      </c>
    </row>
    <row r="176" spans="1:14">
      <c r="A176" s="199">
        <v>175</v>
      </c>
      <c r="B176" s="200">
        <v>5</v>
      </c>
      <c r="C176" s="200" t="s">
        <v>937</v>
      </c>
      <c r="D176" s="201">
        <v>6</v>
      </c>
      <c r="E176" s="420"/>
      <c r="F176" s="420"/>
      <c r="G176" s="201" t="s">
        <v>942</v>
      </c>
      <c r="H176" s="201" t="s">
        <v>867</v>
      </c>
      <c r="I176" s="420"/>
      <c r="J176" s="421"/>
      <c r="K176" s="421"/>
      <c r="L176" s="421"/>
      <c r="M176" s="202">
        <v>26.56</v>
      </c>
      <c r="N176" s="204">
        <v>46.116770452021555</v>
      </c>
    </row>
    <row r="177" spans="1:14">
      <c r="A177" s="199">
        <v>176</v>
      </c>
      <c r="B177" s="200">
        <v>5</v>
      </c>
      <c r="C177" s="200" t="s">
        <v>937</v>
      </c>
      <c r="D177" s="201">
        <v>6</v>
      </c>
      <c r="E177" s="420"/>
      <c r="F177" s="420"/>
      <c r="G177" s="201" t="s">
        <v>943</v>
      </c>
      <c r="H177" s="201" t="s">
        <v>867</v>
      </c>
      <c r="I177" s="420"/>
      <c r="J177" s="421"/>
      <c r="K177" s="421"/>
      <c r="L177" s="421"/>
      <c r="M177" s="202">
        <v>21.9</v>
      </c>
      <c r="N177" s="204">
        <v>38.025499732653316</v>
      </c>
    </row>
    <row r="178" spans="1:14">
      <c r="A178" s="199">
        <v>177</v>
      </c>
      <c r="B178" s="200">
        <v>5</v>
      </c>
      <c r="C178" s="200" t="s">
        <v>937</v>
      </c>
      <c r="D178" s="201">
        <v>6</v>
      </c>
      <c r="E178" s="420">
        <v>604</v>
      </c>
      <c r="F178" s="420" t="s">
        <v>950</v>
      </c>
      <c r="G178" s="201" t="s">
        <v>939</v>
      </c>
      <c r="H178" s="201" t="s">
        <v>947</v>
      </c>
      <c r="I178" s="420" t="s">
        <v>949</v>
      </c>
      <c r="J178" s="421">
        <v>80.790000000000006</v>
      </c>
      <c r="K178" s="421">
        <v>102.01252083017725</v>
      </c>
      <c r="L178" s="421">
        <v>169.10252083017724</v>
      </c>
      <c r="M178" s="202">
        <v>25.32</v>
      </c>
      <c r="N178" s="204">
        <v>43.96372845802658</v>
      </c>
    </row>
    <row r="179" spans="1:14">
      <c r="A179" s="199">
        <v>178</v>
      </c>
      <c r="B179" s="200">
        <v>5</v>
      </c>
      <c r="C179" s="200" t="s">
        <v>937</v>
      </c>
      <c r="D179" s="201">
        <v>6</v>
      </c>
      <c r="E179" s="420"/>
      <c r="F179" s="420"/>
      <c r="G179" s="201" t="s">
        <v>941</v>
      </c>
      <c r="H179" s="201" t="s">
        <v>947</v>
      </c>
      <c r="I179" s="420"/>
      <c r="J179" s="421"/>
      <c r="K179" s="421"/>
      <c r="L179" s="421"/>
      <c r="M179" s="202">
        <v>23.72</v>
      </c>
      <c r="N179" s="204">
        <v>41.185609756097563</v>
      </c>
    </row>
    <row r="180" spans="1:14">
      <c r="A180" s="199">
        <v>179</v>
      </c>
      <c r="B180" s="200">
        <v>5</v>
      </c>
      <c r="C180" s="200" t="s">
        <v>937</v>
      </c>
      <c r="D180" s="201">
        <v>6</v>
      </c>
      <c r="E180" s="420"/>
      <c r="F180" s="420"/>
      <c r="G180" s="201" t="s">
        <v>942</v>
      </c>
      <c r="H180" s="201" t="s">
        <v>947</v>
      </c>
      <c r="I180" s="420"/>
      <c r="J180" s="421"/>
      <c r="K180" s="421"/>
      <c r="L180" s="421"/>
      <c r="M180" s="202">
        <v>23.72</v>
      </c>
      <c r="N180" s="204">
        <v>41.185609756097563</v>
      </c>
    </row>
    <row r="181" spans="1:14">
      <c r="A181" s="199">
        <v>180</v>
      </c>
      <c r="B181" s="200">
        <v>5</v>
      </c>
      <c r="C181" s="200" t="s">
        <v>937</v>
      </c>
      <c r="D181" s="201">
        <v>6</v>
      </c>
      <c r="E181" s="420"/>
      <c r="F181" s="420"/>
      <c r="G181" s="201" t="s">
        <v>943</v>
      </c>
      <c r="H181" s="201" t="s">
        <v>947</v>
      </c>
      <c r="I181" s="420"/>
      <c r="J181" s="421"/>
      <c r="K181" s="421"/>
      <c r="L181" s="421"/>
      <c r="M181" s="202">
        <v>25.32</v>
      </c>
      <c r="N181" s="204">
        <v>43.96372845802658</v>
      </c>
    </row>
    <row r="182" spans="1:14">
      <c r="A182" s="199">
        <v>181</v>
      </c>
      <c r="B182" s="200">
        <v>5</v>
      </c>
      <c r="C182" s="200" t="s">
        <v>937</v>
      </c>
      <c r="D182" s="201">
        <v>6</v>
      </c>
      <c r="E182" s="420">
        <v>605</v>
      </c>
      <c r="F182" s="420" t="s">
        <v>939</v>
      </c>
      <c r="G182" s="201" t="s">
        <v>939</v>
      </c>
      <c r="H182" s="201" t="s">
        <v>867</v>
      </c>
      <c r="I182" s="420" t="s">
        <v>949</v>
      </c>
      <c r="J182" s="421">
        <v>85.82</v>
      </c>
      <c r="K182" s="421">
        <v>108.36464711227785</v>
      </c>
      <c r="L182" s="421">
        <v>178.34464711227787</v>
      </c>
      <c r="M182" s="202">
        <v>26.56</v>
      </c>
      <c r="N182" s="204">
        <v>46.116770452021555</v>
      </c>
    </row>
    <row r="183" spans="1:14">
      <c r="A183" s="199">
        <v>182</v>
      </c>
      <c r="B183" s="200">
        <v>5</v>
      </c>
      <c r="C183" s="200" t="s">
        <v>937</v>
      </c>
      <c r="D183" s="201">
        <v>6</v>
      </c>
      <c r="E183" s="420"/>
      <c r="F183" s="420"/>
      <c r="G183" s="201" t="s">
        <v>941</v>
      </c>
      <c r="H183" s="201" t="s">
        <v>867</v>
      </c>
      <c r="I183" s="420"/>
      <c r="J183" s="421"/>
      <c r="K183" s="421"/>
      <c r="L183" s="421"/>
      <c r="M183" s="202">
        <v>21.9</v>
      </c>
      <c r="N183" s="204">
        <v>38.025499732653316</v>
      </c>
    </row>
    <row r="184" spans="1:14">
      <c r="A184" s="199">
        <v>183</v>
      </c>
      <c r="B184" s="200">
        <v>5</v>
      </c>
      <c r="C184" s="200" t="s">
        <v>937</v>
      </c>
      <c r="D184" s="201">
        <v>6</v>
      </c>
      <c r="E184" s="420"/>
      <c r="F184" s="420"/>
      <c r="G184" s="201" t="s">
        <v>942</v>
      </c>
      <c r="H184" s="201" t="s">
        <v>867</v>
      </c>
      <c r="I184" s="420"/>
      <c r="J184" s="421"/>
      <c r="K184" s="421"/>
      <c r="L184" s="421"/>
      <c r="M184" s="202">
        <v>21.9</v>
      </c>
      <c r="N184" s="204">
        <v>38.025499732653316</v>
      </c>
    </row>
    <row r="185" spans="1:14">
      <c r="A185" s="199">
        <v>184</v>
      </c>
      <c r="B185" s="200">
        <v>5</v>
      </c>
      <c r="C185" s="200" t="s">
        <v>937</v>
      </c>
      <c r="D185" s="201">
        <v>6</v>
      </c>
      <c r="E185" s="420"/>
      <c r="F185" s="420"/>
      <c r="G185" s="201" t="s">
        <v>943</v>
      </c>
      <c r="H185" s="201" t="s">
        <v>867</v>
      </c>
      <c r="I185" s="420"/>
      <c r="J185" s="421"/>
      <c r="K185" s="421"/>
      <c r="L185" s="421"/>
      <c r="M185" s="202">
        <v>26.56</v>
      </c>
      <c r="N185" s="204">
        <v>46.116770452021555</v>
      </c>
    </row>
    <row r="186" spans="1:14">
      <c r="A186" s="199">
        <v>185</v>
      </c>
      <c r="B186" s="200">
        <v>5</v>
      </c>
      <c r="C186" s="200" t="s">
        <v>937</v>
      </c>
      <c r="D186" s="201">
        <v>6</v>
      </c>
      <c r="E186" s="420">
        <v>606</v>
      </c>
      <c r="F186" s="420" t="s">
        <v>943</v>
      </c>
      <c r="G186" s="201" t="s">
        <v>939</v>
      </c>
      <c r="H186" s="201" t="s">
        <v>947</v>
      </c>
      <c r="I186" s="420" t="s">
        <v>949</v>
      </c>
      <c r="J186" s="421">
        <v>80.790000000000006</v>
      </c>
      <c r="K186" s="421">
        <v>102.01328175484653</v>
      </c>
      <c r="L186" s="421">
        <v>169.10328175484653</v>
      </c>
      <c r="M186" s="202">
        <v>23.72</v>
      </c>
      <c r="N186" s="204">
        <v>41.185609756097563</v>
      </c>
    </row>
    <row r="187" spans="1:14">
      <c r="A187" s="199">
        <v>186</v>
      </c>
      <c r="B187" s="200">
        <v>5</v>
      </c>
      <c r="C187" s="200" t="s">
        <v>937</v>
      </c>
      <c r="D187" s="201">
        <v>6</v>
      </c>
      <c r="E187" s="420"/>
      <c r="F187" s="420"/>
      <c r="G187" s="201" t="s">
        <v>941</v>
      </c>
      <c r="H187" s="201" t="s">
        <v>947</v>
      </c>
      <c r="I187" s="420"/>
      <c r="J187" s="421"/>
      <c r="K187" s="421"/>
      <c r="L187" s="421"/>
      <c r="M187" s="202">
        <v>25.32</v>
      </c>
      <c r="N187" s="204">
        <v>43.96372845802658</v>
      </c>
    </row>
    <row r="188" spans="1:14">
      <c r="A188" s="199">
        <v>187</v>
      </c>
      <c r="B188" s="200">
        <v>5</v>
      </c>
      <c r="C188" s="200" t="s">
        <v>937</v>
      </c>
      <c r="D188" s="201">
        <v>6</v>
      </c>
      <c r="E188" s="420"/>
      <c r="F188" s="420"/>
      <c r="G188" s="201" t="s">
        <v>942</v>
      </c>
      <c r="H188" s="201" t="s">
        <v>947</v>
      </c>
      <c r="I188" s="420"/>
      <c r="J188" s="421"/>
      <c r="K188" s="421"/>
      <c r="L188" s="421"/>
      <c r="M188" s="202">
        <v>25.32</v>
      </c>
      <c r="N188" s="204">
        <v>43.96372845802658</v>
      </c>
    </row>
    <row r="189" spans="1:14">
      <c r="A189" s="199">
        <v>188</v>
      </c>
      <c r="B189" s="200">
        <v>5</v>
      </c>
      <c r="C189" s="200" t="s">
        <v>937</v>
      </c>
      <c r="D189" s="201">
        <v>6</v>
      </c>
      <c r="E189" s="420"/>
      <c r="F189" s="420"/>
      <c r="G189" s="201" t="s">
        <v>943</v>
      </c>
      <c r="H189" s="201" t="s">
        <v>947</v>
      </c>
      <c r="I189" s="420"/>
      <c r="J189" s="421"/>
      <c r="K189" s="421"/>
      <c r="L189" s="421"/>
      <c r="M189" s="202">
        <v>23.72</v>
      </c>
      <c r="N189" s="204">
        <v>41.185609756097563</v>
      </c>
    </row>
    <row r="190" spans="1:14">
      <c r="A190" s="199">
        <v>189</v>
      </c>
      <c r="B190" s="200">
        <v>5</v>
      </c>
      <c r="C190" s="200" t="s">
        <v>937</v>
      </c>
      <c r="D190" s="201">
        <v>6</v>
      </c>
      <c r="E190" s="420">
        <v>607</v>
      </c>
      <c r="F190" s="420" t="s">
        <v>941</v>
      </c>
      <c r="G190" s="201" t="s">
        <v>939</v>
      </c>
      <c r="H190" s="201" t="s">
        <v>867</v>
      </c>
      <c r="I190" s="420" t="s">
        <v>940</v>
      </c>
      <c r="J190" s="421">
        <v>114.59</v>
      </c>
      <c r="K190" s="421">
        <v>144.69243664176091</v>
      </c>
      <c r="L190" s="421">
        <v>247.34243664176091</v>
      </c>
      <c r="M190" s="202">
        <v>27</v>
      </c>
      <c r="N190" s="204">
        <v>46.880753095052036</v>
      </c>
    </row>
    <row r="191" spans="1:14">
      <c r="A191" s="199">
        <v>190</v>
      </c>
      <c r="B191" s="200">
        <v>5</v>
      </c>
      <c r="C191" s="200" t="s">
        <v>937</v>
      </c>
      <c r="D191" s="201">
        <v>6</v>
      </c>
      <c r="E191" s="420"/>
      <c r="F191" s="420"/>
      <c r="G191" s="201" t="s">
        <v>941</v>
      </c>
      <c r="H191" s="201" t="s">
        <v>867</v>
      </c>
      <c r="I191" s="420"/>
      <c r="J191" s="421"/>
      <c r="K191" s="421"/>
      <c r="L191" s="421"/>
      <c r="M191" s="202">
        <v>21.98</v>
      </c>
      <c r="N191" s="204">
        <v>38.164405667749769</v>
      </c>
    </row>
    <row r="192" spans="1:14">
      <c r="A192" s="199">
        <v>191</v>
      </c>
      <c r="B192" s="200">
        <v>5</v>
      </c>
      <c r="C192" s="200" t="s">
        <v>937</v>
      </c>
      <c r="D192" s="201">
        <v>6</v>
      </c>
      <c r="E192" s="420"/>
      <c r="F192" s="420"/>
      <c r="G192" s="201" t="s">
        <v>942</v>
      </c>
      <c r="H192" s="201" t="s">
        <v>867</v>
      </c>
      <c r="I192" s="420"/>
      <c r="J192" s="421"/>
      <c r="K192" s="421"/>
      <c r="L192" s="421"/>
      <c r="M192" s="202">
        <v>24.08</v>
      </c>
      <c r="N192" s="204">
        <v>41.810686464031591</v>
      </c>
    </row>
    <row r="193" spans="1:14">
      <c r="A193" s="199">
        <v>192</v>
      </c>
      <c r="B193" s="200">
        <v>5</v>
      </c>
      <c r="C193" s="200" t="s">
        <v>937</v>
      </c>
      <c r="D193" s="201">
        <v>6</v>
      </c>
      <c r="E193" s="420"/>
      <c r="F193" s="420"/>
      <c r="G193" s="201" t="s">
        <v>943</v>
      </c>
      <c r="H193" s="201" t="s">
        <v>867</v>
      </c>
      <c r="I193" s="420"/>
      <c r="J193" s="421"/>
      <c r="K193" s="421"/>
      <c r="L193" s="421"/>
      <c r="M193" s="202">
        <v>24.08</v>
      </c>
      <c r="N193" s="204">
        <v>41.810686464031591</v>
      </c>
    </row>
    <row r="194" spans="1:14">
      <c r="A194" s="199">
        <v>193</v>
      </c>
      <c r="B194" s="200">
        <v>5</v>
      </c>
      <c r="C194" s="200" t="s">
        <v>937</v>
      </c>
      <c r="D194" s="201">
        <v>6</v>
      </c>
      <c r="E194" s="420"/>
      <c r="F194" s="420"/>
      <c r="G194" s="201" t="s">
        <v>944</v>
      </c>
      <c r="H194" s="201" t="s">
        <v>867</v>
      </c>
      <c r="I194" s="420"/>
      <c r="J194" s="421"/>
      <c r="K194" s="421"/>
      <c r="L194" s="421"/>
      <c r="M194" s="202">
        <v>21.98</v>
      </c>
      <c r="N194" s="204">
        <v>38.164405667749769</v>
      </c>
    </row>
    <row r="195" spans="1:14">
      <c r="A195" s="199">
        <v>194</v>
      </c>
      <c r="B195" s="200">
        <v>5</v>
      </c>
      <c r="C195" s="200" t="s">
        <v>937</v>
      </c>
      <c r="D195" s="201">
        <v>6</v>
      </c>
      <c r="E195" s="420"/>
      <c r="F195" s="420"/>
      <c r="G195" s="201" t="s">
        <v>945</v>
      </c>
      <c r="H195" s="201" t="s">
        <v>867</v>
      </c>
      <c r="I195" s="420"/>
      <c r="J195" s="421"/>
      <c r="K195" s="421"/>
      <c r="L195" s="421"/>
      <c r="M195" s="202">
        <v>27</v>
      </c>
      <c r="N195" s="204">
        <v>46.880753095052036</v>
      </c>
    </row>
    <row r="196" spans="1:14">
      <c r="A196" s="199">
        <v>195</v>
      </c>
      <c r="B196" s="200">
        <v>5</v>
      </c>
      <c r="C196" s="200" t="s">
        <v>937</v>
      </c>
      <c r="D196" s="201">
        <v>6</v>
      </c>
      <c r="E196" s="420">
        <v>608</v>
      </c>
      <c r="F196" s="420" t="s">
        <v>942</v>
      </c>
      <c r="G196" s="201" t="s">
        <v>939</v>
      </c>
      <c r="H196" s="201" t="s">
        <v>947</v>
      </c>
      <c r="I196" s="420" t="s">
        <v>940</v>
      </c>
      <c r="J196" s="421">
        <v>114.96599999999999</v>
      </c>
      <c r="K196" s="421">
        <v>145.1596344911147</v>
      </c>
      <c r="L196" s="421">
        <v>249.57963449111469</v>
      </c>
      <c r="M196" s="202">
        <v>25.62</v>
      </c>
      <c r="N196" s="204">
        <v>44.48462571463827</v>
      </c>
    </row>
    <row r="197" spans="1:14">
      <c r="A197" s="199">
        <v>196</v>
      </c>
      <c r="B197" s="200">
        <v>5</v>
      </c>
      <c r="C197" s="200" t="s">
        <v>937</v>
      </c>
      <c r="D197" s="201">
        <v>6</v>
      </c>
      <c r="E197" s="420"/>
      <c r="F197" s="420"/>
      <c r="G197" s="201" t="s">
        <v>941</v>
      </c>
      <c r="H197" s="201" t="s">
        <v>947</v>
      </c>
      <c r="I197" s="420"/>
      <c r="J197" s="421"/>
      <c r="K197" s="421"/>
      <c r="L197" s="421"/>
      <c r="M197" s="202">
        <v>23.49</v>
      </c>
      <c r="N197" s="204">
        <v>40.786255192695265</v>
      </c>
    </row>
    <row r="198" spans="1:14">
      <c r="A198" s="199">
        <v>197</v>
      </c>
      <c r="B198" s="200">
        <v>5</v>
      </c>
      <c r="C198" s="200" t="s">
        <v>937</v>
      </c>
      <c r="D198" s="201">
        <v>6</v>
      </c>
      <c r="E198" s="420"/>
      <c r="F198" s="420"/>
      <c r="G198" s="201" t="s">
        <v>942</v>
      </c>
      <c r="H198" s="201" t="s">
        <v>947</v>
      </c>
      <c r="I198" s="420"/>
      <c r="J198" s="421"/>
      <c r="K198" s="421"/>
      <c r="L198" s="421"/>
      <c r="M198" s="202">
        <v>23.46</v>
      </c>
      <c r="N198" s="204">
        <v>40.734165467034103</v>
      </c>
    </row>
    <row r="199" spans="1:14">
      <c r="A199" s="199">
        <v>198</v>
      </c>
      <c r="B199" s="200">
        <v>5</v>
      </c>
      <c r="C199" s="200" t="s">
        <v>937</v>
      </c>
      <c r="D199" s="201">
        <v>6</v>
      </c>
      <c r="E199" s="420"/>
      <c r="F199" s="420"/>
      <c r="G199" s="201" t="s">
        <v>943</v>
      </c>
      <c r="H199" s="201" t="s">
        <v>947</v>
      </c>
      <c r="I199" s="420"/>
      <c r="J199" s="421"/>
      <c r="K199" s="421"/>
      <c r="L199" s="421"/>
      <c r="M199" s="202">
        <v>23.46</v>
      </c>
      <c r="N199" s="204">
        <v>40.734165467034103</v>
      </c>
    </row>
    <row r="200" spans="1:14">
      <c r="A200" s="199">
        <v>199</v>
      </c>
      <c r="B200" s="200">
        <v>5</v>
      </c>
      <c r="C200" s="200" t="s">
        <v>937</v>
      </c>
      <c r="D200" s="201">
        <v>6</v>
      </c>
      <c r="E200" s="420"/>
      <c r="F200" s="420"/>
      <c r="G200" s="201" t="s">
        <v>944</v>
      </c>
      <c r="H200" s="201" t="s">
        <v>947</v>
      </c>
      <c r="I200" s="420"/>
      <c r="J200" s="421"/>
      <c r="K200" s="421"/>
      <c r="L200" s="421"/>
      <c r="M200" s="202">
        <v>23.49</v>
      </c>
      <c r="N200" s="204">
        <v>40.786255192695265</v>
      </c>
    </row>
    <row r="201" spans="1:14" ht="18" thickBot="1">
      <c r="A201" s="199">
        <v>200</v>
      </c>
      <c r="B201" s="200">
        <v>5</v>
      </c>
      <c r="C201" s="200" t="s">
        <v>937</v>
      </c>
      <c r="D201" s="201">
        <v>6</v>
      </c>
      <c r="E201" s="420"/>
      <c r="F201" s="420"/>
      <c r="G201" s="201" t="s">
        <v>945</v>
      </c>
      <c r="H201" s="201" t="s">
        <v>947</v>
      </c>
      <c r="I201" s="420"/>
      <c r="J201" s="421"/>
      <c r="K201" s="421"/>
      <c r="L201" s="421"/>
      <c r="M201" s="206">
        <v>25.62</v>
      </c>
      <c r="N201" s="207">
        <v>44.48462571463827</v>
      </c>
    </row>
    <row r="202" spans="1:14">
      <c r="A202" s="199">
        <v>201</v>
      </c>
      <c r="B202" s="200">
        <v>5</v>
      </c>
      <c r="C202" s="200" t="s">
        <v>937</v>
      </c>
      <c r="D202" s="201">
        <v>7</v>
      </c>
      <c r="E202" s="420">
        <v>701</v>
      </c>
      <c r="F202" s="420" t="s">
        <v>938</v>
      </c>
      <c r="G202" s="201" t="s">
        <v>939</v>
      </c>
      <c r="H202" s="201" t="s">
        <v>867</v>
      </c>
      <c r="I202" s="420" t="s">
        <v>940</v>
      </c>
      <c r="J202" s="421">
        <v>114.59</v>
      </c>
      <c r="K202" s="421">
        <v>144.715576787157</v>
      </c>
      <c r="L202" s="421">
        <v>247.36557678715701</v>
      </c>
      <c r="M202" s="202">
        <v>24.08</v>
      </c>
      <c r="N202" s="203">
        <v>41.810686464031591</v>
      </c>
    </row>
    <row r="203" spans="1:14">
      <c r="A203" s="199">
        <v>202</v>
      </c>
      <c r="B203" s="200">
        <v>5</v>
      </c>
      <c r="C203" s="200" t="s">
        <v>937</v>
      </c>
      <c r="D203" s="201">
        <v>7</v>
      </c>
      <c r="E203" s="420"/>
      <c r="F203" s="420"/>
      <c r="G203" s="201" t="s">
        <v>941</v>
      </c>
      <c r="H203" s="201" t="s">
        <v>867</v>
      </c>
      <c r="I203" s="420"/>
      <c r="J203" s="421"/>
      <c r="K203" s="421"/>
      <c r="L203" s="421"/>
      <c r="M203" s="202">
        <v>21.98</v>
      </c>
      <c r="N203" s="204">
        <v>38.164405667749769</v>
      </c>
    </row>
    <row r="204" spans="1:14">
      <c r="A204" s="199">
        <v>203</v>
      </c>
      <c r="B204" s="200">
        <v>5</v>
      </c>
      <c r="C204" s="200" t="s">
        <v>937</v>
      </c>
      <c r="D204" s="201">
        <v>7</v>
      </c>
      <c r="E204" s="420"/>
      <c r="F204" s="420"/>
      <c r="G204" s="201" t="s">
        <v>942</v>
      </c>
      <c r="H204" s="201" t="s">
        <v>867</v>
      </c>
      <c r="I204" s="420"/>
      <c r="J204" s="421"/>
      <c r="K204" s="421"/>
      <c r="L204" s="421"/>
      <c r="M204" s="202">
        <v>27</v>
      </c>
      <c r="N204" s="204">
        <v>46.880753095052036</v>
      </c>
    </row>
    <row r="205" spans="1:14">
      <c r="A205" s="199">
        <v>204</v>
      </c>
      <c r="B205" s="200">
        <v>5</v>
      </c>
      <c r="C205" s="200" t="s">
        <v>937</v>
      </c>
      <c r="D205" s="201">
        <v>7</v>
      </c>
      <c r="E205" s="420"/>
      <c r="F205" s="420"/>
      <c r="G205" s="201" t="s">
        <v>943</v>
      </c>
      <c r="H205" s="201" t="s">
        <v>867</v>
      </c>
      <c r="I205" s="420"/>
      <c r="J205" s="421"/>
      <c r="K205" s="421"/>
      <c r="L205" s="421"/>
      <c r="M205" s="202">
        <v>27</v>
      </c>
      <c r="N205" s="204">
        <v>46.880753095052036</v>
      </c>
    </row>
    <row r="206" spans="1:14">
      <c r="A206" s="199">
        <v>205</v>
      </c>
      <c r="B206" s="200">
        <v>5</v>
      </c>
      <c r="C206" s="200" t="s">
        <v>937</v>
      </c>
      <c r="D206" s="201">
        <v>7</v>
      </c>
      <c r="E206" s="420"/>
      <c r="F206" s="420"/>
      <c r="G206" s="201" t="s">
        <v>944</v>
      </c>
      <c r="H206" s="201" t="s">
        <v>867</v>
      </c>
      <c r="I206" s="420"/>
      <c r="J206" s="421"/>
      <c r="K206" s="421"/>
      <c r="L206" s="421"/>
      <c r="M206" s="202">
        <v>21.98</v>
      </c>
      <c r="N206" s="204">
        <v>38.164405667749769</v>
      </c>
    </row>
    <row r="207" spans="1:14">
      <c r="A207" s="199">
        <v>206</v>
      </c>
      <c r="B207" s="200">
        <v>5</v>
      </c>
      <c r="C207" s="200" t="s">
        <v>937</v>
      </c>
      <c r="D207" s="201">
        <v>7</v>
      </c>
      <c r="E207" s="420"/>
      <c r="F207" s="420"/>
      <c r="G207" s="201" t="s">
        <v>945</v>
      </c>
      <c r="H207" s="201" t="s">
        <v>867</v>
      </c>
      <c r="I207" s="420"/>
      <c r="J207" s="421"/>
      <c r="K207" s="421"/>
      <c r="L207" s="421"/>
      <c r="M207" s="202">
        <v>24.08</v>
      </c>
      <c r="N207" s="204">
        <v>41.810686464031591</v>
      </c>
    </row>
    <row r="208" spans="1:14">
      <c r="A208" s="199">
        <v>207</v>
      </c>
      <c r="B208" s="200">
        <v>5</v>
      </c>
      <c r="C208" s="200" t="s">
        <v>937</v>
      </c>
      <c r="D208" s="201">
        <v>7</v>
      </c>
      <c r="E208" s="420">
        <v>702</v>
      </c>
      <c r="F208" s="420" t="s">
        <v>946</v>
      </c>
      <c r="G208" s="201" t="s">
        <v>939</v>
      </c>
      <c r="H208" s="201" t="s">
        <v>947</v>
      </c>
      <c r="I208" s="420" t="s">
        <v>940</v>
      </c>
      <c r="J208" s="421">
        <v>114.96</v>
      </c>
      <c r="K208" s="421">
        <v>145.182849353796</v>
      </c>
      <c r="L208" s="421">
        <v>249.60284935379599</v>
      </c>
      <c r="M208" s="202">
        <v>23.46</v>
      </c>
      <c r="N208" s="204">
        <v>40.734165467034103</v>
      </c>
    </row>
    <row r="209" spans="1:14">
      <c r="A209" s="199">
        <v>208</v>
      </c>
      <c r="B209" s="200">
        <v>5</v>
      </c>
      <c r="C209" s="200" t="s">
        <v>937</v>
      </c>
      <c r="D209" s="201">
        <v>7</v>
      </c>
      <c r="E209" s="420"/>
      <c r="F209" s="420"/>
      <c r="G209" s="201" t="s">
        <v>941</v>
      </c>
      <c r="H209" s="201" t="s">
        <v>947</v>
      </c>
      <c r="I209" s="420"/>
      <c r="J209" s="421"/>
      <c r="K209" s="421"/>
      <c r="L209" s="421"/>
      <c r="M209" s="202">
        <v>23.49</v>
      </c>
      <c r="N209" s="204">
        <v>40.786255192695265</v>
      </c>
    </row>
    <row r="210" spans="1:14">
      <c r="A210" s="199">
        <v>209</v>
      </c>
      <c r="B210" s="200">
        <v>5</v>
      </c>
      <c r="C210" s="200" t="s">
        <v>937</v>
      </c>
      <c r="D210" s="201">
        <v>7</v>
      </c>
      <c r="E210" s="420"/>
      <c r="F210" s="420"/>
      <c r="G210" s="201" t="s">
        <v>942</v>
      </c>
      <c r="H210" s="201" t="s">
        <v>947</v>
      </c>
      <c r="I210" s="420"/>
      <c r="J210" s="421"/>
      <c r="K210" s="421"/>
      <c r="L210" s="421"/>
      <c r="M210" s="202">
        <v>25.62</v>
      </c>
      <c r="N210" s="204">
        <v>44.48462571463827</v>
      </c>
    </row>
    <row r="211" spans="1:14">
      <c r="A211" s="199">
        <v>210</v>
      </c>
      <c r="B211" s="200">
        <v>5</v>
      </c>
      <c r="C211" s="200" t="s">
        <v>937</v>
      </c>
      <c r="D211" s="201">
        <v>7</v>
      </c>
      <c r="E211" s="420"/>
      <c r="F211" s="420"/>
      <c r="G211" s="201" t="s">
        <v>943</v>
      </c>
      <c r="H211" s="201" t="s">
        <v>947</v>
      </c>
      <c r="I211" s="420"/>
      <c r="J211" s="421"/>
      <c r="K211" s="421"/>
      <c r="L211" s="421"/>
      <c r="M211" s="202">
        <v>25.62</v>
      </c>
      <c r="N211" s="204">
        <v>44.48462571463827</v>
      </c>
    </row>
    <row r="212" spans="1:14">
      <c r="A212" s="199">
        <v>211</v>
      </c>
      <c r="B212" s="200">
        <v>5</v>
      </c>
      <c r="C212" s="200" t="s">
        <v>937</v>
      </c>
      <c r="D212" s="201">
        <v>7</v>
      </c>
      <c r="E212" s="420"/>
      <c r="F212" s="420"/>
      <c r="G212" s="201" t="s">
        <v>944</v>
      </c>
      <c r="H212" s="201" t="s">
        <v>947</v>
      </c>
      <c r="I212" s="420"/>
      <c r="J212" s="421"/>
      <c r="K212" s="421"/>
      <c r="L212" s="421"/>
      <c r="M212" s="202">
        <v>23.49</v>
      </c>
      <c r="N212" s="204">
        <v>40.786255192695265</v>
      </c>
    </row>
    <row r="213" spans="1:14">
      <c r="A213" s="199">
        <v>212</v>
      </c>
      <c r="B213" s="200">
        <v>5</v>
      </c>
      <c r="C213" s="200" t="s">
        <v>937</v>
      </c>
      <c r="D213" s="201">
        <v>7</v>
      </c>
      <c r="E213" s="420"/>
      <c r="F213" s="420"/>
      <c r="G213" s="201" t="s">
        <v>945</v>
      </c>
      <c r="H213" s="201" t="s">
        <v>947</v>
      </c>
      <c r="I213" s="420"/>
      <c r="J213" s="421"/>
      <c r="K213" s="421"/>
      <c r="L213" s="421"/>
      <c r="M213" s="202">
        <v>23.46</v>
      </c>
      <c r="N213" s="204">
        <v>40.734165467034103</v>
      </c>
    </row>
    <row r="214" spans="1:14">
      <c r="A214" s="199">
        <v>213</v>
      </c>
      <c r="B214" s="200">
        <v>5</v>
      </c>
      <c r="C214" s="200" t="s">
        <v>937</v>
      </c>
      <c r="D214" s="201">
        <v>7</v>
      </c>
      <c r="E214" s="420">
        <v>703</v>
      </c>
      <c r="F214" s="420" t="s">
        <v>948</v>
      </c>
      <c r="G214" s="201" t="s">
        <v>939</v>
      </c>
      <c r="H214" s="201" t="s">
        <v>867</v>
      </c>
      <c r="I214" s="420" t="s">
        <v>949</v>
      </c>
      <c r="J214" s="421">
        <v>85.82</v>
      </c>
      <c r="K214" s="421">
        <v>108.36383881230115</v>
      </c>
      <c r="L214" s="421">
        <v>178.34383881230116</v>
      </c>
      <c r="M214" s="202">
        <v>21.9</v>
      </c>
      <c r="N214" s="205">
        <v>38.025499732653316</v>
      </c>
    </row>
    <row r="215" spans="1:14">
      <c r="A215" s="199">
        <v>214</v>
      </c>
      <c r="B215" s="200">
        <v>5</v>
      </c>
      <c r="C215" s="200" t="s">
        <v>937</v>
      </c>
      <c r="D215" s="201">
        <v>7</v>
      </c>
      <c r="E215" s="420"/>
      <c r="F215" s="420"/>
      <c r="G215" s="201" t="s">
        <v>941</v>
      </c>
      <c r="H215" s="201" t="s">
        <v>867</v>
      </c>
      <c r="I215" s="420"/>
      <c r="J215" s="421"/>
      <c r="K215" s="421"/>
      <c r="L215" s="421"/>
      <c r="M215" s="202">
        <v>26.56</v>
      </c>
      <c r="N215" s="205">
        <v>46.116770452021555</v>
      </c>
    </row>
    <row r="216" spans="1:14">
      <c r="A216" s="199">
        <v>215</v>
      </c>
      <c r="B216" s="200">
        <v>5</v>
      </c>
      <c r="C216" s="200" t="s">
        <v>937</v>
      </c>
      <c r="D216" s="201">
        <v>7</v>
      </c>
      <c r="E216" s="420"/>
      <c r="F216" s="420"/>
      <c r="G216" s="201" t="s">
        <v>942</v>
      </c>
      <c r="H216" s="201" t="s">
        <v>867</v>
      </c>
      <c r="I216" s="420"/>
      <c r="J216" s="421"/>
      <c r="K216" s="421"/>
      <c r="L216" s="421"/>
      <c r="M216" s="202">
        <v>26.56</v>
      </c>
      <c r="N216" s="204">
        <v>46.116770452021555</v>
      </c>
    </row>
    <row r="217" spans="1:14">
      <c r="A217" s="199">
        <v>216</v>
      </c>
      <c r="B217" s="200">
        <v>5</v>
      </c>
      <c r="C217" s="200" t="s">
        <v>937</v>
      </c>
      <c r="D217" s="201">
        <v>7</v>
      </c>
      <c r="E217" s="420"/>
      <c r="F217" s="420"/>
      <c r="G217" s="201" t="s">
        <v>943</v>
      </c>
      <c r="H217" s="201" t="s">
        <v>867</v>
      </c>
      <c r="I217" s="420"/>
      <c r="J217" s="421"/>
      <c r="K217" s="421"/>
      <c r="L217" s="421"/>
      <c r="M217" s="202">
        <v>21.9</v>
      </c>
      <c r="N217" s="204">
        <v>38.025499732653316</v>
      </c>
    </row>
    <row r="218" spans="1:14">
      <c r="A218" s="199">
        <v>217</v>
      </c>
      <c r="B218" s="200">
        <v>5</v>
      </c>
      <c r="C218" s="200" t="s">
        <v>937</v>
      </c>
      <c r="D218" s="201">
        <v>7</v>
      </c>
      <c r="E218" s="420">
        <v>704</v>
      </c>
      <c r="F218" s="420" t="s">
        <v>950</v>
      </c>
      <c r="G218" s="201" t="s">
        <v>939</v>
      </c>
      <c r="H218" s="201" t="s">
        <v>947</v>
      </c>
      <c r="I218" s="420" t="s">
        <v>949</v>
      </c>
      <c r="J218" s="421">
        <v>80.790000000000006</v>
      </c>
      <c r="K218" s="421">
        <v>102.01252083017725</v>
      </c>
      <c r="L218" s="421">
        <v>169.10252083017724</v>
      </c>
      <c r="M218" s="202">
        <v>25.32</v>
      </c>
      <c r="N218" s="204">
        <v>43.96372845802658</v>
      </c>
    </row>
    <row r="219" spans="1:14">
      <c r="A219" s="199">
        <v>218</v>
      </c>
      <c r="B219" s="200">
        <v>5</v>
      </c>
      <c r="C219" s="200" t="s">
        <v>937</v>
      </c>
      <c r="D219" s="201">
        <v>7</v>
      </c>
      <c r="E219" s="420"/>
      <c r="F219" s="420"/>
      <c r="G219" s="201" t="s">
        <v>941</v>
      </c>
      <c r="H219" s="201" t="s">
        <v>947</v>
      </c>
      <c r="I219" s="420"/>
      <c r="J219" s="421"/>
      <c r="K219" s="421"/>
      <c r="L219" s="421"/>
      <c r="M219" s="202">
        <v>23.72</v>
      </c>
      <c r="N219" s="204">
        <v>41.185609756097563</v>
      </c>
    </row>
    <row r="220" spans="1:14">
      <c r="A220" s="199">
        <v>219</v>
      </c>
      <c r="B220" s="200">
        <v>5</v>
      </c>
      <c r="C220" s="200" t="s">
        <v>937</v>
      </c>
      <c r="D220" s="201">
        <v>7</v>
      </c>
      <c r="E220" s="420"/>
      <c r="F220" s="420"/>
      <c r="G220" s="201" t="s">
        <v>942</v>
      </c>
      <c r="H220" s="201" t="s">
        <v>947</v>
      </c>
      <c r="I220" s="420"/>
      <c r="J220" s="421"/>
      <c r="K220" s="421"/>
      <c r="L220" s="421"/>
      <c r="M220" s="202">
        <v>23.72</v>
      </c>
      <c r="N220" s="204">
        <v>41.185609756097563</v>
      </c>
    </row>
    <row r="221" spans="1:14">
      <c r="A221" s="199">
        <v>220</v>
      </c>
      <c r="B221" s="200">
        <v>5</v>
      </c>
      <c r="C221" s="200" t="s">
        <v>937</v>
      </c>
      <c r="D221" s="201">
        <v>7</v>
      </c>
      <c r="E221" s="420"/>
      <c r="F221" s="420"/>
      <c r="G221" s="201" t="s">
        <v>943</v>
      </c>
      <c r="H221" s="201" t="s">
        <v>947</v>
      </c>
      <c r="I221" s="420"/>
      <c r="J221" s="421"/>
      <c r="K221" s="421"/>
      <c r="L221" s="421"/>
      <c r="M221" s="202">
        <v>25.32</v>
      </c>
      <c r="N221" s="204">
        <v>43.96372845802658</v>
      </c>
    </row>
    <row r="222" spans="1:14">
      <c r="A222" s="199">
        <v>221</v>
      </c>
      <c r="B222" s="200">
        <v>5</v>
      </c>
      <c r="C222" s="200" t="s">
        <v>937</v>
      </c>
      <c r="D222" s="201">
        <v>7</v>
      </c>
      <c r="E222" s="420">
        <v>705</v>
      </c>
      <c r="F222" s="420" t="s">
        <v>939</v>
      </c>
      <c r="G222" s="201" t="s">
        <v>939</v>
      </c>
      <c r="H222" s="201" t="s">
        <v>867</v>
      </c>
      <c r="I222" s="420" t="s">
        <v>949</v>
      </c>
      <c r="J222" s="421">
        <v>85.82</v>
      </c>
      <c r="K222" s="421">
        <v>108.36464711227785</v>
      </c>
      <c r="L222" s="421">
        <v>178.34464711227787</v>
      </c>
      <c r="M222" s="202">
        <v>26.56</v>
      </c>
      <c r="N222" s="204">
        <v>46.116770452021555</v>
      </c>
    </row>
    <row r="223" spans="1:14">
      <c r="A223" s="199">
        <v>222</v>
      </c>
      <c r="B223" s="200">
        <v>5</v>
      </c>
      <c r="C223" s="200" t="s">
        <v>937</v>
      </c>
      <c r="D223" s="201">
        <v>7</v>
      </c>
      <c r="E223" s="420"/>
      <c r="F223" s="420"/>
      <c r="G223" s="201" t="s">
        <v>941</v>
      </c>
      <c r="H223" s="201" t="s">
        <v>867</v>
      </c>
      <c r="I223" s="420"/>
      <c r="J223" s="421"/>
      <c r="K223" s="421"/>
      <c r="L223" s="421"/>
      <c r="M223" s="202">
        <v>21.9</v>
      </c>
      <c r="N223" s="204">
        <v>38.025499732653316</v>
      </c>
    </row>
    <row r="224" spans="1:14">
      <c r="A224" s="199">
        <v>223</v>
      </c>
      <c r="B224" s="200">
        <v>5</v>
      </c>
      <c r="C224" s="200" t="s">
        <v>937</v>
      </c>
      <c r="D224" s="201">
        <v>7</v>
      </c>
      <c r="E224" s="420"/>
      <c r="F224" s="420"/>
      <c r="G224" s="201" t="s">
        <v>942</v>
      </c>
      <c r="H224" s="201" t="s">
        <v>867</v>
      </c>
      <c r="I224" s="420"/>
      <c r="J224" s="421"/>
      <c r="K224" s="421"/>
      <c r="L224" s="421"/>
      <c r="M224" s="202">
        <v>21.9</v>
      </c>
      <c r="N224" s="204">
        <v>38.025499732653316</v>
      </c>
    </row>
    <row r="225" spans="1:14">
      <c r="A225" s="199">
        <v>224</v>
      </c>
      <c r="B225" s="200">
        <v>5</v>
      </c>
      <c r="C225" s="200" t="s">
        <v>937</v>
      </c>
      <c r="D225" s="201">
        <v>7</v>
      </c>
      <c r="E225" s="420"/>
      <c r="F225" s="420"/>
      <c r="G225" s="201" t="s">
        <v>943</v>
      </c>
      <c r="H225" s="201" t="s">
        <v>867</v>
      </c>
      <c r="I225" s="420"/>
      <c r="J225" s="421"/>
      <c r="K225" s="421"/>
      <c r="L225" s="421"/>
      <c r="M225" s="202">
        <v>26.56</v>
      </c>
      <c r="N225" s="204">
        <v>46.116770452021555</v>
      </c>
    </row>
    <row r="226" spans="1:14">
      <c r="A226" s="199">
        <v>225</v>
      </c>
      <c r="B226" s="200">
        <v>5</v>
      </c>
      <c r="C226" s="200" t="s">
        <v>937</v>
      </c>
      <c r="D226" s="201">
        <v>7</v>
      </c>
      <c r="E226" s="420">
        <v>706</v>
      </c>
      <c r="F226" s="420" t="s">
        <v>943</v>
      </c>
      <c r="G226" s="201" t="s">
        <v>939</v>
      </c>
      <c r="H226" s="201" t="s">
        <v>947</v>
      </c>
      <c r="I226" s="420" t="s">
        <v>949</v>
      </c>
      <c r="J226" s="421">
        <v>80.790000000000006</v>
      </c>
      <c r="K226" s="421">
        <v>102.01328175484653</v>
      </c>
      <c r="L226" s="421">
        <v>169.10328175484653</v>
      </c>
      <c r="M226" s="202">
        <v>23.72</v>
      </c>
      <c r="N226" s="204">
        <v>41.185609756097563</v>
      </c>
    </row>
    <row r="227" spans="1:14">
      <c r="A227" s="199">
        <v>226</v>
      </c>
      <c r="B227" s="200">
        <v>5</v>
      </c>
      <c r="C227" s="200" t="s">
        <v>937</v>
      </c>
      <c r="D227" s="201">
        <v>7</v>
      </c>
      <c r="E227" s="420"/>
      <c r="F227" s="420"/>
      <c r="G227" s="201" t="s">
        <v>941</v>
      </c>
      <c r="H227" s="201" t="s">
        <v>947</v>
      </c>
      <c r="I227" s="420"/>
      <c r="J227" s="421"/>
      <c r="K227" s="421"/>
      <c r="L227" s="421"/>
      <c r="M227" s="202">
        <v>25.32</v>
      </c>
      <c r="N227" s="204">
        <v>43.96372845802658</v>
      </c>
    </row>
    <row r="228" spans="1:14">
      <c r="A228" s="199">
        <v>227</v>
      </c>
      <c r="B228" s="200">
        <v>5</v>
      </c>
      <c r="C228" s="200" t="s">
        <v>937</v>
      </c>
      <c r="D228" s="201">
        <v>7</v>
      </c>
      <c r="E228" s="420"/>
      <c r="F228" s="420"/>
      <c r="G228" s="201" t="s">
        <v>942</v>
      </c>
      <c r="H228" s="201" t="s">
        <v>947</v>
      </c>
      <c r="I228" s="420"/>
      <c r="J228" s="421"/>
      <c r="K228" s="421"/>
      <c r="L228" s="421"/>
      <c r="M228" s="202">
        <v>25.32</v>
      </c>
      <c r="N228" s="204">
        <v>43.96372845802658</v>
      </c>
    </row>
    <row r="229" spans="1:14">
      <c r="A229" s="199">
        <v>228</v>
      </c>
      <c r="B229" s="200">
        <v>5</v>
      </c>
      <c r="C229" s="200" t="s">
        <v>937</v>
      </c>
      <c r="D229" s="201">
        <v>7</v>
      </c>
      <c r="E229" s="420"/>
      <c r="F229" s="420"/>
      <c r="G229" s="201" t="s">
        <v>943</v>
      </c>
      <c r="H229" s="201" t="s">
        <v>947</v>
      </c>
      <c r="I229" s="420"/>
      <c r="J229" s="421"/>
      <c r="K229" s="421"/>
      <c r="L229" s="421"/>
      <c r="M229" s="202">
        <v>23.72</v>
      </c>
      <c r="N229" s="204">
        <v>41.185609756097563</v>
      </c>
    </row>
    <row r="230" spans="1:14">
      <c r="A230" s="199">
        <v>229</v>
      </c>
      <c r="B230" s="200">
        <v>5</v>
      </c>
      <c r="C230" s="200" t="s">
        <v>937</v>
      </c>
      <c r="D230" s="201">
        <v>7</v>
      </c>
      <c r="E230" s="420">
        <v>707</v>
      </c>
      <c r="F230" s="420" t="s">
        <v>941</v>
      </c>
      <c r="G230" s="201" t="s">
        <v>939</v>
      </c>
      <c r="H230" s="201" t="s">
        <v>867</v>
      </c>
      <c r="I230" s="420" t="s">
        <v>940</v>
      </c>
      <c r="J230" s="421">
        <v>114.59</v>
      </c>
      <c r="K230" s="421">
        <v>144.69243664176091</v>
      </c>
      <c r="L230" s="421">
        <v>247.34243664176091</v>
      </c>
      <c r="M230" s="202">
        <v>27</v>
      </c>
      <c r="N230" s="204">
        <v>46.880753095052036</v>
      </c>
    </row>
    <row r="231" spans="1:14">
      <c r="A231" s="199">
        <v>230</v>
      </c>
      <c r="B231" s="200">
        <v>5</v>
      </c>
      <c r="C231" s="200" t="s">
        <v>937</v>
      </c>
      <c r="D231" s="201">
        <v>7</v>
      </c>
      <c r="E231" s="420"/>
      <c r="F231" s="420"/>
      <c r="G231" s="201" t="s">
        <v>941</v>
      </c>
      <c r="H231" s="201" t="s">
        <v>867</v>
      </c>
      <c r="I231" s="420"/>
      <c r="J231" s="421"/>
      <c r="K231" s="421"/>
      <c r="L231" s="421"/>
      <c r="M231" s="202">
        <v>21.98</v>
      </c>
      <c r="N231" s="204">
        <v>38.164405667749769</v>
      </c>
    </row>
    <row r="232" spans="1:14">
      <c r="A232" s="199">
        <v>231</v>
      </c>
      <c r="B232" s="200">
        <v>5</v>
      </c>
      <c r="C232" s="200" t="s">
        <v>937</v>
      </c>
      <c r="D232" s="201">
        <v>7</v>
      </c>
      <c r="E232" s="420"/>
      <c r="F232" s="420"/>
      <c r="G232" s="201" t="s">
        <v>942</v>
      </c>
      <c r="H232" s="201" t="s">
        <v>867</v>
      </c>
      <c r="I232" s="420"/>
      <c r="J232" s="421"/>
      <c r="K232" s="421"/>
      <c r="L232" s="421"/>
      <c r="M232" s="202">
        <v>24.08</v>
      </c>
      <c r="N232" s="204">
        <v>41.810686464031591</v>
      </c>
    </row>
    <row r="233" spans="1:14">
      <c r="A233" s="199">
        <v>232</v>
      </c>
      <c r="B233" s="200">
        <v>5</v>
      </c>
      <c r="C233" s="200" t="s">
        <v>937</v>
      </c>
      <c r="D233" s="201">
        <v>7</v>
      </c>
      <c r="E233" s="420"/>
      <c r="F233" s="420"/>
      <c r="G233" s="201" t="s">
        <v>943</v>
      </c>
      <c r="H233" s="201" t="s">
        <v>867</v>
      </c>
      <c r="I233" s="420"/>
      <c r="J233" s="421"/>
      <c r="K233" s="421"/>
      <c r="L233" s="421"/>
      <c r="M233" s="202">
        <v>24.08</v>
      </c>
      <c r="N233" s="204">
        <v>41.810686464031591</v>
      </c>
    </row>
    <row r="234" spans="1:14">
      <c r="A234" s="199">
        <v>233</v>
      </c>
      <c r="B234" s="200">
        <v>5</v>
      </c>
      <c r="C234" s="200" t="s">
        <v>937</v>
      </c>
      <c r="D234" s="201">
        <v>7</v>
      </c>
      <c r="E234" s="420"/>
      <c r="F234" s="420"/>
      <c r="G234" s="201" t="s">
        <v>944</v>
      </c>
      <c r="H234" s="201" t="s">
        <v>867</v>
      </c>
      <c r="I234" s="420"/>
      <c r="J234" s="421"/>
      <c r="K234" s="421"/>
      <c r="L234" s="421"/>
      <c r="M234" s="202">
        <v>21.98</v>
      </c>
      <c r="N234" s="204">
        <v>38.164405667749769</v>
      </c>
    </row>
    <row r="235" spans="1:14">
      <c r="A235" s="199">
        <v>234</v>
      </c>
      <c r="B235" s="200">
        <v>5</v>
      </c>
      <c r="C235" s="200" t="s">
        <v>937</v>
      </c>
      <c r="D235" s="201">
        <v>7</v>
      </c>
      <c r="E235" s="420"/>
      <c r="F235" s="420"/>
      <c r="G235" s="201" t="s">
        <v>945</v>
      </c>
      <c r="H235" s="201" t="s">
        <v>867</v>
      </c>
      <c r="I235" s="420"/>
      <c r="J235" s="421"/>
      <c r="K235" s="421"/>
      <c r="L235" s="421"/>
      <c r="M235" s="202">
        <v>27</v>
      </c>
      <c r="N235" s="204">
        <v>46.880753095052036</v>
      </c>
    </row>
    <row r="236" spans="1:14">
      <c r="A236" s="199">
        <v>235</v>
      </c>
      <c r="B236" s="200">
        <v>5</v>
      </c>
      <c r="C236" s="200" t="s">
        <v>937</v>
      </c>
      <c r="D236" s="201">
        <v>7</v>
      </c>
      <c r="E236" s="420">
        <v>708</v>
      </c>
      <c r="F236" s="420" t="s">
        <v>942</v>
      </c>
      <c r="G236" s="201" t="s">
        <v>939</v>
      </c>
      <c r="H236" s="201" t="s">
        <v>947</v>
      </c>
      <c r="I236" s="420" t="s">
        <v>940</v>
      </c>
      <c r="J236" s="421">
        <v>114.96599999999999</v>
      </c>
      <c r="K236" s="421">
        <v>145.1596344911147</v>
      </c>
      <c r="L236" s="421">
        <v>249.57963449111469</v>
      </c>
      <c r="M236" s="202">
        <v>25.62</v>
      </c>
      <c r="N236" s="204">
        <v>44.48462571463827</v>
      </c>
    </row>
    <row r="237" spans="1:14">
      <c r="A237" s="199">
        <v>236</v>
      </c>
      <c r="B237" s="200">
        <v>5</v>
      </c>
      <c r="C237" s="200" t="s">
        <v>937</v>
      </c>
      <c r="D237" s="201">
        <v>7</v>
      </c>
      <c r="E237" s="420"/>
      <c r="F237" s="420"/>
      <c r="G237" s="201" t="s">
        <v>941</v>
      </c>
      <c r="H237" s="201" t="s">
        <v>947</v>
      </c>
      <c r="I237" s="420"/>
      <c r="J237" s="421"/>
      <c r="K237" s="421"/>
      <c r="L237" s="421"/>
      <c r="M237" s="202">
        <v>23.49</v>
      </c>
      <c r="N237" s="204">
        <v>40.786255192695265</v>
      </c>
    </row>
    <row r="238" spans="1:14">
      <c r="A238" s="199">
        <v>237</v>
      </c>
      <c r="B238" s="200">
        <v>5</v>
      </c>
      <c r="C238" s="200" t="s">
        <v>937</v>
      </c>
      <c r="D238" s="201">
        <v>7</v>
      </c>
      <c r="E238" s="420"/>
      <c r="F238" s="420"/>
      <c r="G238" s="201" t="s">
        <v>942</v>
      </c>
      <c r="H238" s="201" t="s">
        <v>947</v>
      </c>
      <c r="I238" s="420"/>
      <c r="J238" s="421"/>
      <c r="K238" s="421"/>
      <c r="L238" s="421"/>
      <c r="M238" s="202">
        <v>23.46</v>
      </c>
      <c r="N238" s="204">
        <v>40.734165467034103</v>
      </c>
    </row>
    <row r="239" spans="1:14">
      <c r="A239" s="199">
        <v>238</v>
      </c>
      <c r="B239" s="200">
        <v>5</v>
      </c>
      <c r="C239" s="200" t="s">
        <v>937</v>
      </c>
      <c r="D239" s="201">
        <v>7</v>
      </c>
      <c r="E239" s="420"/>
      <c r="F239" s="420"/>
      <c r="G239" s="201" t="s">
        <v>943</v>
      </c>
      <c r="H239" s="201" t="s">
        <v>947</v>
      </c>
      <c r="I239" s="420"/>
      <c r="J239" s="421"/>
      <c r="K239" s="421"/>
      <c r="L239" s="421"/>
      <c r="M239" s="202">
        <v>23.46</v>
      </c>
      <c r="N239" s="204">
        <v>40.734165467034103</v>
      </c>
    </row>
    <row r="240" spans="1:14">
      <c r="A240" s="199">
        <v>239</v>
      </c>
      <c r="B240" s="200">
        <v>5</v>
      </c>
      <c r="C240" s="200" t="s">
        <v>937</v>
      </c>
      <c r="D240" s="201">
        <v>7</v>
      </c>
      <c r="E240" s="420"/>
      <c r="F240" s="420"/>
      <c r="G240" s="201" t="s">
        <v>944</v>
      </c>
      <c r="H240" s="201" t="s">
        <v>947</v>
      </c>
      <c r="I240" s="420"/>
      <c r="J240" s="421"/>
      <c r="K240" s="421"/>
      <c r="L240" s="421"/>
      <c r="M240" s="202">
        <v>23.49</v>
      </c>
      <c r="N240" s="204">
        <v>40.786255192695265</v>
      </c>
    </row>
    <row r="241" spans="1:14" ht="18" thickBot="1">
      <c r="A241" s="199">
        <v>240</v>
      </c>
      <c r="B241" s="200">
        <v>5</v>
      </c>
      <c r="C241" s="200" t="s">
        <v>937</v>
      </c>
      <c r="D241" s="201">
        <v>7</v>
      </c>
      <c r="E241" s="420"/>
      <c r="F241" s="420"/>
      <c r="G241" s="201" t="s">
        <v>945</v>
      </c>
      <c r="H241" s="201" t="s">
        <v>947</v>
      </c>
      <c r="I241" s="420"/>
      <c r="J241" s="421"/>
      <c r="K241" s="421"/>
      <c r="L241" s="421"/>
      <c r="M241" s="206">
        <v>25.62</v>
      </c>
      <c r="N241" s="207">
        <v>44.48462571463827</v>
      </c>
    </row>
    <row r="242" spans="1:14">
      <c r="A242" s="199">
        <v>241</v>
      </c>
      <c r="B242" s="200">
        <v>5</v>
      </c>
      <c r="C242" s="200" t="s">
        <v>937</v>
      </c>
      <c r="D242" s="201">
        <v>8</v>
      </c>
      <c r="E242" s="420">
        <v>801</v>
      </c>
      <c r="F242" s="420" t="s">
        <v>938</v>
      </c>
      <c r="G242" s="201" t="s">
        <v>939</v>
      </c>
      <c r="H242" s="201" t="s">
        <v>867</v>
      </c>
      <c r="I242" s="420" t="s">
        <v>940</v>
      </c>
      <c r="J242" s="421">
        <v>114.59</v>
      </c>
      <c r="K242" s="421">
        <v>144.715576787157</v>
      </c>
      <c r="L242" s="421">
        <v>247.36557678715701</v>
      </c>
      <c r="M242" s="202">
        <v>24.08</v>
      </c>
      <c r="N242" s="203">
        <v>41.810686464031591</v>
      </c>
    </row>
    <row r="243" spans="1:14">
      <c r="A243" s="199">
        <v>242</v>
      </c>
      <c r="B243" s="200">
        <v>5</v>
      </c>
      <c r="C243" s="200" t="s">
        <v>937</v>
      </c>
      <c r="D243" s="201">
        <v>8</v>
      </c>
      <c r="E243" s="420"/>
      <c r="F243" s="420"/>
      <c r="G243" s="201" t="s">
        <v>941</v>
      </c>
      <c r="H243" s="201" t="s">
        <v>867</v>
      </c>
      <c r="I243" s="420"/>
      <c r="J243" s="421"/>
      <c r="K243" s="421"/>
      <c r="L243" s="421"/>
      <c r="M243" s="202">
        <v>21.98</v>
      </c>
      <c r="N243" s="204">
        <v>38.164405667749769</v>
      </c>
    </row>
    <row r="244" spans="1:14">
      <c r="A244" s="199">
        <v>243</v>
      </c>
      <c r="B244" s="200">
        <v>5</v>
      </c>
      <c r="C244" s="200" t="s">
        <v>937</v>
      </c>
      <c r="D244" s="201">
        <v>8</v>
      </c>
      <c r="E244" s="420"/>
      <c r="F244" s="420"/>
      <c r="G244" s="201" t="s">
        <v>942</v>
      </c>
      <c r="H244" s="201" t="s">
        <v>867</v>
      </c>
      <c r="I244" s="420"/>
      <c r="J244" s="421"/>
      <c r="K244" s="421"/>
      <c r="L244" s="421"/>
      <c r="M244" s="202">
        <v>27</v>
      </c>
      <c r="N244" s="204">
        <v>46.880753095052036</v>
      </c>
    </row>
    <row r="245" spans="1:14">
      <c r="A245" s="199">
        <v>244</v>
      </c>
      <c r="B245" s="200">
        <v>5</v>
      </c>
      <c r="C245" s="200" t="s">
        <v>937</v>
      </c>
      <c r="D245" s="201">
        <v>8</v>
      </c>
      <c r="E245" s="420"/>
      <c r="F245" s="420"/>
      <c r="G245" s="201" t="s">
        <v>943</v>
      </c>
      <c r="H245" s="201" t="s">
        <v>867</v>
      </c>
      <c r="I245" s="420"/>
      <c r="J245" s="421"/>
      <c r="K245" s="421"/>
      <c r="L245" s="421"/>
      <c r="M245" s="202">
        <v>27</v>
      </c>
      <c r="N245" s="204">
        <v>46.880753095052036</v>
      </c>
    </row>
    <row r="246" spans="1:14">
      <c r="A246" s="199">
        <v>245</v>
      </c>
      <c r="B246" s="200">
        <v>5</v>
      </c>
      <c r="C246" s="200" t="s">
        <v>937</v>
      </c>
      <c r="D246" s="201">
        <v>8</v>
      </c>
      <c r="E246" s="420"/>
      <c r="F246" s="420"/>
      <c r="G246" s="201" t="s">
        <v>944</v>
      </c>
      <c r="H246" s="201" t="s">
        <v>867</v>
      </c>
      <c r="I246" s="420"/>
      <c r="J246" s="421"/>
      <c r="K246" s="421"/>
      <c r="L246" s="421"/>
      <c r="M246" s="202">
        <v>21.98</v>
      </c>
      <c r="N246" s="204">
        <v>38.164405667749769</v>
      </c>
    </row>
    <row r="247" spans="1:14">
      <c r="A247" s="199">
        <v>246</v>
      </c>
      <c r="B247" s="200">
        <v>5</v>
      </c>
      <c r="C247" s="200" t="s">
        <v>937</v>
      </c>
      <c r="D247" s="201">
        <v>8</v>
      </c>
      <c r="E247" s="420"/>
      <c r="F247" s="420"/>
      <c r="G247" s="201" t="s">
        <v>945</v>
      </c>
      <c r="H247" s="201" t="s">
        <v>867</v>
      </c>
      <c r="I247" s="420"/>
      <c r="J247" s="421"/>
      <c r="K247" s="421"/>
      <c r="L247" s="421"/>
      <c r="M247" s="202">
        <v>24.08</v>
      </c>
      <c r="N247" s="204">
        <v>41.810686464031591</v>
      </c>
    </row>
    <row r="248" spans="1:14">
      <c r="A248" s="199">
        <v>247</v>
      </c>
      <c r="B248" s="200">
        <v>5</v>
      </c>
      <c r="C248" s="200" t="s">
        <v>937</v>
      </c>
      <c r="D248" s="201">
        <v>8</v>
      </c>
      <c r="E248" s="420">
        <v>802</v>
      </c>
      <c r="F248" s="420" t="s">
        <v>946</v>
      </c>
      <c r="G248" s="201" t="s">
        <v>939</v>
      </c>
      <c r="H248" s="201" t="s">
        <v>947</v>
      </c>
      <c r="I248" s="420" t="s">
        <v>940</v>
      </c>
      <c r="J248" s="421">
        <v>114.96</v>
      </c>
      <c r="K248" s="421">
        <v>145.182849353796</v>
      </c>
      <c r="L248" s="421">
        <v>249.60284935379599</v>
      </c>
      <c r="M248" s="202">
        <v>23.46</v>
      </c>
      <c r="N248" s="204">
        <v>40.734165467034103</v>
      </c>
    </row>
    <row r="249" spans="1:14">
      <c r="A249" s="199">
        <v>248</v>
      </c>
      <c r="B249" s="200">
        <v>5</v>
      </c>
      <c r="C249" s="200" t="s">
        <v>937</v>
      </c>
      <c r="D249" s="201">
        <v>8</v>
      </c>
      <c r="E249" s="420"/>
      <c r="F249" s="420"/>
      <c r="G249" s="201" t="s">
        <v>941</v>
      </c>
      <c r="H249" s="201" t="s">
        <v>947</v>
      </c>
      <c r="I249" s="420"/>
      <c r="J249" s="421"/>
      <c r="K249" s="421"/>
      <c r="L249" s="421"/>
      <c r="M249" s="202">
        <v>23.49</v>
      </c>
      <c r="N249" s="204">
        <v>40.786255192695265</v>
      </c>
    </row>
    <row r="250" spans="1:14">
      <c r="A250" s="199">
        <v>249</v>
      </c>
      <c r="B250" s="200">
        <v>5</v>
      </c>
      <c r="C250" s="200" t="s">
        <v>937</v>
      </c>
      <c r="D250" s="201">
        <v>8</v>
      </c>
      <c r="E250" s="420"/>
      <c r="F250" s="420"/>
      <c r="G250" s="201" t="s">
        <v>942</v>
      </c>
      <c r="H250" s="201" t="s">
        <v>947</v>
      </c>
      <c r="I250" s="420"/>
      <c r="J250" s="421"/>
      <c r="K250" s="421"/>
      <c r="L250" s="421"/>
      <c r="M250" s="202">
        <v>25.62</v>
      </c>
      <c r="N250" s="204">
        <v>44.48462571463827</v>
      </c>
    </row>
    <row r="251" spans="1:14">
      <c r="A251" s="199">
        <v>250</v>
      </c>
      <c r="B251" s="200">
        <v>5</v>
      </c>
      <c r="C251" s="200" t="s">
        <v>937</v>
      </c>
      <c r="D251" s="201">
        <v>8</v>
      </c>
      <c r="E251" s="420"/>
      <c r="F251" s="420"/>
      <c r="G251" s="201" t="s">
        <v>943</v>
      </c>
      <c r="H251" s="201" t="s">
        <v>947</v>
      </c>
      <c r="I251" s="420"/>
      <c r="J251" s="421"/>
      <c r="K251" s="421"/>
      <c r="L251" s="421"/>
      <c r="M251" s="202">
        <v>25.62</v>
      </c>
      <c r="N251" s="204">
        <v>44.48462571463827</v>
      </c>
    </row>
    <row r="252" spans="1:14">
      <c r="A252" s="199">
        <v>251</v>
      </c>
      <c r="B252" s="200">
        <v>5</v>
      </c>
      <c r="C252" s="200" t="s">
        <v>937</v>
      </c>
      <c r="D252" s="201">
        <v>8</v>
      </c>
      <c r="E252" s="420"/>
      <c r="F252" s="420"/>
      <c r="G252" s="201" t="s">
        <v>944</v>
      </c>
      <c r="H252" s="201" t="s">
        <v>947</v>
      </c>
      <c r="I252" s="420"/>
      <c r="J252" s="421"/>
      <c r="K252" s="421"/>
      <c r="L252" s="421"/>
      <c r="M252" s="202">
        <v>23.49</v>
      </c>
      <c r="N252" s="204">
        <v>40.786255192695265</v>
      </c>
    </row>
    <row r="253" spans="1:14">
      <c r="A253" s="199">
        <v>252</v>
      </c>
      <c r="B253" s="200">
        <v>5</v>
      </c>
      <c r="C253" s="200" t="s">
        <v>937</v>
      </c>
      <c r="D253" s="201">
        <v>8</v>
      </c>
      <c r="E253" s="420"/>
      <c r="F253" s="420"/>
      <c r="G253" s="201" t="s">
        <v>945</v>
      </c>
      <c r="H253" s="201" t="s">
        <v>947</v>
      </c>
      <c r="I253" s="420"/>
      <c r="J253" s="421"/>
      <c r="K253" s="421"/>
      <c r="L253" s="421"/>
      <c r="M253" s="202">
        <v>23.46</v>
      </c>
      <c r="N253" s="204">
        <v>40.734165467034103</v>
      </c>
    </row>
    <row r="254" spans="1:14">
      <c r="A254" s="199">
        <v>253</v>
      </c>
      <c r="B254" s="200">
        <v>5</v>
      </c>
      <c r="C254" s="200" t="s">
        <v>937</v>
      </c>
      <c r="D254" s="201">
        <v>8</v>
      </c>
      <c r="E254" s="420">
        <v>803</v>
      </c>
      <c r="F254" s="420" t="s">
        <v>948</v>
      </c>
      <c r="G254" s="201" t="s">
        <v>939</v>
      </c>
      <c r="H254" s="201" t="s">
        <v>867</v>
      </c>
      <c r="I254" s="420" t="s">
        <v>949</v>
      </c>
      <c r="J254" s="421">
        <v>85.82</v>
      </c>
      <c r="K254" s="421">
        <v>108.36383881230115</v>
      </c>
      <c r="L254" s="421">
        <v>178.34383881230116</v>
      </c>
      <c r="M254" s="202">
        <v>21.9</v>
      </c>
      <c r="N254" s="205">
        <v>38.025499732653316</v>
      </c>
    </row>
    <row r="255" spans="1:14">
      <c r="A255" s="199">
        <v>254</v>
      </c>
      <c r="B255" s="200">
        <v>5</v>
      </c>
      <c r="C255" s="200" t="s">
        <v>937</v>
      </c>
      <c r="D255" s="201">
        <v>8</v>
      </c>
      <c r="E255" s="420"/>
      <c r="F255" s="420"/>
      <c r="G255" s="201" t="s">
        <v>941</v>
      </c>
      <c r="H255" s="201" t="s">
        <v>867</v>
      </c>
      <c r="I255" s="420"/>
      <c r="J255" s="421"/>
      <c r="K255" s="421"/>
      <c r="L255" s="421"/>
      <c r="M255" s="202">
        <v>26.56</v>
      </c>
      <c r="N255" s="205">
        <v>46.116770452021555</v>
      </c>
    </row>
    <row r="256" spans="1:14">
      <c r="A256" s="199">
        <v>255</v>
      </c>
      <c r="B256" s="200">
        <v>5</v>
      </c>
      <c r="C256" s="200" t="s">
        <v>937</v>
      </c>
      <c r="D256" s="201">
        <v>8</v>
      </c>
      <c r="E256" s="420"/>
      <c r="F256" s="420"/>
      <c r="G256" s="201" t="s">
        <v>942</v>
      </c>
      <c r="H256" s="201" t="s">
        <v>867</v>
      </c>
      <c r="I256" s="420"/>
      <c r="J256" s="421"/>
      <c r="K256" s="421"/>
      <c r="L256" s="421"/>
      <c r="M256" s="202">
        <v>26.56</v>
      </c>
      <c r="N256" s="204">
        <v>46.116770452021555</v>
      </c>
    </row>
    <row r="257" spans="1:14">
      <c r="A257" s="199">
        <v>256</v>
      </c>
      <c r="B257" s="200">
        <v>5</v>
      </c>
      <c r="C257" s="200" t="s">
        <v>937</v>
      </c>
      <c r="D257" s="201">
        <v>8</v>
      </c>
      <c r="E257" s="420"/>
      <c r="F257" s="420"/>
      <c r="G257" s="201" t="s">
        <v>943</v>
      </c>
      <c r="H257" s="201" t="s">
        <v>867</v>
      </c>
      <c r="I257" s="420"/>
      <c r="J257" s="421"/>
      <c r="K257" s="421"/>
      <c r="L257" s="421"/>
      <c r="M257" s="202">
        <v>21.9</v>
      </c>
      <c r="N257" s="204">
        <v>38.025499732653316</v>
      </c>
    </row>
    <row r="258" spans="1:14">
      <c r="A258" s="199">
        <v>257</v>
      </c>
      <c r="B258" s="200">
        <v>5</v>
      </c>
      <c r="C258" s="200" t="s">
        <v>937</v>
      </c>
      <c r="D258" s="201">
        <v>8</v>
      </c>
      <c r="E258" s="420">
        <v>804</v>
      </c>
      <c r="F258" s="420" t="s">
        <v>950</v>
      </c>
      <c r="G258" s="201" t="s">
        <v>939</v>
      </c>
      <c r="H258" s="201" t="s">
        <v>947</v>
      </c>
      <c r="I258" s="420" t="s">
        <v>949</v>
      </c>
      <c r="J258" s="421">
        <v>80.790000000000006</v>
      </c>
      <c r="K258" s="421">
        <v>102.01252083017725</v>
      </c>
      <c r="L258" s="421">
        <v>169.10252083017724</v>
      </c>
      <c r="M258" s="202">
        <v>25.32</v>
      </c>
      <c r="N258" s="204">
        <v>43.96372845802658</v>
      </c>
    </row>
    <row r="259" spans="1:14">
      <c r="A259" s="199">
        <v>258</v>
      </c>
      <c r="B259" s="200">
        <v>5</v>
      </c>
      <c r="C259" s="200" t="s">
        <v>937</v>
      </c>
      <c r="D259" s="201">
        <v>8</v>
      </c>
      <c r="E259" s="420"/>
      <c r="F259" s="420"/>
      <c r="G259" s="201" t="s">
        <v>941</v>
      </c>
      <c r="H259" s="201" t="s">
        <v>947</v>
      </c>
      <c r="I259" s="420"/>
      <c r="J259" s="421"/>
      <c r="K259" s="421"/>
      <c r="L259" s="421"/>
      <c r="M259" s="202">
        <v>23.72</v>
      </c>
      <c r="N259" s="204">
        <v>41.185609756097563</v>
      </c>
    </row>
    <row r="260" spans="1:14">
      <c r="A260" s="199">
        <v>259</v>
      </c>
      <c r="B260" s="200">
        <v>5</v>
      </c>
      <c r="C260" s="200" t="s">
        <v>937</v>
      </c>
      <c r="D260" s="201">
        <v>8</v>
      </c>
      <c r="E260" s="420"/>
      <c r="F260" s="420"/>
      <c r="G260" s="201" t="s">
        <v>942</v>
      </c>
      <c r="H260" s="201" t="s">
        <v>947</v>
      </c>
      <c r="I260" s="420"/>
      <c r="J260" s="421"/>
      <c r="K260" s="421"/>
      <c r="L260" s="421"/>
      <c r="M260" s="202">
        <v>23.72</v>
      </c>
      <c r="N260" s="204">
        <v>41.185609756097563</v>
      </c>
    </row>
    <row r="261" spans="1:14">
      <c r="A261" s="199">
        <v>260</v>
      </c>
      <c r="B261" s="200">
        <v>5</v>
      </c>
      <c r="C261" s="200" t="s">
        <v>937</v>
      </c>
      <c r="D261" s="201">
        <v>8</v>
      </c>
      <c r="E261" s="420"/>
      <c r="F261" s="420"/>
      <c r="G261" s="201" t="s">
        <v>943</v>
      </c>
      <c r="H261" s="201" t="s">
        <v>947</v>
      </c>
      <c r="I261" s="420"/>
      <c r="J261" s="421"/>
      <c r="K261" s="421"/>
      <c r="L261" s="421"/>
      <c r="M261" s="202">
        <v>25.32</v>
      </c>
      <c r="N261" s="204">
        <v>43.96372845802658</v>
      </c>
    </row>
    <row r="262" spans="1:14">
      <c r="A262" s="199">
        <v>261</v>
      </c>
      <c r="B262" s="200">
        <v>5</v>
      </c>
      <c r="C262" s="200" t="s">
        <v>937</v>
      </c>
      <c r="D262" s="201">
        <v>8</v>
      </c>
      <c r="E262" s="420">
        <v>805</v>
      </c>
      <c r="F262" s="420" t="s">
        <v>939</v>
      </c>
      <c r="G262" s="201" t="s">
        <v>939</v>
      </c>
      <c r="H262" s="201" t="s">
        <v>867</v>
      </c>
      <c r="I262" s="420" t="s">
        <v>949</v>
      </c>
      <c r="J262" s="421">
        <v>85.82</v>
      </c>
      <c r="K262" s="421">
        <v>108.36464711227785</v>
      </c>
      <c r="L262" s="421">
        <v>178.34464711227787</v>
      </c>
      <c r="M262" s="202">
        <v>26.56</v>
      </c>
      <c r="N262" s="204">
        <v>46.116770452021555</v>
      </c>
    </row>
    <row r="263" spans="1:14">
      <c r="A263" s="199">
        <v>262</v>
      </c>
      <c r="B263" s="200">
        <v>5</v>
      </c>
      <c r="C263" s="200" t="s">
        <v>937</v>
      </c>
      <c r="D263" s="201">
        <v>8</v>
      </c>
      <c r="E263" s="420"/>
      <c r="F263" s="420"/>
      <c r="G263" s="201" t="s">
        <v>941</v>
      </c>
      <c r="H263" s="201" t="s">
        <v>867</v>
      </c>
      <c r="I263" s="420"/>
      <c r="J263" s="421"/>
      <c r="K263" s="421"/>
      <c r="L263" s="421"/>
      <c r="M263" s="202">
        <v>21.9</v>
      </c>
      <c r="N263" s="204">
        <v>38.025499732653316</v>
      </c>
    </row>
    <row r="264" spans="1:14">
      <c r="A264" s="199">
        <v>263</v>
      </c>
      <c r="B264" s="200">
        <v>5</v>
      </c>
      <c r="C264" s="200" t="s">
        <v>937</v>
      </c>
      <c r="D264" s="201">
        <v>8</v>
      </c>
      <c r="E264" s="420"/>
      <c r="F264" s="420"/>
      <c r="G264" s="201" t="s">
        <v>942</v>
      </c>
      <c r="H264" s="201" t="s">
        <v>867</v>
      </c>
      <c r="I264" s="420"/>
      <c r="J264" s="421"/>
      <c r="K264" s="421"/>
      <c r="L264" s="421"/>
      <c r="M264" s="202">
        <v>21.9</v>
      </c>
      <c r="N264" s="204">
        <v>38.025499732653316</v>
      </c>
    </row>
    <row r="265" spans="1:14">
      <c r="A265" s="199">
        <v>264</v>
      </c>
      <c r="B265" s="200">
        <v>5</v>
      </c>
      <c r="C265" s="200" t="s">
        <v>937</v>
      </c>
      <c r="D265" s="201">
        <v>8</v>
      </c>
      <c r="E265" s="420"/>
      <c r="F265" s="420"/>
      <c r="G265" s="201" t="s">
        <v>943</v>
      </c>
      <c r="H265" s="201" t="s">
        <v>867</v>
      </c>
      <c r="I265" s="420"/>
      <c r="J265" s="421"/>
      <c r="K265" s="421"/>
      <c r="L265" s="421"/>
      <c r="M265" s="202">
        <v>26.56</v>
      </c>
      <c r="N265" s="204">
        <v>46.116770452021555</v>
      </c>
    </row>
    <row r="266" spans="1:14">
      <c r="A266" s="199">
        <v>265</v>
      </c>
      <c r="B266" s="200">
        <v>5</v>
      </c>
      <c r="C266" s="200" t="s">
        <v>937</v>
      </c>
      <c r="D266" s="201">
        <v>8</v>
      </c>
      <c r="E266" s="420">
        <v>806</v>
      </c>
      <c r="F266" s="420" t="s">
        <v>943</v>
      </c>
      <c r="G266" s="201" t="s">
        <v>939</v>
      </c>
      <c r="H266" s="201" t="s">
        <v>947</v>
      </c>
      <c r="I266" s="420" t="s">
        <v>949</v>
      </c>
      <c r="J266" s="421">
        <v>80.790000000000006</v>
      </c>
      <c r="K266" s="421">
        <v>102.01328175484653</v>
      </c>
      <c r="L266" s="421">
        <v>169.10328175484653</v>
      </c>
      <c r="M266" s="202">
        <v>23.72</v>
      </c>
      <c r="N266" s="204">
        <v>41.185609756097563</v>
      </c>
    </row>
    <row r="267" spans="1:14">
      <c r="A267" s="199">
        <v>266</v>
      </c>
      <c r="B267" s="200">
        <v>5</v>
      </c>
      <c r="C267" s="200" t="s">
        <v>937</v>
      </c>
      <c r="D267" s="201">
        <v>8</v>
      </c>
      <c r="E267" s="420"/>
      <c r="F267" s="420"/>
      <c r="G267" s="201" t="s">
        <v>941</v>
      </c>
      <c r="H267" s="201" t="s">
        <v>947</v>
      </c>
      <c r="I267" s="420"/>
      <c r="J267" s="421"/>
      <c r="K267" s="421"/>
      <c r="L267" s="421"/>
      <c r="M267" s="202">
        <v>25.32</v>
      </c>
      <c r="N267" s="204">
        <v>43.96372845802658</v>
      </c>
    </row>
    <row r="268" spans="1:14">
      <c r="A268" s="199">
        <v>267</v>
      </c>
      <c r="B268" s="200">
        <v>5</v>
      </c>
      <c r="C268" s="200" t="s">
        <v>937</v>
      </c>
      <c r="D268" s="201">
        <v>8</v>
      </c>
      <c r="E268" s="420"/>
      <c r="F268" s="420"/>
      <c r="G268" s="201" t="s">
        <v>942</v>
      </c>
      <c r="H268" s="201" t="s">
        <v>947</v>
      </c>
      <c r="I268" s="420"/>
      <c r="J268" s="421"/>
      <c r="K268" s="421"/>
      <c r="L268" s="421"/>
      <c r="M268" s="202">
        <v>25.32</v>
      </c>
      <c r="N268" s="204">
        <v>43.96372845802658</v>
      </c>
    </row>
    <row r="269" spans="1:14">
      <c r="A269" s="199">
        <v>268</v>
      </c>
      <c r="B269" s="200">
        <v>5</v>
      </c>
      <c r="C269" s="200" t="s">
        <v>937</v>
      </c>
      <c r="D269" s="201">
        <v>8</v>
      </c>
      <c r="E269" s="420"/>
      <c r="F269" s="420"/>
      <c r="G269" s="201" t="s">
        <v>943</v>
      </c>
      <c r="H269" s="201" t="s">
        <v>947</v>
      </c>
      <c r="I269" s="420"/>
      <c r="J269" s="421"/>
      <c r="K269" s="421"/>
      <c r="L269" s="421"/>
      <c r="M269" s="202">
        <v>23.72</v>
      </c>
      <c r="N269" s="204">
        <v>41.185609756097563</v>
      </c>
    </row>
    <row r="270" spans="1:14">
      <c r="A270" s="199">
        <v>269</v>
      </c>
      <c r="B270" s="200">
        <v>5</v>
      </c>
      <c r="C270" s="200" t="s">
        <v>937</v>
      </c>
      <c r="D270" s="201">
        <v>8</v>
      </c>
      <c r="E270" s="420">
        <v>807</v>
      </c>
      <c r="F270" s="420" t="s">
        <v>941</v>
      </c>
      <c r="G270" s="201" t="s">
        <v>939</v>
      </c>
      <c r="H270" s="201" t="s">
        <v>867</v>
      </c>
      <c r="I270" s="420" t="s">
        <v>940</v>
      </c>
      <c r="J270" s="421">
        <v>114.59</v>
      </c>
      <c r="K270" s="421">
        <v>144.69243664176091</v>
      </c>
      <c r="L270" s="421">
        <v>247.34243664176091</v>
      </c>
      <c r="M270" s="202">
        <v>27</v>
      </c>
      <c r="N270" s="204">
        <v>46.880753095052036</v>
      </c>
    </row>
    <row r="271" spans="1:14">
      <c r="A271" s="199">
        <v>270</v>
      </c>
      <c r="B271" s="200">
        <v>5</v>
      </c>
      <c r="C271" s="200" t="s">
        <v>937</v>
      </c>
      <c r="D271" s="201">
        <v>8</v>
      </c>
      <c r="E271" s="420"/>
      <c r="F271" s="420"/>
      <c r="G271" s="201" t="s">
        <v>941</v>
      </c>
      <c r="H271" s="201" t="s">
        <v>867</v>
      </c>
      <c r="I271" s="420"/>
      <c r="J271" s="421"/>
      <c r="K271" s="421"/>
      <c r="L271" s="421"/>
      <c r="M271" s="202">
        <v>21.98</v>
      </c>
      <c r="N271" s="204">
        <v>38.164405667749769</v>
      </c>
    </row>
    <row r="272" spans="1:14">
      <c r="A272" s="199">
        <v>271</v>
      </c>
      <c r="B272" s="200">
        <v>5</v>
      </c>
      <c r="C272" s="200" t="s">
        <v>937</v>
      </c>
      <c r="D272" s="201">
        <v>8</v>
      </c>
      <c r="E272" s="420"/>
      <c r="F272" s="420"/>
      <c r="G272" s="201" t="s">
        <v>942</v>
      </c>
      <c r="H272" s="201" t="s">
        <v>867</v>
      </c>
      <c r="I272" s="420"/>
      <c r="J272" s="421"/>
      <c r="K272" s="421"/>
      <c r="L272" s="421"/>
      <c r="M272" s="202">
        <v>24.08</v>
      </c>
      <c r="N272" s="204">
        <v>41.810686464031591</v>
      </c>
    </row>
    <row r="273" spans="1:14">
      <c r="A273" s="199">
        <v>272</v>
      </c>
      <c r="B273" s="200">
        <v>5</v>
      </c>
      <c r="C273" s="200" t="s">
        <v>937</v>
      </c>
      <c r="D273" s="201">
        <v>8</v>
      </c>
      <c r="E273" s="420"/>
      <c r="F273" s="420"/>
      <c r="G273" s="201" t="s">
        <v>943</v>
      </c>
      <c r="H273" s="201" t="s">
        <v>867</v>
      </c>
      <c r="I273" s="420"/>
      <c r="J273" s="421"/>
      <c r="K273" s="421"/>
      <c r="L273" s="421"/>
      <c r="M273" s="202">
        <v>24.08</v>
      </c>
      <c r="N273" s="204">
        <v>41.810686464031591</v>
      </c>
    </row>
    <row r="274" spans="1:14">
      <c r="A274" s="199">
        <v>273</v>
      </c>
      <c r="B274" s="200">
        <v>5</v>
      </c>
      <c r="C274" s="200" t="s">
        <v>937</v>
      </c>
      <c r="D274" s="201">
        <v>8</v>
      </c>
      <c r="E274" s="420"/>
      <c r="F274" s="420"/>
      <c r="G274" s="201" t="s">
        <v>944</v>
      </c>
      <c r="H274" s="201" t="s">
        <v>867</v>
      </c>
      <c r="I274" s="420"/>
      <c r="J274" s="421"/>
      <c r="K274" s="421"/>
      <c r="L274" s="421"/>
      <c r="M274" s="202">
        <v>21.98</v>
      </c>
      <c r="N274" s="204">
        <v>38.164405667749769</v>
      </c>
    </row>
    <row r="275" spans="1:14">
      <c r="A275" s="199">
        <v>274</v>
      </c>
      <c r="B275" s="200">
        <v>5</v>
      </c>
      <c r="C275" s="200" t="s">
        <v>937</v>
      </c>
      <c r="D275" s="201">
        <v>8</v>
      </c>
      <c r="E275" s="420"/>
      <c r="F275" s="420"/>
      <c r="G275" s="201" t="s">
        <v>945</v>
      </c>
      <c r="H275" s="201" t="s">
        <v>867</v>
      </c>
      <c r="I275" s="420"/>
      <c r="J275" s="421"/>
      <c r="K275" s="421"/>
      <c r="L275" s="421"/>
      <c r="M275" s="202">
        <v>27</v>
      </c>
      <c r="N275" s="204">
        <v>46.880753095052036</v>
      </c>
    </row>
    <row r="276" spans="1:14">
      <c r="A276" s="199">
        <v>275</v>
      </c>
      <c r="B276" s="200">
        <v>5</v>
      </c>
      <c r="C276" s="200" t="s">
        <v>937</v>
      </c>
      <c r="D276" s="201">
        <v>8</v>
      </c>
      <c r="E276" s="420">
        <v>808</v>
      </c>
      <c r="F276" s="420" t="s">
        <v>942</v>
      </c>
      <c r="G276" s="201" t="s">
        <v>939</v>
      </c>
      <c r="H276" s="201" t="s">
        <v>947</v>
      </c>
      <c r="I276" s="420" t="s">
        <v>940</v>
      </c>
      <c r="J276" s="421">
        <v>114.96599999999999</v>
      </c>
      <c r="K276" s="421">
        <v>145.1596344911147</v>
      </c>
      <c r="L276" s="421">
        <v>249.57963449111469</v>
      </c>
      <c r="M276" s="202">
        <v>25.62</v>
      </c>
      <c r="N276" s="204">
        <v>44.48462571463827</v>
      </c>
    </row>
    <row r="277" spans="1:14">
      <c r="A277" s="199">
        <v>276</v>
      </c>
      <c r="B277" s="200">
        <v>5</v>
      </c>
      <c r="C277" s="200" t="s">
        <v>937</v>
      </c>
      <c r="D277" s="201">
        <v>8</v>
      </c>
      <c r="E277" s="420"/>
      <c r="F277" s="420"/>
      <c r="G277" s="201" t="s">
        <v>941</v>
      </c>
      <c r="H277" s="201" t="s">
        <v>947</v>
      </c>
      <c r="I277" s="420"/>
      <c r="J277" s="421"/>
      <c r="K277" s="421"/>
      <c r="L277" s="421"/>
      <c r="M277" s="202">
        <v>23.49</v>
      </c>
      <c r="N277" s="204">
        <v>40.786255192695265</v>
      </c>
    </row>
    <row r="278" spans="1:14">
      <c r="A278" s="199">
        <v>277</v>
      </c>
      <c r="B278" s="200">
        <v>5</v>
      </c>
      <c r="C278" s="200" t="s">
        <v>937</v>
      </c>
      <c r="D278" s="201">
        <v>8</v>
      </c>
      <c r="E278" s="420"/>
      <c r="F278" s="420"/>
      <c r="G278" s="201" t="s">
        <v>942</v>
      </c>
      <c r="H278" s="201" t="s">
        <v>947</v>
      </c>
      <c r="I278" s="420"/>
      <c r="J278" s="421"/>
      <c r="K278" s="421"/>
      <c r="L278" s="421"/>
      <c r="M278" s="202">
        <v>23.46</v>
      </c>
      <c r="N278" s="204">
        <v>40.734165467034103</v>
      </c>
    </row>
    <row r="279" spans="1:14">
      <c r="A279" s="199">
        <v>278</v>
      </c>
      <c r="B279" s="200">
        <v>5</v>
      </c>
      <c r="C279" s="200" t="s">
        <v>937</v>
      </c>
      <c r="D279" s="201">
        <v>8</v>
      </c>
      <c r="E279" s="420"/>
      <c r="F279" s="420"/>
      <c r="G279" s="201" t="s">
        <v>943</v>
      </c>
      <c r="H279" s="201" t="s">
        <v>947</v>
      </c>
      <c r="I279" s="420"/>
      <c r="J279" s="421"/>
      <c r="K279" s="421"/>
      <c r="L279" s="421"/>
      <c r="M279" s="202">
        <v>23.46</v>
      </c>
      <c r="N279" s="204">
        <v>40.734165467034103</v>
      </c>
    </row>
    <row r="280" spans="1:14">
      <c r="A280" s="199">
        <v>279</v>
      </c>
      <c r="B280" s="200">
        <v>5</v>
      </c>
      <c r="C280" s="200" t="s">
        <v>937</v>
      </c>
      <c r="D280" s="201">
        <v>8</v>
      </c>
      <c r="E280" s="420"/>
      <c r="F280" s="420"/>
      <c r="G280" s="201" t="s">
        <v>944</v>
      </c>
      <c r="H280" s="201" t="s">
        <v>947</v>
      </c>
      <c r="I280" s="420"/>
      <c r="J280" s="421"/>
      <c r="K280" s="421"/>
      <c r="L280" s="421"/>
      <c r="M280" s="202">
        <v>23.49</v>
      </c>
      <c r="N280" s="204">
        <v>40.786255192695265</v>
      </c>
    </row>
    <row r="281" spans="1:14" ht="18" thickBot="1">
      <c r="A281" s="199">
        <v>280</v>
      </c>
      <c r="B281" s="200">
        <v>5</v>
      </c>
      <c r="C281" s="200" t="s">
        <v>937</v>
      </c>
      <c r="D281" s="201">
        <v>8</v>
      </c>
      <c r="E281" s="420"/>
      <c r="F281" s="420"/>
      <c r="G281" s="201" t="s">
        <v>945</v>
      </c>
      <c r="H281" s="201" t="s">
        <v>947</v>
      </c>
      <c r="I281" s="420"/>
      <c r="J281" s="421"/>
      <c r="K281" s="421"/>
      <c r="L281" s="421"/>
      <c r="M281" s="206">
        <v>25.62</v>
      </c>
      <c r="N281" s="207">
        <v>44.48462571463827</v>
      </c>
    </row>
    <row r="282" spans="1:14">
      <c r="A282" s="199">
        <v>281</v>
      </c>
      <c r="B282" s="200">
        <v>5</v>
      </c>
      <c r="C282" s="200" t="s">
        <v>937</v>
      </c>
      <c r="D282" s="201">
        <v>9</v>
      </c>
      <c r="E282" s="420">
        <v>901</v>
      </c>
      <c r="F282" s="420" t="s">
        <v>938</v>
      </c>
      <c r="G282" s="201" t="s">
        <v>939</v>
      </c>
      <c r="H282" s="201" t="s">
        <v>867</v>
      </c>
      <c r="I282" s="420" t="s">
        <v>940</v>
      </c>
      <c r="J282" s="421">
        <v>114.59</v>
      </c>
      <c r="K282" s="421">
        <v>144.715576787157</v>
      </c>
      <c r="L282" s="421">
        <v>247.36557678715701</v>
      </c>
      <c r="M282" s="202">
        <v>24.08</v>
      </c>
      <c r="N282" s="203">
        <v>41.810686464031591</v>
      </c>
    </row>
    <row r="283" spans="1:14">
      <c r="A283" s="199">
        <v>282</v>
      </c>
      <c r="B283" s="200">
        <v>5</v>
      </c>
      <c r="C283" s="200" t="s">
        <v>937</v>
      </c>
      <c r="D283" s="201">
        <v>9</v>
      </c>
      <c r="E283" s="420"/>
      <c r="F283" s="420"/>
      <c r="G283" s="201" t="s">
        <v>941</v>
      </c>
      <c r="H283" s="201" t="s">
        <v>867</v>
      </c>
      <c r="I283" s="420"/>
      <c r="J283" s="421"/>
      <c r="K283" s="421"/>
      <c r="L283" s="421"/>
      <c r="M283" s="202">
        <v>21.98</v>
      </c>
      <c r="N283" s="204">
        <v>38.164405667749769</v>
      </c>
    </row>
    <row r="284" spans="1:14">
      <c r="A284" s="199">
        <v>283</v>
      </c>
      <c r="B284" s="200">
        <v>5</v>
      </c>
      <c r="C284" s="200" t="s">
        <v>937</v>
      </c>
      <c r="D284" s="201">
        <v>9</v>
      </c>
      <c r="E284" s="420"/>
      <c r="F284" s="420"/>
      <c r="G284" s="201" t="s">
        <v>942</v>
      </c>
      <c r="H284" s="201" t="s">
        <v>867</v>
      </c>
      <c r="I284" s="420"/>
      <c r="J284" s="421"/>
      <c r="K284" s="421"/>
      <c r="L284" s="421"/>
      <c r="M284" s="202">
        <v>27</v>
      </c>
      <c r="N284" s="204">
        <v>46.880753095052036</v>
      </c>
    </row>
    <row r="285" spans="1:14">
      <c r="A285" s="199">
        <v>284</v>
      </c>
      <c r="B285" s="200">
        <v>5</v>
      </c>
      <c r="C285" s="200" t="s">
        <v>937</v>
      </c>
      <c r="D285" s="201">
        <v>9</v>
      </c>
      <c r="E285" s="420"/>
      <c r="F285" s="420"/>
      <c r="G285" s="201" t="s">
        <v>943</v>
      </c>
      <c r="H285" s="201" t="s">
        <v>867</v>
      </c>
      <c r="I285" s="420"/>
      <c r="J285" s="421"/>
      <c r="K285" s="421"/>
      <c r="L285" s="421"/>
      <c r="M285" s="202">
        <v>27</v>
      </c>
      <c r="N285" s="204">
        <v>46.880753095052036</v>
      </c>
    </row>
    <row r="286" spans="1:14">
      <c r="A286" s="199">
        <v>285</v>
      </c>
      <c r="B286" s="200">
        <v>5</v>
      </c>
      <c r="C286" s="200" t="s">
        <v>937</v>
      </c>
      <c r="D286" s="201">
        <v>9</v>
      </c>
      <c r="E286" s="420"/>
      <c r="F286" s="420"/>
      <c r="G286" s="201" t="s">
        <v>944</v>
      </c>
      <c r="H286" s="201" t="s">
        <v>867</v>
      </c>
      <c r="I286" s="420"/>
      <c r="J286" s="421"/>
      <c r="K286" s="421"/>
      <c r="L286" s="421"/>
      <c r="M286" s="202">
        <v>21.98</v>
      </c>
      <c r="N286" s="204">
        <v>38.164405667749769</v>
      </c>
    </row>
    <row r="287" spans="1:14">
      <c r="A287" s="199">
        <v>286</v>
      </c>
      <c r="B287" s="200">
        <v>5</v>
      </c>
      <c r="C287" s="200" t="s">
        <v>937</v>
      </c>
      <c r="D287" s="201">
        <v>9</v>
      </c>
      <c r="E287" s="420"/>
      <c r="F287" s="420"/>
      <c r="G287" s="201" t="s">
        <v>945</v>
      </c>
      <c r="H287" s="201" t="s">
        <v>867</v>
      </c>
      <c r="I287" s="420"/>
      <c r="J287" s="421"/>
      <c r="K287" s="421"/>
      <c r="L287" s="421"/>
      <c r="M287" s="202">
        <v>24.08</v>
      </c>
      <c r="N287" s="204">
        <v>41.810686464031591</v>
      </c>
    </row>
    <row r="288" spans="1:14">
      <c r="A288" s="199">
        <v>287</v>
      </c>
      <c r="B288" s="200">
        <v>5</v>
      </c>
      <c r="C288" s="200" t="s">
        <v>937</v>
      </c>
      <c r="D288" s="201">
        <v>9</v>
      </c>
      <c r="E288" s="420">
        <v>902</v>
      </c>
      <c r="F288" s="420" t="s">
        <v>946</v>
      </c>
      <c r="G288" s="201" t="s">
        <v>939</v>
      </c>
      <c r="H288" s="201" t="s">
        <v>947</v>
      </c>
      <c r="I288" s="420" t="s">
        <v>940</v>
      </c>
      <c r="J288" s="421">
        <v>114.96</v>
      </c>
      <c r="K288" s="421">
        <v>145.182849353796</v>
      </c>
      <c r="L288" s="421">
        <v>249.60284935379599</v>
      </c>
      <c r="M288" s="202">
        <v>23.46</v>
      </c>
      <c r="N288" s="204">
        <v>40.734165467034103</v>
      </c>
    </row>
    <row r="289" spans="1:14">
      <c r="A289" s="199">
        <v>288</v>
      </c>
      <c r="B289" s="200">
        <v>5</v>
      </c>
      <c r="C289" s="200" t="s">
        <v>937</v>
      </c>
      <c r="D289" s="201">
        <v>9</v>
      </c>
      <c r="E289" s="420"/>
      <c r="F289" s="420"/>
      <c r="G289" s="201" t="s">
        <v>941</v>
      </c>
      <c r="H289" s="201" t="s">
        <v>947</v>
      </c>
      <c r="I289" s="420"/>
      <c r="J289" s="421"/>
      <c r="K289" s="421"/>
      <c r="L289" s="421"/>
      <c r="M289" s="202">
        <v>23.49</v>
      </c>
      <c r="N289" s="204">
        <v>40.786255192695265</v>
      </c>
    </row>
    <row r="290" spans="1:14">
      <c r="A290" s="199">
        <v>289</v>
      </c>
      <c r="B290" s="200">
        <v>5</v>
      </c>
      <c r="C290" s="200" t="s">
        <v>937</v>
      </c>
      <c r="D290" s="201">
        <v>9</v>
      </c>
      <c r="E290" s="420"/>
      <c r="F290" s="420"/>
      <c r="G290" s="201" t="s">
        <v>942</v>
      </c>
      <c r="H290" s="201" t="s">
        <v>947</v>
      </c>
      <c r="I290" s="420"/>
      <c r="J290" s="421"/>
      <c r="K290" s="421"/>
      <c r="L290" s="421"/>
      <c r="M290" s="202">
        <v>25.62</v>
      </c>
      <c r="N290" s="204">
        <v>44.48462571463827</v>
      </c>
    </row>
    <row r="291" spans="1:14">
      <c r="A291" s="199">
        <v>290</v>
      </c>
      <c r="B291" s="200">
        <v>5</v>
      </c>
      <c r="C291" s="200" t="s">
        <v>937</v>
      </c>
      <c r="D291" s="201">
        <v>9</v>
      </c>
      <c r="E291" s="420"/>
      <c r="F291" s="420"/>
      <c r="G291" s="201" t="s">
        <v>943</v>
      </c>
      <c r="H291" s="201" t="s">
        <v>947</v>
      </c>
      <c r="I291" s="420"/>
      <c r="J291" s="421"/>
      <c r="K291" s="421"/>
      <c r="L291" s="421"/>
      <c r="M291" s="202">
        <v>25.62</v>
      </c>
      <c r="N291" s="204">
        <v>44.48462571463827</v>
      </c>
    </row>
    <row r="292" spans="1:14">
      <c r="A292" s="199">
        <v>291</v>
      </c>
      <c r="B292" s="200">
        <v>5</v>
      </c>
      <c r="C292" s="200" t="s">
        <v>937</v>
      </c>
      <c r="D292" s="201">
        <v>9</v>
      </c>
      <c r="E292" s="420"/>
      <c r="F292" s="420"/>
      <c r="G292" s="201" t="s">
        <v>944</v>
      </c>
      <c r="H292" s="201" t="s">
        <v>947</v>
      </c>
      <c r="I292" s="420"/>
      <c r="J292" s="421"/>
      <c r="K292" s="421"/>
      <c r="L292" s="421"/>
      <c r="M292" s="202">
        <v>23.49</v>
      </c>
      <c r="N292" s="204">
        <v>40.786255192695265</v>
      </c>
    </row>
    <row r="293" spans="1:14">
      <c r="A293" s="199">
        <v>292</v>
      </c>
      <c r="B293" s="200">
        <v>5</v>
      </c>
      <c r="C293" s="200" t="s">
        <v>937</v>
      </c>
      <c r="D293" s="201">
        <v>9</v>
      </c>
      <c r="E293" s="420"/>
      <c r="F293" s="420"/>
      <c r="G293" s="201" t="s">
        <v>945</v>
      </c>
      <c r="H293" s="201" t="s">
        <v>947</v>
      </c>
      <c r="I293" s="420"/>
      <c r="J293" s="421"/>
      <c r="K293" s="421"/>
      <c r="L293" s="421"/>
      <c r="M293" s="202">
        <v>23.46</v>
      </c>
      <c r="N293" s="204">
        <v>40.734165467034103</v>
      </c>
    </row>
    <row r="294" spans="1:14">
      <c r="A294" s="199">
        <v>293</v>
      </c>
      <c r="B294" s="200">
        <v>5</v>
      </c>
      <c r="C294" s="200" t="s">
        <v>937</v>
      </c>
      <c r="D294" s="201">
        <v>9</v>
      </c>
      <c r="E294" s="420">
        <v>903</v>
      </c>
      <c r="F294" s="420" t="s">
        <v>948</v>
      </c>
      <c r="G294" s="201" t="s">
        <v>939</v>
      </c>
      <c r="H294" s="201" t="s">
        <v>867</v>
      </c>
      <c r="I294" s="420" t="s">
        <v>949</v>
      </c>
      <c r="J294" s="421">
        <v>85.82</v>
      </c>
      <c r="K294" s="421">
        <v>108.36383881230115</v>
      </c>
      <c r="L294" s="421">
        <v>178.34383881230116</v>
      </c>
      <c r="M294" s="202">
        <v>21.9</v>
      </c>
      <c r="N294" s="205">
        <v>38.025499732653316</v>
      </c>
    </row>
    <row r="295" spans="1:14">
      <c r="A295" s="199">
        <v>294</v>
      </c>
      <c r="B295" s="200">
        <v>5</v>
      </c>
      <c r="C295" s="200" t="s">
        <v>937</v>
      </c>
      <c r="D295" s="201">
        <v>9</v>
      </c>
      <c r="E295" s="420"/>
      <c r="F295" s="420"/>
      <c r="G295" s="201" t="s">
        <v>941</v>
      </c>
      <c r="H295" s="201" t="s">
        <v>867</v>
      </c>
      <c r="I295" s="420"/>
      <c r="J295" s="421"/>
      <c r="K295" s="421"/>
      <c r="L295" s="421"/>
      <c r="M295" s="202">
        <v>26.56</v>
      </c>
      <c r="N295" s="205">
        <v>46.116770452021555</v>
      </c>
    </row>
    <row r="296" spans="1:14">
      <c r="A296" s="199">
        <v>295</v>
      </c>
      <c r="B296" s="200">
        <v>5</v>
      </c>
      <c r="C296" s="200" t="s">
        <v>937</v>
      </c>
      <c r="D296" s="201">
        <v>9</v>
      </c>
      <c r="E296" s="420"/>
      <c r="F296" s="420"/>
      <c r="G296" s="201" t="s">
        <v>942</v>
      </c>
      <c r="H296" s="201" t="s">
        <v>867</v>
      </c>
      <c r="I296" s="420"/>
      <c r="J296" s="421"/>
      <c r="K296" s="421"/>
      <c r="L296" s="421"/>
      <c r="M296" s="202">
        <v>26.56</v>
      </c>
      <c r="N296" s="204">
        <v>46.116770452021555</v>
      </c>
    </row>
    <row r="297" spans="1:14">
      <c r="A297" s="199">
        <v>296</v>
      </c>
      <c r="B297" s="200">
        <v>5</v>
      </c>
      <c r="C297" s="200" t="s">
        <v>937</v>
      </c>
      <c r="D297" s="201">
        <v>9</v>
      </c>
      <c r="E297" s="420"/>
      <c r="F297" s="420"/>
      <c r="G297" s="201" t="s">
        <v>943</v>
      </c>
      <c r="H297" s="201" t="s">
        <v>867</v>
      </c>
      <c r="I297" s="420"/>
      <c r="J297" s="421"/>
      <c r="K297" s="421"/>
      <c r="L297" s="421"/>
      <c r="M297" s="202">
        <v>21.9</v>
      </c>
      <c r="N297" s="204">
        <v>38.025499732653316</v>
      </c>
    </row>
    <row r="298" spans="1:14">
      <c r="A298" s="199">
        <v>297</v>
      </c>
      <c r="B298" s="200">
        <v>5</v>
      </c>
      <c r="C298" s="200" t="s">
        <v>937</v>
      </c>
      <c r="D298" s="201">
        <v>9</v>
      </c>
      <c r="E298" s="420">
        <v>904</v>
      </c>
      <c r="F298" s="420" t="s">
        <v>950</v>
      </c>
      <c r="G298" s="201" t="s">
        <v>939</v>
      </c>
      <c r="H298" s="201" t="s">
        <v>947</v>
      </c>
      <c r="I298" s="420" t="s">
        <v>949</v>
      </c>
      <c r="J298" s="421">
        <v>80.790000000000006</v>
      </c>
      <c r="K298" s="421">
        <v>102.01252083017725</v>
      </c>
      <c r="L298" s="421">
        <v>169.10252083017724</v>
      </c>
      <c r="M298" s="202">
        <v>25.32</v>
      </c>
      <c r="N298" s="204">
        <v>43.96372845802658</v>
      </c>
    </row>
    <row r="299" spans="1:14">
      <c r="A299" s="199">
        <v>298</v>
      </c>
      <c r="B299" s="200">
        <v>5</v>
      </c>
      <c r="C299" s="200" t="s">
        <v>937</v>
      </c>
      <c r="D299" s="201">
        <v>9</v>
      </c>
      <c r="E299" s="420"/>
      <c r="F299" s="420"/>
      <c r="G299" s="201" t="s">
        <v>941</v>
      </c>
      <c r="H299" s="201" t="s">
        <v>947</v>
      </c>
      <c r="I299" s="420"/>
      <c r="J299" s="421"/>
      <c r="K299" s="421"/>
      <c r="L299" s="421"/>
      <c r="M299" s="202">
        <v>23.72</v>
      </c>
      <c r="N299" s="204">
        <v>41.185609756097563</v>
      </c>
    </row>
    <row r="300" spans="1:14">
      <c r="A300" s="199">
        <v>299</v>
      </c>
      <c r="B300" s="200">
        <v>5</v>
      </c>
      <c r="C300" s="200" t="s">
        <v>937</v>
      </c>
      <c r="D300" s="201">
        <v>9</v>
      </c>
      <c r="E300" s="420"/>
      <c r="F300" s="420"/>
      <c r="G300" s="201" t="s">
        <v>942</v>
      </c>
      <c r="H300" s="201" t="s">
        <v>947</v>
      </c>
      <c r="I300" s="420"/>
      <c r="J300" s="421"/>
      <c r="K300" s="421"/>
      <c r="L300" s="421"/>
      <c r="M300" s="202">
        <v>23.72</v>
      </c>
      <c r="N300" s="204">
        <v>41.185609756097563</v>
      </c>
    </row>
    <row r="301" spans="1:14">
      <c r="A301" s="199">
        <v>300</v>
      </c>
      <c r="B301" s="200">
        <v>5</v>
      </c>
      <c r="C301" s="200" t="s">
        <v>937</v>
      </c>
      <c r="D301" s="201">
        <v>9</v>
      </c>
      <c r="E301" s="420"/>
      <c r="F301" s="420"/>
      <c r="G301" s="201" t="s">
        <v>943</v>
      </c>
      <c r="H301" s="201" t="s">
        <v>947</v>
      </c>
      <c r="I301" s="420"/>
      <c r="J301" s="421"/>
      <c r="K301" s="421"/>
      <c r="L301" s="421"/>
      <c r="M301" s="202">
        <v>25.32</v>
      </c>
      <c r="N301" s="204">
        <v>43.96372845802658</v>
      </c>
    </row>
    <row r="302" spans="1:14">
      <c r="A302" s="199">
        <v>301</v>
      </c>
      <c r="B302" s="200">
        <v>5</v>
      </c>
      <c r="C302" s="200" t="s">
        <v>937</v>
      </c>
      <c r="D302" s="201">
        <v>9</v>
      </c>
      <c r="E302" s="420">
        <v>905</v>
      </c>
      <c r="F302" s="420" t="s">
        <v>939</v>
      </c>
      <c r="G302" s="201" t="s">
        <v>939</v>
      </c>
      <c r="H302" s="201" t="s">
        <v>867</v>
      </c>
      <c r="I302" s="420" t="s">
        <v>949</v>
      </c>
      <c r="J302" s="421">
        <v>85.82</v>
      </c>
      <c r="K302" s="421">
        <v>108.36464711227785</v>
      </c>
      <c r="L302" s="421">
        <v>178.34464711227787</v>
      </c>
      <c r="M302" s="202">
        <v>26.56</v>
      </c>
      <c r="N302" s="204">
        <v>46.116770452021555</v>
      </c>
    </row>
    <row r="303" spans="1:14">
      <c r="A303" s="199">
        <v>302</v>
      </c>
      <c r="B303" s="200">
        <v>5</v>
      </c>
      <c r="C303" s="200" t="s">
        <v>937</v>
      </c>
      <c r="D303" s="201">
        <v>9</v>
      </c>
      <c r="E303" s="420"/>
      <c r="F303" s="420"/>
      <c r="G303" s="201" t="s">
        <v>941</v>
      </c>
      <c r="H303" s="201" t="s">
        <v>867</v>
      </c>
      <c r="I303" s="420"/>
      <c r="J303" s="421"/>
      <c r="K303" s="421"/>
      <c r="L303" s="421"/>
      <c r="M303" s="202">
        <v>21.9</v>
      </c>
      <c r="N303" s="204">
        <v>38.025499732653316</v>
      </c>
    </row>
    <row r="304" spans="1:14">
      <c r="A304" s="199">
        <v>303</v>
      </c>
      <c r="B304" s="200">
        <v>5</v>
      </c>
      <c r="C304" s="200" t="s">
        <v>937</v>
      </c>
      <c r="D304" s="201">
        <v>9</v>
      </c>
      <c r="E304" s="420"/>
      <c r="F304" s="420"/>
      <c r="G304" s="201" t="s">
        <v>942</v>
      </c>
      <c r="H304" s="201" t="s">
        <v>867</v>
      </c>
      <c r="I304" s="420"/>
      <c r="J304" s="421"/>
      <c r="K304" s="421"/>
      <c r="L304" s="421"/>
      <c r="M304" s="202">
        <v>21.9</v>
      </c>
      <c r="N304" s="204">
        <v>38.025499732653316</v>
      </c>
    </row>
    <row r="305" spans="1:14">
      <c r="A305" s="199">
        <v>304</v>
      </c>
      <c r="B305" s="200">
        <v>5</v>
      </c>
      <c r="C305" s="200" t="s">
        <v>937</v>
      </c>
      <c r="D305" s="201">
        <v>9</v>
      </c>
      <c r="E305" s="420"/>
      <c r="F305" s="420"/>
      <c r="G305" s="201" t="s">
        <v>943</v>
      </c>
      <c r="H305" s="201" t="s">
        <v>867</v>
      </c>
      <c r="I305" s="420"/>
      <c r="J305" s="421"/>
      <c r="K305" s="421"/>
      <c r="L305" s="421"/>
      <c r="M305" s="202">
        <v>26.56</v>
      </c>
      <c r="N305" s="204">
        <v>46.116770452021555</v>
      </c>
    </row>
    <row r="306" spans="1:14">
      <c r="A306" s="199">
        <v>305</v>
      </c>
      <c r="B306" s="200">
        <v>5</v>
      </c>
      <c r="C306" s="200" t="s">
        <v>937</v>
      </c>
      <c r="D306" s="201">
        <v>9</v>
      </c>
      <c r="E306" s="420">
        <v>906</v>
      </c>
      <c r="F306" s="420" t="s">
        <v>943</v>
      </c>
      <c r="G306" s="201" t="s">
        <v>939</v>
      </c>
      <c r="H306" s="201" t="s">
        <v>947</v>
      </c>
      <c r="I306" s="420" t="s">
        <v>949</v>
      </c>
      <c r="J306" s="421">
        <v>80.790000000000006</v>
      </c>
      <c r="K306" s="421">
        <v>102.01328175484653</v>
      </c>
      <c r="L306" s="421">
        <v>169.10328175484653</v>
      </c>
      <c r="M306" s="202">
        <v>23.72</v>
      </c>
      <c r="N306" s="204">
        <v>41.185609756097563</v>
      </c>
    </row>
    <row r="307" spans="1:14">
      <c r="A307" s="199">
        <v>306</v>
      </c>
      <c r="B307" s="200">
        <v>5</v>
      </c>
      <c r="C307" s="200" t="s">
        <v>937</v>
      </c>
      <c r="D307" s="201">
        <v>9</v>
      </c>
      <c r="E307" s="420"/>
      <c r="F307" s="420"/>
      <c r="G307" s="201" t="s">
        <v>941</v>
      </c>
      <c r="H307" s="201" t="s">
        <v>947</v>
      </c>
      <c r="I307" s="420"/>
      <c r="J307" s="421"/>
      <c r="K307" s="421"/>
      <c r="L307" s="421"/>
      <c r="M307" s="202">
        <v>25.32</v>
      </c>
      <c r="N307" s="204">
        <v>43.96372845802658</v>
      </c>
    </row>
    <row r="308" spans="1:14">
      <c r="A308" s="199">
        <v>307</v>
      </c>
      <c r="B308" s="200">
        <v>5</v>
      </c>
      <c r="C308" s="200" t="s">
        <v>937</v>
      </c>
      <c r="D308" s="201">
        <v>9</v>
      </c>
      <c r="E308" s="420"/>
      <c r="F308" s="420"/>
      <c r="G308" s="201" t="s">
        <v>942</v>
      </c>
      <c r="H308" s="201" t="s">
        <v>947</v>
      </c>
      <c r="I308" s="420"/>
      <c r="J308" s="421"/>
      <c r="K308" s="421"/>
      <c r="L308" s="421"/>
      <c r="M308" s="202">
        <v>25.32</v>
      </c>
      <c r="N308" s="204">
        <v>43.96372845802658</v>
      </c>
    </row>
    <row r="309" spans="1:14">
      <c r="A309" s="199">
        <v>308</v>
      </c>
      <c r="B309" s="200">
        <v>5</v>
      </c>
      <c r="C309" s="200" t="s">
        <v>937</v>
      </c>
      <c r="D309" s="201">
        <v>9</v>
      </c>
      <c r="E309" s="420"/>
      <c r="F309" s="420"/>
      <c r="G309" s="201" t="s">
        <v>943</v>
      </c>
      <c r="H309" s="201" t="s">
        <v>947</v>
      </c>
      <c r="I309" s="420"/>
      <c r="J309" s="421"/>
      <c r="K309" s="421"/>
      <c r="L309" s="421"/>
      <c r="M309" s="202">
        <v>23.72</v>
      </c>
      <c r="N309" s="204">
        <v>41.185609756097563</v>
      </c>
    </row>
    <row r="310" spans="1:14">
      <c r="A310" s="199">
        <v>309</v>
      </c>
      <c r="B310" s="200">
        <v>5</v>
      </c>
      <c r="C310" s="200" t="s">
        <v>937</v>
      </c>
      <c r="D310" s="201">
        <v>9</v>
      </c>
      <c r="E310" s="420">
        <v>907</v>
      </c>
      <c r="F310" s="420" t="s">
        <v>941</v>
      </c>
      <c r="G310" s="201" t="s">
        <v>939</v>
      </c>
      <c r="H310" s="201" t="s">
        <v>867</v>
      </c>
      <c r="I310" s="420" t="s">
        <v>940</v>
      </c>
      <c r="J310" s="421">
        <v>114.59</v>
      </c>
      <c r="K310" s="421">
        <v>144.69243664176091</v>
      </c>
      <c r="L310" s="421">
        <v>247.34243664176091</v>
      </c>
      <c r="M310" s="202">
        <v>27</v>
      </c>
      <c r="N310" s="204">
        <v>46.880753095052036</v>
      </c>
    </row>
    <row r="311" spans="1:14">
      <c r="A311" s="199">
        <v>310</v>
      </c>
      <c r="B311" s="200">
        <v>5</v>
      </c>
      <c r="C311" s="200" t="s">
        <v>937</v>
      </c>
      <c r="D311" s="201">
        <v>9</v>
      </c>
      <c r="E311" s="420"/>
      <c r="F311" s="420"/>
      <c r="G311" s="201" t="s">
        <v>941</v>
      </c>
      <c r="H311" s="201" t="s">
        <v>867</v>
      </c>
      <c r="I311" s="420"/>
      <c r="J311" s="421"/>
      <c r="K311" s="421"/>
      <c r="L311" s="421"/>
      <c r="M311" s="202">
        <v>21.98</v>
      </c>
      <c r="N311" s="204">
        <v>38.164405667749769</v>
      </c>
    </row>
    <row r="312" spans="1:14">
      <c r="A312" s="199">
        <v>311</v>
      </c>
      <c r="B312" s="200">
        <v>5</v>
      </c>
      <c r="C312" s="200" t="s">
        <v>937</v>
      </c>
      <c r="D312" s="201">
        <v>9</v>
      </c>
      <c r="E312" s="420"/>
      <c r="F312" s="420"/>
      <c r="G312" s="201" t="s">
        <v>942</v>
      </c>
      <c r="H312" s="201" t="s">
        <v>867</v>
      </c>
      <c r="I312" s="420"/>
      <c r="J312" s="421"/>
      <c r="K312" s="421"/>
      <c r="L312" s="421"/>
      <c r="M312" s="202">
        <v>24.08</v>
      </c>
      <c r="N312" s="204">
        <v>41.810686464031591</v>
      </c>
    </row>
    <row r="313" spans="1:14">
      <c r="A313" s="199">
        <v>312</v>
      </c>
      <c r="B313" s="200">
        <v>5</v>
      </c>
      <c r="C313" s="200" t="s">
        <v>937</v>
      </c>
      <c r="D313" s="201">
        <v>9</v>
      </c>
      <c r="E313" s="420"/>
      <c r="F313" s="420"/>
      <c r="G313" s="201" t="s">
        <v>943</v>
      </c>
      <c r="H313" s="201" t="s">
        <v>867</v>
      </c>
      <c r="I313" s="420"/>
      <c r="J313" s="421"/>
      <c r="K313" s="421"/>
      <c r="L313" s="421"/>
      <c r="M313" s="202">
        <v>24.08</v>
      </c>
      <c r="N313" s="204">
        <v>41.810686464031591</v>
      </c>
    </row>
    <row r="314" spans="1:14">
      <c r="A314" s="199">
        <v>313</v>
      </c>
      <c r="B314" s="200">
        <v>5</v>
      </c>
      <c r="C314" s="200" t="s">
        <v>937</v>
      </c>
      <c r="D314" s="201">
        <v>9</v>
      </c>
      <c r="E314" s="420"/>
      <c r="F314" s="420"/>
      <c r="G314" s="201" t="s">
        <v>944</v>
      </c>
      <c r="H314" s="201" t="s">
        <v>867</v>
      </c>
      <c r="I314" s="420"/>
      <c r="J314" s="421"/>
      <c r="K314" s="421"/>
      <c r="L314" s="421"/>
      <c r="M314" s="202">
        <v>21.98</v>
      </c>
      <c r="N314" s="204">
        <v>38.164405667749769</v>
      </c>
    </row>
    <row r="315" spans="1:14">
      <c r="A315" s="199">
        <v>314</v>
      </c>
      <c r="B315" s="200">
        <v>5</v>
      </c>
      <c r="C315" s="200" t="s">
        <v>937</v>
      </c>
      <c r="D315" s="201">
        <v>9</v>
      </c>
      <c r="E315" s="420"/>
      <c r="F315" s="420"/>
      <c r="G315" s="201" t="s">
        <v>945</v>
      </c>
      <c r="H315" s="201" t="s">
        <v>867</v>
      </c>
      <c r="I315" s="420"/>
      <c r="J315" s="421"/>
      <c r="K315" s="421"/>
      <c r="L315" s="421"/>
      <c r="M315" s="202">
        <v>27</v>
      </c>
      <c r="N315" s="204">
        <v>46.880753095052036</v>
      </c>
    </row>
    <row r="316" spans="1:14">
      <c r="A316" s="199">
        <v>315</v>
      </c>
      <c r="B316" s="200">
        <v>5</v>
      </c>
      <c r="C316" s="200" t="s">
        <v>937</v>
      </c>
      <c r="D316" s="201">
        <v>9</v>
      </c>
      <c r="E316" s="420">
        <v>908</v>
      </c>
      <c r="F316" s="420" t="s">
        <v>942</v>
      </c>
      <c r="G316" s="201" t="s">
        <v>939</v>
      </c>
      <c r="H316" s="201" t="s">
        <v>947</v>
      </c>
      <c r="I316" s="420" t="s">
        <v>940</v>
      </c>
      <c r="J316" s="421">
        <v>114.96599999999999</v>
      </c>
      <c r="K316" s="421">
        <v>145.1596344911147</v>
      </c>
      <c r="L316" s="421">
        <v>249.57963449111469</v>
      </c>
      <c r="M316" s="202">
        <v>25.62</v>
      </c>
      <c r="N316" s="204">
        <v>44.48462571463827</v>
      </c>
    </row>
    <row r="317" spans="1:14">
      <c r="A317" s="199">
        <v>316</v>
      </c>
      <c r="B317" s="200">
        <v>5</v>
      </c>
      <c r="C317" s="200" t="s">
        <v>937</v>
      </c>
      <c r="D317" s="201">
        <v>9</v>
      </c>
      <c r="E317" s="420"/>
      <c r="F317" s="420"/>
      <c r="G317" s="201" t="s">
        <v>941</v>
      </c>
      <c r="H317" s="201" t="s">
        <v>947</v>
      </c>
      <c r="I317" s="420"/>
      <c r="J317" s="421"/>
      <c r="K317" s="421"/>
      <c r="L317" s="421"/>
      <c r="M317" s="202">
        <v>23.49</v>
      </c>
      <c r="N317" s="204">
        <v>40.786255192695265</v>
      </c>
    </row>
    <row r="318" spans="1:14">
      <c r="A318" s="199">
        <v>317</v>
      </c>
      <c r="B318" s="200">
        <v>5</v>
      </c>
      <c r="C318" s="200" t="s">
        <v>937</v>
      </c>
      <c r="D318" s="201">
        <v>9</v>
      </c>
      <c r="E318" s="420"/>
      <c r="F318" s="420"/>
      <c r="G318" s="201" t="s">
        <v>942</v>
      </c>
      <c r="H318" s="201" t="s">
        <v>947</v>
      </c>
      <c r="I318" s="420"/>
      <c r="J318" s="421"/>
      <c r="K318" s="421"/>
      <c r="L318" s="421"/>
      <c r="M318" s="202">
        <v>23.46</v>
      </c>
      <c r="N318" s="204">
        <v>40.734165467034103</v>
      </c>
    </row>
    <row r="319" spans="1:14">
      <c r="A319" s="199">
        <v>318</v>
      </c>
      <c r="B319" s="200">
        <v>5</v>
      </c>
      <c r="C319" s="200" t="s">
        <v>937</v>
      </c>
      <c r="D319" s="201">
        <v>9</v>
      </c>
      <c r="E319" s="420"/>
      <c r="F319" s="420"/>
      <c r="G319" s="201" t="s">
        <v>943</v>
      </c>
      <c r="H319" s="201" t="s">
        <v>947</v>
      </c>
      <c r="I319" s="420"/>
      <c r="J319" s="421"/>
      <c r="K319" s="421"/>
      <c r="L319" s="421"/>
      <c r="M319" s="202">
        <v>23.46</v>
      </c>
      <c r="N319" s="204">
        <v>40.734165467034103</v>
      </c>
    </row>
    <row r="320" spans="1:14">
      <c r="A320" s="199">
        <v>319</v>
      </c>
      <c r="B320" s="200">
        <v>5</v>
      </c>
      <c r="C320" s="200" t="s">
        <v>937</v>
      </c>
      <c r="D320" s="201">
        <v>9</v>
      </c>
      <c r="E320" s="420"/>
      <c r="F320" s="420"/>
      <c r="G320" s="201" t="s">
        <v>944</v>
      </c>
      <c r="H320" s="201" t="s">
        <v>947</v>
      </c>
      <c r="I320" s="420"/>
      <c r="J320" s="421"/>
      <c r="K320" s="421"/>
      <c r="L320" s="421"/>
      <c r="M320" s="202">
        <v>23.49</v>
      </c>
      <c r="N320" s="204">
        <v>40.786255192695265</v>
      </c>
    </row>
    <row r="321" spans="1:14" ht="18" thickBot="1">
      <c r="A321" s="199">
        <v>320</v>
      </c>
      <c r="B321" s="200">
        <v>5</v>
      </c>
      <c r="C321" s="200" t="s">
        <v>937</v>
      </c>
      <c r="D321" s="201">
        <v>9</v>
      </c>
      <c r="E321" s="420"/>
      <c r="F321" s="420"/>
      <c r="G321" s="201" t="s">
        <v>945</v>
      </c>
      <c r="H321" s="201" t="s">
        <v>947</v>
      </c>
      <c r="I321" s="420"/>
      <c r="J321" s="421"/>
      <c r="K321" s="421"/>
      <c r="L321" s="421"/>
      <c r="M321" s="206">
        <v>25.62</v>
      </c>
      <c r="N321" s="207">
        <v>44.48462571463827</v>
      </c>
    </row>
    <row r="322" spans="1:14">
      <c r="A322" s="199">
        <v>321</v>
      </c>
      <c r="B322" s="200">
        <v>5</v>
      </c>
      <c r="C322" s="200" t="s">
        <v>937</v>
      </c>
      <c r="D322" s="201">
        <v>10</v>
      </c>
      <c r="E322" s="420">
        <v>1001</v>
      </c>
      <c r="F322" s="420" t="s">
        <v>938</v>
      </c>
      <c r="G322" s="201" t="s">
        <v>939</v>
      </c>
      <c r="H322" s="201" t="s">
        <v>867</v>
      </c>
      <c r="I322" s="420" t="s">
        <v>940</v>
      </c>
      <c r="J322" s="421">
        <v>114.59</v>
      </c>
      <c r="K322" s="421">
        <v>144.715576787157</v>
      </c>
      <c r="L322" s="421">
        <v>247.36557678715701</v>
      </c>
      <c r="M322" s="202">
        <v>24.08</v>
      </c>
      <c r="N322" s="203">
        <v>41.810686464031591</v>
      </c>
    </row>
    <row r="323" spans="1:14">
      <c r="A323" s="199">
        <v>322</v>
      </c>
      <c r="B323" s="200">
        <v>5</v>
      </c>
      <c r="C323" s="200" t="s">
        <v>937</v>
      </c>
      <c r="D323" s="201">
        <v>10</v>
      </c>
      <c r="E323" s="420"/>
      <c r="F323" s="420"/>
      <c r="G323" s="201" t="s">
        <v>941</v>
      </c>
      <c r="H323" s="201" t="s">
        <v>867</v>
      </c>
      <c r="I323" s="420"/>
      <c r="J323" s="421"/>
      <c r="K323" s="421"/>
      <c r="L323" s="421"/>
      <c r="M323" s="202">
        <v>21.98</v>
      </c>
      <c r="N323" s="204">
        <v>38.164405667749769</v>
      </c>
    </row>
    <row r="324" spans="1:14">
      <c r="A324" s="199">
        <v>323</v>
      </c>
      <c r="B324" s="200">
        <v>5</v>
      </c>
      <c r="C324" s="200" t="s">
        <v>937</v>
      </c>
      <c r="D324" s="201">
        <v>10</v>
      </c>
      <c r="E324" s="420"/>
      <c r="F324" s="420"/>
      <c r="G324" s="201" t="s">
        <v>942</v>
      </c>
      <c r="H324" s="201" t="s">
        <v>867</v>
      </c>
      <c r="I324" s="420"/>
      <c r="J324" s="421"/>
      <c r="K324" s="421"/>
      <c r="L324" s="421"/>
      <c r="M324" s="202">
        <v>27</v>
      </c>
      <c r="N324" s="204">
        <v>46.880753095052036</v>
      </c>
    </row>
    <row r="325" spans="1:14">
      <c r="A325" s="199">
        <v>324</v>
      </c>
      <c r="B325" s="200">
        <v>5</v>
      </c>
      <c r="C325" s="200" t="s">
        <v>937</v>
      </c>
      <c r="D325" s="201">
        <v>10</v>
      </c>
      <c r="E325" s="420"/>
      <c r="F325" s="420"/>
      <c r="G325" s="201" t="s">
        <v>943</v>
      </c>
      <c r="H325" s="201" t="s">
        <v>867</v>
      </c>
      <c r="I325" s="420"/>
      <c r="J325" s="421"/>
      <c r="K325" s="421"/>
      <c r="L325" s="421"/>
      <c r="M325" s="202">
        <v>27</v>
      </c>
      <c r="N325" s="204">
        <v>46.880753095052036</v>
      </c>
    </row>
    <row r="326" spans="1:14">
      <c r="A326" s="199">
        <v>325</v>
      </c>
      <c r="B326" s="200">
        <v>5</v>
      </c>
      <c r="C326" s="200" t="s">
        <v>937</v>
      </c>
      <c r="D326" s="201">
        <v>10</v>
      </c>
      <c r="E326" s="420"/>
      <c r="F326" s="420"/>
      <c r="G326" s="201" t="s">
        <v>944</v>
      </c>
      <c r="H326" s="201" t="s">
        <v>867</v>
      </c>
      <c r="I326" s="420"/>
      <c r="J326" s="421"/>
      <c r="K326" s="421"/>
      <c r="L326" s="421"/>
      <c r="M326" s="202">
        <v>21.98</v>
      </c>
      <c r="N326" s="204">
        <v>38.164405667749769</v>
      </c>
    </row>
    <row r="327" spans="1:14">
      <c r="A327" s="199">
        <v>326</v>
      </c>
      <c r="B327" s="200">
        <v>5</v>
      </c>
      <c r="C327" s="200" t="s">
        <v>937</v>
      </c>
      <c r="D327" s="201">
        <v>10</v>
      </c>
      <c r="E327" s="420"/>
      <c r="F327" s="420"/>
      <c r="G327" s="201" t="s">
        <v>945</v>
      </c>
      <c r="H327" s="201" t="s">
        <v>867</v>
      </c>
      <c r="I327" s="420"/>
      <c r="J327" s="421"/>
      <c r="K327" s="421"/>
      <c r="L327" s="421"/>
      <c r="M327" s="202">
        <v>24.08</v>
      </c>
      <c r="N327" s="204">
        <v>41.810686464031591</v>
      </c>
    </row>
    <row r="328" spans="1:14">
      <c r="A328" s="199">
        <v>327</v>
      </c>
      <c r="B328" s="200">
        <v>5</v>
      </c>
      <c r="C328" s="200" t="s">
        <v>937</v>
      </c>
      <c r="D328" s="201">
        <v>10</v>
      </c>
      <c r="E328" s="420">
        <v>1002</v>
      </c>
      <c r="F328" s="420" t="s">
        <v>946</v>
      </c>
      <c r="G328" s="201" t="s">
        <v>939</v>
      </c>
      <c r="H328" s="201" t="s">
        <v>947</v>
      </c>
      <c r="I328" s="420" t="s">
        <v>940</v>
      </c>
      <c r="J328" s="421">
        <v>114.96</v>
      </c>
      <c r="K328" s="421">
        <v>145.182849353796</v>
      </c>
      <c r="L328" s="421">
        <v>249.60284935379599</v>
      </c>
      <c r="M328" s="202">
        <v>23.46</v>
      </c>
      <c r="N328" s="204">
        <v>40.734165467034103</v>
      </c>
    </row>
    <row r="329" spans="1:14">
      <c r="A329" s="199">
        <v>328</v>
      </c>
      <c r="B329" s="200">
        <v>5</v>
      </c>
      <c r="C329" s="200" t="s">
        <v>937</v>
      </c>
      <c r="D329" s="201">
        <v>10</v>
      </c>
      <c r="E329" s="420"/>
      <c r="F329" s="420"/>
      <c r="G329" s="201" t="s">
        <v>941</v>
      </c>
      <c r="H329" s="201" t="s">
        <v>947</v>
      </c>
      <c r="I329" s="420"/>
      <c r="J329" s="421"/>
      <c r="K329" s="421"/>
      <c r="L329" s="421"/>
      <c r="M329" s="202">
        <v>23.49</v>
      </c>
      <c r="N329" s="204">
        <v>40.786255192695265</v>
      </c>
    </row>
    <row r="330" spans="1:14">
      <c r="A330" s="199">
        <v>329</v>
      </c>
      <c r="B330" s="200">
        <v>5</v>
      </c>
      <c r="C330" s="200" t="s">
        <v>937</v>
      </c>
      <c r="D330" s="201">
        <v>10</v>
      </c>
      <c r="E330" s="420"/>
      <c r="F330" s="420"/>
      <c r="G330" s="201" t="s">
        <v>942</v>
      </c>
      <c r="H330" s="201" t="s">
        <v>947</v>
      </c>
      <c r="I330" s="420"/>
      <c r="J330" s="421"/>
      <c r="K330" s="421"/>
      <c r="L330" s="421"/>
      <c r="M330" s="202">
        <v>25.62</v>
      </c>
      <c r="N330" s="204">
        <v>44.48462571463827</v>
      </c>
    </row>
    <row r="331" spans="1:14">
      <c r="A331" s="199">
        <v>330</v>
      </c>
      <c r="B331" s="200">
        <v>5</v>
      </c>
      <c r="C331" s="200" t="s">
        <v>937</v>
      </c>
      <c r="D331" s="201">
        <v>10</v>
      </c>
      <c r="E331" s="420"/>
      <c r="F331" s="420"/>
      <c r="G331" s="201" t="s">
        <v>943</v>
      </c>
      <c r="H331" s="201" t="s">
        <v>947</v>
      </c>
      <c r="I331" s="420"/>
      <c r="J331" s="421"/>
      <c r="K331" s="421"/>
      <c r="L331" s="421"/>
      <c r="M331" s="202">
        <v>25.62</v>
      </c>
      <c r="N331" s="204">
        <v>44.48462571463827</v>
      </c>
    </row>
    <row r="332" spans="1:14">
      <c r="A332" s="199">
        <v>331</v>
      </c>
      <c r="B332" s="200">
        <v>5</v>
      </c>
      <c r="C332" s="200" t="s">
        <v>937</v>
      </c>
      <c r="D332" s="201">
        <v>10</v>
      </c>
      <c r="E332" s="420"/>
      <c r="F332" s="420"/>
      <c r="G332" s="201" t="s">
        <v>944</v>
      </c>
      <c r="H332" s="201" t="s">
        <v>947</v>
      </c>
      <c r="I332" s="420"/>
      <c r="J332" s="421"/>
      <c r="K332" s="421"/>
      <c r="L332" s="421"/>
      <c r="M332" s="202">
        <v>23.49</v>
      </c>
      <c r="N332" s="204">
        <v>40.786255192695265</v>
      </c>
    </row>
    <row r="333" spans="1:14">
      <c r="A333" s="199">
        <v>332</v>
      </c>
      <c r="B333" s="200">
        <v>5</v>
      </c>
      <c r="C333" s="200" t="s">
        <v>937</v>
      </c>
      <c r="D333" s="201">
        <v>10</v>
      </c>
      <c r="E333" s="420"/>
      <c r="F333" s="420"/>
      <c r="G333" s="201" t="s">
        <v>945</v>
      </c>
      <c r="H333" s="201" t="s">
        <v>947</v>
      </c>
      <c r="I333" s="420"/>
      <c r="J333" s="421"/>
      <c r="K333" s="421"/>
      <c r="L333" s="421"/>
      <c r="M333" s="202">
        <v>23.46</v>
      </c>
      <c r="N333" s="204">
        <v>40.734165467034103</v>
      </c>
    </row>
    <row r="334" spans="1:14">
      <c r="A334" s="199">
        <v>333</v>
      </c>
      <c r="B334" s="200">
        <v>5</v>
      </c>
      <c r="C334" s="200" t="s">
        <v>937</v>
      </c>
      <c r="D334" s="201">
        <v>10</v>
      </c>
      <c r="E334" s="420">
        <v>1003</v>
      </c>
      <c r="F334" s="420" t="s">
        <v>948</v>
      </c>
      <c r="G334" s="201" t="s">
        <v>939</v>
      </c>
      <c r="H334" s="201" t="s">
        <v>867</v>
      </c>
      <c r="I334" s="420" t="s">
        <v>949</v>
      </c>
      <c r="J334" s="421">
        <v>85.82</v>
      </c>
      <c r="K334" s="421">
        <v>108.36383881230115</v>
      </c>
      <c r="L334" s="421">
        <v>178.34383881230116</v>
      </c>
      <c r="M334" s="202">
        <v>21.9</v>
      </c>
      <c r="N334" s="205">
        <v>38.025499732653316</v>
      </c>
    </row>
    <row r="335" spans="1:14">
      <c r="A335" s="199">
        <v>334</v>
      </c>
      <c r="B335" s="200">
        <v>5</v>
      </c>
      <c r="C335" s="200" t="s">
        <v>937</v>
      </c>
      <c r="D335" s="201">
        <v>10</v>
      </c>
      <c r="E335" s="420"/>
      <c r="F335" s="420"/>
      <c r="G335" s="201" t="s">
        <v>941</v>
      </c>
      <c r="H335" s="201" t="s">
        <v>867</v>
      </c>
      <c r="I335" s="420"/>
      <c r="J335" s="421"/>
      <c r="K335" s="421"/>
      <c r="L335" s="421"/>
      <c r="M335" s="202">
        <v>26.56</v>
      </c>
      <c r="N335" s="205">
        <v>46.116770452021555</v>
      </c>
    </row>
    <row r="336" spans="1:14">
      <c r="A336" s="199">
        <v>335</v>
      </c>
      <c r="B336" s="200">
        <v>5</v>
      </c>
      <c r="C336" s="200" t="s">
        <v>937</v>
      </c>
      <c r="D336" s="201">
        <v>10</v>
      </c>
      <c r="E336" s="420"/>
      <c r="F336" s="420"/>
      <c r="G336" s="201" t="s">
        <v>942</v>
      </c>
      <c r="H336" s="201" t="s">
        <v>867</v>
      </c>
      <c r="I336" s="420"/>
      <c r="J336" s="421"/>
      <c r="K336" s="421"/>
      <c r="L336" s="421"/>
      <c r="M336" s="202">
        <v>26.56</v>
      </c>
      <c r="N336" s="204">
        <v>46.116770452021555</v>
      </c>
    </row>
    <row r="337" spans="1:14">
      <c r="A337" s="199">
        <v>336</v>
      </c>
      <c r="B337" s="200">
        <v>5</v>
      </c>
      <c r="C337" s="200" t="s">
        <v>937</v>
      </c>
      <c r="D337" s="201">
        <v>10</v>
      </c>
      <c r="E337" s="420"/>
      <c r="F337" s="420"/>
      <c r="G337" s="201" t="s">
        <v>943</v>
      </c>
      <c r="H337" s="201" t="s">
        <v>867</v>
      </c>
      <c r="I337" s="420"/>
      <c r="J337" s="421"/>
      <c r="K337" s="421"/>
      <c r="L337" s="421"/>
      <c r="M337" s="202">
        <v>21.9</v>
      </c>
      <c r="N337" s="204">
        <v>38.025499732653316</v>
      </c>
    </row>
    <row r="338" spans="1:14">
      <c r="A338" s="199">
        <v>337</v>
      </c>
      <c r="B338" s="200">
        <v>5</v>
      </c>
      <c r="C338" s="200" t="s">
        <v>937</v>
      </c>
      <c r="D338" s="201">
        <v>10</v>
      </c>
      <c r="E338" s="420">
        <v>1004</v>
      </c>
      <c r="F338" s="420" t="s">
        <v>950</v>
      </c>
      <c r="G338" s="201" t="s">
        <v>939</v>
      </c>
      <c r="H338" s="201" t="s">
        <v>947</v>
      </c>
      <c r="I338" s="420" t="s">
        <v>949</v>
      </c>
      <c r="J338" s="421">
        <v>80.790000000000006</v>
      </c>
      <c r="K338" s="421">
        <v>102.01252083017725</v>
      </c>
      <c r="L338" s="421">
        <v>169.10252083017724</v>
      </c>
      <c r="M338" s="202">
        <v>25.32</v>
      </c>
      <c r="N338" s="204">
        <v>43.96372845802658</v>
      </c>
    </row>
    <row r="339" spans="1:14">
      <c r="A339" s="199">
        <v>338</v>
      </c>
      <c r="B339" s="200">
        <v>5</v>
      </c>
      <c r="C339" s="200" t="s">
        <v>937</v>
      </c>
      <c r="D339" s="201">
        <v>10</v>
      </c>
      <c r="E339" s="420"/>
      <c r="F339" s="420"/>
      <c r="G339" s="201" t="s">
        <v>941</v>
      </c>
      <c r="H339" s="201" t="s">
        <v>947</v>
      </c>
      <c r="I339" s="420"/>
      <c r="J339" s="421"/>
      <c r="K339" s="421"/>
      <c r="L339" s="421"/>
      <c r="M339" s="202">
        <v>23.72</v>
      </c>
      <c r="N339" s="204">
        <v>41.185609756097563</v>
      </c>
    </row>
    <row r="340" spans="1:14">
      <c r="A340" s="199">
        <v>339</v>
      </c>
      <c r="B340" s="200">
        <v>5</v>
      </c>
      <c r="C340" s="200" t="s">
        <v>937</v>
      </c>
      <c r="D340" s="201">
        <v>10</v>
      </c>
      <c r="E340" s="420"/>
      <c r="F340" s="420"/>
      <c r="G340" s="201" t="s">
        <v>942</v>
      </c>
      <c r="H340" s="201" t="s">
        <v>947</v>
      </c>
      <c r="I340" s="420"/>
      <c r="J340" s="421"/>
      <c r="K340" s="421"/>
      <c r="L340" s="421"/>
      <c r="M340" s="202">
        <v>23.72</v>
      </c>
      <c r="N340" s="204">
        <v>41.185609756097563</v>
      </c>
    </row>
    <row r="341" spans="1:14">
      <c r="A341" s="199">
        <v>340</v>
      </c>
      <c r="B341" s="200">
        <v>5</v>
      </c>
      <c r="C341" s="200" t="s">
        <v>937</v>
      </c>
      <c r="D341" s="201">
        <v>10</v>
      </c>
      <c r="E341" s="420"/>
      <c r="F341" s="420"/>
      <c r="G341" s="201" t="s">
        <v>943</v>
      </c>
      <c r="H341" s="201" t="s">
        <v>947</v>
      </c>
      <c r="I341" s="420"/>
      <c r="J341" s="421"/>
      <c r="K341" s="421"/>
      <c r="L341" s="421"/>
      <c r="M341" s="202">
        <v>25.32</v>
      </c>
      <c r="N341" s="204">
        <v>43.96372845802658</v>
      </c>
    </row>
    <row r="342" spans="1:14">
      <c r="A342" s="199">
        <v>341</v>
      </c>
      <c r="B342" s="200">
        <v>5</v>
      </c>
      <c r="C342" s="200" t="s">
        <v>937</v>
      </c>
      <c r="D342" s="201">
        <v>10</v>
      </c>
      <c r="E342" s="420">
        <v>1005</v>
      </c>
      <c r="F342" s="420" t="s">
        <v>939</v>
      </c>
      <c r="G342" s="201" t="s">
        <v>939</v>
      </c>
      <c r="H342" s="201" t="s">
        <v>867</v>
      </c>
      <c r="I342" s="420" t="s">
        <v>949</v>
      </c>
      <c r="J342" s="421">
        <v>85.82</v>
      </c>
      <c r="K342" s="421">
        <v>108.36464711227785</v>
      </c>
      <c r="L342" s="421">
        <v>178.34464711227787</v>
      </c>
      <c r="M342" s="202">
        <v>26.56</v>
      </c>
      <c r="N342" s="204">
        <v>46.116770452021555</v>
      </c>
    </row>
    <row r="343" spans="1:14">
      <c r="A343" s="199">
        <v>342</v>
      </c>
      <c r="B343" s="200">
        <v>5</v>
      </c>
      <c r="C343" s="200" t="s">
        <v>937</v>
      </c>
      <c r="D343" s="201">
        <v>10</v>
      </c>
      <c r="E343" s="420"/>
      <c r="F343" s="420"/>
      <c r="G343" s="201" t="s">
        <v>941</v>
      </c>
      <c r="H343" s="201" t="s">
        <v>867</v>
      </c>
      <c r="I343" s="420"/>
      <c r="J343" s="421"/>
      <c r="K343" s="421"/>
      <c r="L343" s="421"/>
      <c r="M343" s="202">
        <v>21.9</v>
      </c>
      <c r="N343" s="204">
        <v>38.025499732653316</v>
      </c>
    </row>
    <row r="344" spans="1:14">
      <c r="A344" s="199">
        <v>343</v>
      </c>
      <c r="B344" s="200">
        <v>5</v>
      </c>
      <c r="C344" s="200" t="s">
        <v>937</v>
      </c>
      <c r="D344" s="201">
        <v>10</v>
      </c>
      <c r="E344" s="420"/>
      <c r="F344" s="420"/>
      <c r="G344" s="201" t="s">
        <v>942</v>
      </c>
      <c r="H344" s="201" t="s">
        <v>867</v>
      </c>
      <c r="I344" s="420"/>
      <c r="J344" s="421"/>
      <c r="K344" s="421"/>
      <c r="L344" s="421"/>
      <c r="M344" s="202">
        <v>21.9</v>
      </c>
      <c r="N344" s="204">
        <v>38.025499732653316</v>
      </c>
    </row>
    <row r="345" spans="1:14">
      <c r="A345" s="199">
        <v>344</v>
      </c>
      <c r="B345" s="200">
        <v>5</v>
      </c>
      <c r="C345" s="200" t="s">
        <v>937</v>
      </c>
      <c r="D345" s="201">
        <v>10</v>
      </c>
      <c r="E345" s="420"/>
      <c r="F345" s="420"/>
      <c r="G345" s="201" t="s">
        <v>943</v>
      </c>
      <c r="H345" s="201" t="s">
        <v>867</v>
      </c>
      <c r="I345" s="420"/>
      <c r="J345" s="421"/>
      <c r="K345" s="421"/>
      <c r="L345" s="421"/>
      <c r="M345" s="202">
        <v>26.56</v>
      </c>
      <c r="N345" s="204">
        <v>46.116770452021555</v>
      </c>
    </row>
    <row r="346" spans="1:14">
      <c r="A346" s="199">
        <v>345</v>
      </c>
      <c r="B346" s="200">
        <v>5</v>
      </c>
      <c r="C346" s="200" t="s">
        <v>937</v>
      </c>
      <c r="D346" s="201">
        <v>10</v>
      </c>
      <c r="E346" s="420">
        <v>1006</v>
      </c>
      <c r="F346" s="420" t="s">
        <v>943</v>
      </c>
      <c r="G346" s="201" t="s">
        <v>939</v>
      </c>
      <c r="H346" s="201" t="s">
        <v>947</v>
      </c>
      <c r="I346" s="420" t="s">
        <v>949</v>
      </c>
      <c r="J346" s="421">
        <v>80.790000000000006</v>
      </c>
      <c r="K346" s="421">
        <v>102.01328175484653</v>
      </c>
      <c r="L346" s="421">
        <v>169.10328175484653</v>
      </c>
      <c r="M346" s="202">
        <v>23.72</v>
      </c>
      <c r="N346" s="204">
        <v>41.185609756097563</v>
      </c>
    </row>
    <row r="347" spans="1:14">
      <c r="A347" s="199">
        <v>346</v>
      </c>
      <c r="B347" s="200">
        <v>5</v>
      </c>
      <c r="C347" s="200" t="s">
        <v>937</v>
      </c>
      <c r="D347" s="201">
        <v>10</v>
      </c>
      <c r="E347" s="420"/>
      <c r="F347" s="420"/>
      <c r="G347" s="201" t="s">
        <v>941</v>
      </c>
      <c r="H347" s="201" t="s">
        <v>947</v>
      </c>
      <c r="I347" s="420"/>
      <c r="J347" s="421"/>
      <c r="K347" s="421"/>
      <c r="L347" s="421"/>
      <c r="M347" s="202">
        <v>25.32</v>
      </c>
      <c r="N347" s="204">
        <v>43.96372845802658</v>
      </c>
    </row>
    <row r="348" spans="1:14">
      <c r="A348" s="199">
        <v>347</v>
      </c>
      <c r="B348" s="200">
        <v>5</v>
      </c>
      <c r="C348" s="200" t="s">
        <v>937</v>
      </c>
      <c r="D348" s="201">
        <v>10</v>
      </c>
      <c r="E348" s="420"/>
      <c r="F348" s="420"/>
      <c r="G348" s="201" t="s">
        <v>942</v>
      </c>
      <c r="H348" s="201" t="s">
        <v>947</v>
      </c>
      <c r="I348" s="420"/>
      <c r="J348" s="421"/>
      <c r="K348" s="421"/>
      <c r="L348" s="421"/>
      <c r="M348" s="202">
        <v>25.32</v>
      </c>
      <c r="N348" s="204">
        <v>43.96372845802658</v>
      </c>
    </row>
    <row r="349" spans="1:14">
      <c r="A349" s="199">
        <v>348</v>
      </c>
      <c r="B349" s="200">
        <v>5</v>
      </c>
      <c r="C349" s="200" t="s">
        <v>937</v>
      </c>
      <c r="D349" s="201">
        <v>10</v>
      </c>
      <c r="E349" s="420"/>
      <c r="F349" s="420"/>
      <c r="G349" s="201" t="s">
        <v>943</v>
      </c>
      <c r="H349" s="201" t="s">
        <v>947</v>
      </c>
      <c r="I349" s="420"/>
      <c r="J349" s="421"/>
      <c r="K349" s="421"/>
      <c r="L349" s="421"/>
      <c r="M349" s="202">
        <v>23.72</v>
      </c>
      <c r="N349" s="204">
        <v>41.185609756097563</v>
      </c>
    </row>
    <row r="350" spans="1:14">
      <c r="A350" s="199">
        <v>349</v>
      </c>
      <c r="B350" s="200">
        <v>5</v>
      </c>
      <c r="C350" s="200" t="s">
        <v>937</v>
      </c>
      <c r="D350" s="201">
        <v>10</v>
      </c>
      <c r="E350" s="420">
        <v>1007</v>
      </c>
      <c r="F350" s="420" t="s">
        <v>941</v>
      </c>
      <c r="G350" s="201" t="s">
        <v>939</v>
      </c>
      <c r="H350" s="201" t="s">
        <v>867</v>
      </c>
      <c r="I350" s="420" t="s">
        <v>940</v>
      </c>
      <c r="J350" s="421">
        <v>114.59</v>
      </c>
      <c r="K350" s="421">
        <v>144.69243664176091</v>
      </c>
      <c r="L350" s="421">
        <v>247.34243664176091</v>
      </c>
      <c r="M350" s="202">
        <v>27</v>
      </c>
      <c r="N350" s="204">
        <v>46.880753095052036</v>
      </c>
    </row>
    <row r="351" spans="1:14">
      <c r="A351" s="199">
        <v>350</v>
      </c>
      <c r="B351" s="200">
        <v>5</v>
      </c>
      <c r="C351" s="200" t="s">
        <v>937</v>
      </c>
      <c r="D351" s="201">
        <v>10</v>
      </c>
      <c r="E351" s="420"/>
      <c r="F351" s="420"/>
      <c r="G351" s="201" t="s">
        <v>941</v>
      </c>
      <c r="H351" s="201" t="s">
        <v>867</v>
      </c>
      <c r="I351" s="420"/>
      <c r="J351" s="421"/>
      <c r="K351" s="421"/>
      <c r="L351" s="421"/>
      <c r="M351" s="202">
        <v>21.98</v>
      </c>
      <c r="N351" s="204">
        <v>38.164405667749769</v>
      </c>
    </row>
    <row r="352" spans="1:14">
      <c r="A352" s="199">
        <v>351</v>
      </c>
      <c r="B352" s="200">
        <v>5</v>
      </c>
      <c r="C352" s="200" t="s">
        <v>937</v>
      </c>
      <c r="D352" s="201">
        <v>10</v>
      </c>
      <c r="E352" s="420"/>
      <c r="F352" s="420"/>
      <c r="G352" s="201" t="s">
        <v>942</v>
      </c>
      <c r="H352" s="201" t="s">
        <v>867</v>
      </c>
      <c r="I352" s="420"/>
      <c r="J352" s="421"/>
      <c r="K352" s="421"/>
      <c r="L352" s="421"/>
      <c r="M352" s="202">
        <v>24.08</v>
      </c>
      <c r="N352" s="204">
        <v>41.810686464031591</v>
      </c>
    </row>
    <row r="353" spans="1:14">
      <c r="A353" s="199">
        <v>352</v>
      </c>
      <c r="B353" s="200">
        <v>5</v>
      </c>
      <c r="C353" s="200" t="s">
        <v>937</v>
      </c>
      <c r="D353" s="201">
        <v>10</v>
      </c>
      <c r="E353" s="420"/>
      <c r="F353" s="420"/>
      <c r="G353" s="201" t="s">
        <v>943</v>
      </c>
      <c r="H353" s="201" t="s">
        <v>867</v>
      </c>
      <c r="I353" s="420"/>
      <c r="J353" s="421"/>
      <c r="K353" s="421"/>
      <c r="L353" s="421"/>
      <c r="M353" s="202">
        <v>24.08</v>
      </c>
      <c r="N353" s="204">
        <v>41.810686464031591</v>
      </c>
    </row>
    <row r="354" spans="1:14">
      <c r="A354" s="199">
        <v>353</v>
      </c>
      <c r="B354" s="200">
        <v>5</v>
      </c>
      <c r="C354" s="200" t="s">
        <v>937</v>
      </c>
      <c r="D354" s="201">
        <v>10</v>
      </c>
      <c r="E354" s="420"/>
      <c r="F354" s="420"/>
      <c r="G354" s="201" t="s">
        <v>944</v>
      </c>
      <c r="H354" s="201" t="s">
        <v>867</v>
      </c>
      <c r="I354" s="420"/>
      <c r="J354" s="421"/>
      <c r="K354" s="421"/>
      <c r="L354" s="421"/>
      <c r="M354" s="202">
        <v>21.98</v>
      </c>
      <c r="N354" s="204">
        <v>38.164405667749769</v>
      </c>
    </row>
    <row r="355" spans="1:14">
      <c r="A355" s="199">
        <v>354</v>
      </c>
      <c r="B355" s="200">
        <v>5</v>
      </c>
      <c r="C355" s="200" t="s">
        <v>937</v>
      </c>
      <c r="D355" s="201">
        <v>10</v>
      </c>
      <c r="E355" s="420"/>
      <c r="F355" s="420"/>
      <c r="G355" s="201" t="s">
        <v>945</v>
      </c>
      <c r="H355" s="201" t="s">
        <v>867</v>
      </c>
      <c r="I355" s="420"/>
      <c r="J355" s="421"/>
      <c r="K355" s="421"/>
      <c r="L355" s="421"/>
      <c r="M355" s="202">
        <v>27</v>
      </c>
      <c r="N355" s="204">
        <v>46.880753095052036</v>
      </c>
    </row>
    <row r="356" spans="1:14">
      <c r="A356" s="199">
        <v>355</v>
      </c>
      <c r="B356" s="200">
        <v>5</v>
      </c>
      <c r="C356" s="200" t="s">
        <v>937</v>
      </c>
      <c r="D356" s="201">
        <v>10</v>
      </c>
      <c r="E356" s="420">
        <v>1008</v>
      </c>
      <c r="F356" s="420" t="s">
        <v>942</v>
      </c>
      <c r="G356" s="201" t="s">
        <v>939</v>
      </c>
      <c r="H356" s="201" t="s">
        <v>947</v>
      </c>
      <c r="I356" s="420" t="s">
        <v>940</v>
      </c>
      <c r="J356" s="421">
        <v>114.96599999999999</v>
      </c>
      <c r="K356" s="421">
        <v>145.1596344911147</v>
      </c>
      <c r="L356" s="421">
        <v>249.57963449111469</v>
      </c>
      <c r="M356" s="202">
        <v>25.62</v>
      </c>
      <c r="N356" s="204">
        <v>44.48462571463827</v>
      </c>
    </row>
    <row r="357" spans="1:14">
      <c r="A357" s="199">
        <v>356</v>
      </c>
      <c r="B357" s="200">
        <v>5</v>
      </c>
      <c r="C357" s="200" t="s">
        <v>937</v>
      </c>
      <c r="D357" s="201">
        <v>10</v>
      </c>
      <c r="E357" s="420"/>
      <c r="F357" s="420"/>
      <c r="G357" s="201" t="s">
        <v>941</v>
      </c>
      <c r="H357" s="201" t="s">
        <v>947</v>
      </c>
      <c r="I357" s="420"/>
      <c r="J357" s="421"/>
      <c r="K357" s="421"/>
      <c r="L357" s="421"/>
      <c r="M357" s="202">
        <v>23.49</v>
      </c>
      <c r="N357" s="204">
        <v>40.786255192695265</v>
      </c>
    </row>
    <row r="358" spans="1:14">
      <c r="A358" s="199">
        <v>357</v>
      </c>
      <c r="B358" s="200">
        <v>5</v>
      </c>
      <c r="C358" s="200" t="s">
        <v>937</v>
      </c>
      <c r="D358" s="201">
        <v>10</v>
      </c>
      <c r="E358" s="420"/>
      <c r="F358" s="420"/>
      <c r="G358" s="201" t="s">
        <v>942</v>
      </c>
      <c r="H358" s="201" t="s">
        <v>947</v>
      </c>
      <c r="I358" s="420"/>
      <c r="J358" s="421"/>
      <c r="K358" s="421"/>
      <c r="L358" s="421"/>
      <c r="M358" s="202">
        <v>23.46</v>
      </c>
      <c r="N358" s="204">
        <v>40.734165467034103</v>
      </c>
    </row>
    <row r="359" spans="1:14">
      <c r="A359" s="199">
        <v>358</v>
      </c>
      <c r="B359" s="200">
        <v>5</v>
      </c>
      <c r="C359" s="200" t="s">
        <v>937</v>
      </c>
      <c r="D359" s="201">
        <v>10</v>
      </c>
      <c r="E359" s="420"/>
      <c r="F359" s="420"/>
      <c r="G359" s="201" t="s">
        <v>943</v>
      </c>
      <c r="H359" s="201" t="s">
        <v>947</v>
      </c>
      <c r="I359" s="420"/>
      <c r="J359" s="421"/>
      <c r="K359" s="421"/>
      <c r="L359" s="421"/>
      <c r="M359" s="202">
        <v>23.46</v>
      </c>
      <c r="N359" s="204">
        <v>40.734165467034103</v>
      </c>
    </row>
    <row r="360" spans="1:14">
      <c r="A360" s="199">
        <v>359</v>
      </c>
      <c r="B360" s="200">
        <v>5</v>
      </c>
      <c r="C360" s="200" t="s">
        <v>937</v>
      </c>
      <c r="D360" s="201">
        <v>10</v>
      </c>
      <c r="E360" s="420"/>
      <c r="F360" s="420"/>
      <c r="G360" s="201" t="s">
        <v>944</v>
      </c>
      <c r="H360" s="201" t="s">
        <v>947</v>
      </c>
      <c r="I360" s="420"/>
      <c r="J360" s="421"/>
      <c r="K360" s="421"/>
      <c r="L360" s="421"/>
      <c r="M360" s="202">
        <v>23.49</v>
      </c>
      <c r="N360" s="204">
        <v>40.786255192695265</v>
      </c>
    </row>
    <row r="361" spans="1:14" ht="18" thickBot="1">
      <c r="A361" s="199">
        <v>360</v>
      </c>
      <c r="B361" s="200">
        <v>5</v>
      </c>
      <c r="C361" s="200" t="s">
        <v>937</v>
      </c>
      <c r="D361" s="201">
        <v>10</v>
      </c>
      <c r="E361" s="420"/>
      <c r="F361" s="420"/>
      <c r="G361" s="201" t="s">
        <v>945</v>
      </c>
      <c r="H361" s="201" t="s">
        <v>947</v>
      </c>
      <c r="I361" s="420"/>
      <c r="J361" s="421"/>
      <c r="K361" s="421"/>
      <c r="L361" s="421"/>
      <c r="M361" s="206">
        <v>25.62</v>
      </c>
      <c r="N361" s="207">
        <v>44.48462571463827</v>
      </c>
    </row>
    <row r="362" spans="1:14">
      <c r="A362" s="199">
        <v>361</v>
      </c>
      <c r="B362" s="200">
        <v>5</v>
      </c>
      <c r="C362" s="200" t="s">
        <v>937</v>
      </c>
      <c r="D362" s="201">
        <v>11</v>
      </c>
      <c r="E362" s="420">
        <v>1101</v>
      </c>
      <c r="F362" s="420" t="s">
        <v>938</v>
      </c>
      <c r="G362" s="201" t="s">
        <v>939</v>
      </c>
      <c r="H362" s="201" t="s">
        <v>867</v>
      </c>
      <c r="I362" s="420" t="s">
        <v>940</v>
      </c>
      <c r="J362" s="421">
        <v>114.59</v>
      </c>
      <c r="K362" s="421">
        <v>144.715576787157</v>
      </c>
      <c r="L362" s="421">
        <v>247.36557678715701</v>
      </c>
      <c r="M362" s="202">
        <v>24.08</v>
      </c>
      <c r="N362" s="203">
        <v>41.810686464031591</v>
      </c>
    </row>
    <row r="363" spans="1:14">
      <c r="A363" s="199">
        <v>362</v>
      </c>
      <c r="B363" s="200">
        <v>5</v>
      </c>
      <c r="C363" s="200" t="s">
        <v>937</v>
      </c>
      <c r="D363" s="201">
        <v>11</v>
      </c>
      <c r="E363" s="420"/>
      <c r="F363" s="420"/>
      <c r="G363" s="201" t="s">
        <v>941</v>
      </c>
      <c r="H363" s="201" t="s">
        <v>867</v>
      </c>
      <c r="I363" s="420"/>
      <c r="J363" s="421"/>
      <c r="K363" s="421"/>
      <c r="L363" s="421"/>
      <c r="M363" s="202">
        <v>21.98</v>
      </c>
      <c r="N363" s="204">
        <v>38.164405667749769</v>
      </c>
    </row>
    <row r="364" spans="1:14">
      <c r="A364" s="199">
        <v>363</v>
      </c>
      <c r="B364" s="200">
        <v>5</v>
      </c>
      <c r="C364" s="200" t="s">
        <v>937</v>
      </c>
      <c r="D364" s="201">
        <v>11</v>
      </c>
      <c r="E364" s="420"/>
      <c r="F364" s="420"/>
      <c r="G364" s="201" t="s">
        <v>942</v>
      </c>
      <c r="H364" s="201" t="s">
        <v>867</v>
      </c>
      <c r="I364" s="420"/>
      <c r="J364" s="421"/>
      <c r="K364" s="421"/>
      <c r="L364" s="421"/>
      <c r="M364" s="202">
        <v>27</v>
      </c>
      <c r="N364" s="204">
        <v>46.880753095052036</v>
      </c>
    </row>
    <row r="365" spans="1:14">
      <c r="A365" s="199">
        <v>364</v>
      </c>
      <c r="B365" s="200">
        <v>5</v>
      </c>
      <c r="C365" s="200" t="s">
        <v>937</v>
      </c>
      <c r="D365" s="201">
        <v>11</v>
      </c>
      <c r="E365" s="420"/>
      <c r="F365" s="420"/>
      <c r="G365" s="201" t="s">
        <v>943</v>
      </c>
      <c r="H365" s="201" t="s">
        <v>867</v>
      </c>
      <c r="I365" s="420"/>
      <c r="J365" s="421"/>
      <c r="K365" s="421"/>
      <c r="L365" s="421"/>
      <c r="M365" s="202">
        <v>27</v>
      </c>
      <c r="N365" s="204">
        <v>46.880753095052036</v>
      </c>
    </row>
    <row r="366" spans="1:14">
      <c r="A366" s="199">
        <v>365</v>
      </c>
      <c r="B366" s="200">
        <v>5</v>
      </c>
      <c r="C366" s="200" t="s">
        <v>937</v>
      </c>
      <c r="D366" s="201">
        <v>11</v>
      </c>
      <c r="E366" s="420"/>
      <c r="F366" s="420"/>
      <c r="G366" s="201" t="s">
        <v>944</v>
      </c>
      <c r="H366" s="201" t="s">
        <v>867</v>
      </c>
      <c r="I366" s="420"/>
      <c r="J366" s="421"/>
      <c r="K366" s="421"/>
      <c r="L366" s="421"/>
      <c r="M366" s="202">
        <v>21.98</v>
      </c>
      <c r="N366" s="204">
        <v>38.164405667749769</v>
      </c>
    </row>
    <row r="367" spans="1:14">
      <c r="A367" s="199">
        <v>366</v>
      </c>
      <c r="B367" s="200">
        <v>5</v>
      </c>
      <c r="C367" s="200" t="s">
        <v>937</v>
      </c>
      <c r="D367" s="201">
        <v>11</v>
      </c>
      <c r="E367" s="420"/>
      <c r="F367" s="420"/>
      <c r="G367" s="201" t="s">
        <v>945</v>
      </c>
      <c r="H367" s="201" t="s">
        <v>867</v>
      </c>
      <c r="I367" s="420"/>
      <c r="J367" s="421"/>
      <c r="K367" s="421"/>
      <c r="L367" s="421"/>
      <c r="M367" s="202">
        <v>24.08</v>
      </c>
      <c r="N367" s="204">
        <v>41.810686464031591</v>
      </c>
    </row>
    <row r="368" spans="1:14">
      <c r="A368" s="199">
        <v>367</v>
      </c>
      <c r="B368" s="200">
        <v>5</v>
      </c>
      <c r="C368" s="200" t="s">
        <v>937</v>
      </c>
      <c r="D368" s="201">
        <v>11</v>
      </c>
      <c r="E368" s="420">
        <v>1102</v>
      </c>
      <c r="F368" s="420" t="s">
        <v>946</v>
      </c>
      <c r="G368" s="201" t="s">
        <v>939</v>
      </c>
      <c r="H368" s="201" t="s">
        <v>947</v>
      </c>
      <c r="I368" s="420" t="s">
        <v>940</v>
      </c>
      <c r="J368" s="421">
        <v>114.96</v>
      </c>
      <c r="K368" s="421">
        <v>145.182849353796</v>
      </c>
      <c r="L368" s="421">
        <v>249.60284935379599</v>
      </c>
      <c r="M368" s="202">
        <v>23.46</v>
      </c>
      <c r="N368" s="204">
        <v>40.734165467034103</v>
      </c>
    </row>
    <row r="369" spans="1:14">
      <c r="A369" s="199">
        <v>368</v>
      </c>
      <c r="B369" s="200">
        <v>5</v>
      </c>
      <c r="C369" s="200" t="s">
        <v>937</v>
      </c>
      <c r="D369" s="201">
        <v>11</v>
      </c>
      <c r="E369" s="420"/>
      <c r="F369" s="420"/>
      <c r="G369" s="201" t="s">
        <v>941</v>
      </c>
      <c r="H369" s="201" t="s">
        <v>947</v>
      </c>
      <c r="I369" s="420"/>
      <c r="J369" s="421"/>
      <c r="K369" s="421"/>
      <c r="L369" s="421"/>
      <c r="M369" s="202">
        <v>23.49</v>
      </c>
      <c r="N369" s="204">
        <v>40.786255192695265</v>
      </c>
    </row>
    <row r="370" spans="1:14">
      <c r="A370" s="199">
        <v>369</v>
      </c>
      <c r="B370" s="200">
        <v>5</v>
      </c>
      <c r="C370" s="200" t="s">
        <v>937</v>
      </c>
      <c r="D370" s="201">
        <v>11</v>
      </c>
      <c r="E370" s="420"/>
      <c r="F370" s="420"/>
      <c r="G370" s="201" t="s">
        <v>942</v>
      </c>
      <c r="H370" s="201" t="s">
        <v>947</v>
      </c>
      <c r="I370" s="420"/>
      <c r="J370" s="421"/>
      <c r="K370" s="421"/>
      <c r="L370" s="421"/>
      <c r="M370" s="202">
        <v>25.62</v>
      </c>
      <c r="N370" s="204">
        <v>44.48462571463827</v>
      </c>
    </row>
    <row r="371" spans="1:14">
      <c r="A371" s="199">
        <v>370</v>
      </c>
      <c r="B371" s="200">
        <v>5</v>
      </c>
      <c r="C371" s="200" t="s">
        <v>937</v>
      </c>
      <c r="D371" s="201">
        <v>11</v>
      </c>
      <c r="E371" s="420"/>
      <c r="F371" s="420"/>
      <c r="G371" s="201" t="s">
        <v>943</v>
      </c>
      <c r="H371" s="201" t="s">
        <v>947</v>
      </c>
      <c r="I371" s="420"/>
      <c r="J371" s="421"/>
      <c r="K371" s="421"/>
      <c r="L371" s="421"/>
      <c r="M371" s="202">
        <v>25.62</v>
      </c>
      <c r="N371" s="204">
        <v>44.48462571463827</v>
      </c>
    </row>
    <row r="372" spans="1:14">
      <c r="A372" s="199">
        <v>371</v>
      </c>
      <c r="B372" s="200">
        <v>5</v>
      </c>
      <c r="C372" s="200" t="s">
        <v>937</v>
      </c>
      <c r="D372" s="201">
        <v>11</v>
      </c>
      <c r="E372" s="420"/>
      <c r="F372" s="420"/>
      <c r="G372" s="201" t="s">
        <v>944</v>
      </c>
      <c r="H372" s="201" t="s">
        <v>947</v>
      </c>
      <c r="I372" s="420"/>
      <c r="J372" s="421"/>
      <c r="K372" s="421"/>
      <c r="L372" s="421"/>
      <c r="M372" s="202">
        <v>23.49</v>
      </c>
      <c r="N372" s="204">
        <v>40.786255192695265</v>
      </c>
    </row>
    <row r="373" spans="1:14">
      <c r="A373" s="199">
        <v>372</v>
      </c>
      <c r="B373" s="200">
        <v>5</v>
      </c>
      <c r="C373" s="200" t="s">
        <v>937</v>
      </c>
      <c r="D373" s="201">
        <v>11</v>
      </c>
      <c r="E373" s="420"/>
      <c r="F373" s="420"/>
      <c r="G373" s="201" t="s">
        <v>945</v>
      </c>
      <c r="H373" s="201" t="s">
        <v>947</v>
      </c>
      <c r="I373" s="420"/>
      <c r="J373" s="421"/>
      <c r="K373" s="421"/>
      <c r="L373" s="421"/>
      <c r="M373" s="202">
        <v>23.46</v>
      </c>
      <c r="N373" s="204">
        <v>40.734165467034103</v>
      </c>
    </row>
    <row r="374" spans="1:14">
      <c r="A374" s="199">
        <v>373</v>
      </c>
      <c r="B374" s="200">
        <v>5</v>
      </c>
      <c r="C374" s="200" t="s">
        <v>937</v>
      </c>
      <c r="D374" s="201">
        <v>11</v>
      </c>
      <c r="E374" s="420">
        <v>1103</v>
      </c>
      <c r="F374" s="420" t="s">
        <v>948</v>
      </c>
      <c r="G374" s="201" t="s">
        <v>939</v>
      </c>
      <c r="H374" s="201" t="s">
        <v>867</v>
      </c>
      <c r="I374" s="420" t="s">
        <v>949</v>
      </c>
      <c r="J374" s="421">
        <v>85.82</v>
      </c>
      <c r="K374" s="421">
        <v>108.36383881230115</v>
      </c>
      <c r="L374" s="421">
        <v>178.34383881230116</v>
      </c>
      <c r="M374" s="202">
        <v>21.9</v>
      </c>
      <c r="N374" s="205">
        <v>38.025499732653316</v>
      </c>
    </row>
    <row r="375" spans="1:14">
      <c r="A375" s="199">
        <v>374</v>
      </c>
      <c r="B375" s="200">
        <v>5</v>
      </c>
      <c r="C375" s="200" t="s">
        <v>937</v>
      </c>
      <c r="D375" s="201">
        <v>11</v>
      </c>
      <c r="E375" s="420"/>
      <c r="F375" s="420"/>
      <c r="G375" s="201" t="s">
        <v>941</v>
      </c>
      <c r="H375" s="201" t="s">
        <v>867</v>
      </c>
      <c r="I375" s="420"/>
      <c r="J375" s="421"/>
      <c r="K375" s="421"/>
      <c r="L375" s="421"/>
      <c r="M375" s="202">
        <v>26.56</v>
      </c>
      <c r="N375" s="205">
        <v>46.116770452021555</v>
      </c>
    </row>
    <row r="376" spans="1:14">
      <c r="A376" s="199">
        <v>375</v>
      </c>
      <c r="B376" s="200">
        <v>5</v>
      </c>
      <c r="C376" s="200" t="s">
        <v>937</v>
      </c>
      <c r="D376" s="201">
        <v>11</v>
      </c>
      <c r="E376" s="420"/>
      <c r="F376" s="420"/>
      <c r="G376" s="201" t="s">
        <v>942</v>
      </c>
      <c r="H376" s="201" t="s">
        <v>867</v>
      </c>
      <c r="I376" s="420"/>
      <c r="J376" s="421"/>
      <c r="K376" s="421"/>
      <c r="L376" s="421"/>
      <c r="M376" s="202">
        <v>26.56</v>
      </c>
      <c r="N376" s="204">
        <v>46.116770452021555</v>
      </c>
    </row>
    <row r="377" spans="1:14">
      <c r="A377" s="199">
        <v>376</v>
      </c>
      <c r="B377" s="200">
        <v>5</v>
      </c>
      <c r="C377" s="200" t="s">
        <v>937</v>
      </c>
      <c r="D377" s="201">
        <v>11</v>
      </c>
      <c r="E377" s="420"/>
      <c r="F377" s="420"/>
      <c r="G377" s="201" t="s">
        <v>943</v>
      </c>
      <c r="H377" s="201" t="s">
        <v>867</v>
      </c>
      <c r="I377" s="420"/>
      <c r="J377" s="421"/>
      <c r="K377" s="421"/>
      <c r="L377" s="421"/>
      <c r="M377" s="202">
        <v>21.9</v>
      </c>
      <c r="N377" s="204">
        <v>38.025499732653316</v>
      </c>
    </row>
    <row r="378" spans="1:14">
      <c r="A378" s="199">
        <v>377</v>
      </c>
      <c r="B378" s="200">
        <v>5</v>
      </c>
      <c r="C378" s="200" t="s">
        <v>937</v>
      </c>
      <c r="D378" s="201">
        <v>11</v>
      </c>
      <c r="E378" s="420">
        <v>1104</v>
      </c>
      <c r="F378" s="420" t="s">
        <v>950</v>
      </c>
      <c r="G378" s="201" t="s">
        <v>939</v>
      </c>
      <c r="H378" s="201" t="s">
        <v>947</v>
      </c>
      <c r="I378" s="420" t="s">
        <v>949</v>
      </c>
      <c r="J378" s="421">
        <v>80.790000000000006</v>
      </c>
      <c r="K378" s="421">
        <v>102.01252083017725</v>
      </c>
      <c r="L378" s="421">
        <v>169.10252083017724</v>
      </c>
      <c r="M378" s="202">
        <v>25.32</v>
      </c>
      <c r="N378" s="204">
        <v>43.96372845802658</v>
      </c>
    </row>
    <row r="379" spans="1:14">
      <c r="A379" s="199">
        <v>378</v>
      </c>
      <c r="B379" s="200">
        <v>5</v>
      </c>
      <c r="C379" s="200" t="s">
        <v>937</v>
      </c>
      <c r="D379" s="201">
        <v>11</v>
      </c>
      <c r="E379" s="420"/>
      <c r="F379" s="420"/>
      <c r="G379" s="201" t="s">
        <v>941</v>
      </c>
      <c r="H379" s="201" t="s">
        <v>947</v>
      </c>
      <c r="I379" s="420"/>
      <c r="J379" s="421"/>
      <c r="K379" s="421"/>
      <c r="L379" s="421"/>
      <c r="M379" s="202">
        <v>23.72</v>
      </c>
      <c r="N379" s="204">
        <v>41.185609756097563</v>
      </c>
    </row>
    <row r="380" spans="1:14">
      <c r="A380" s="199">
        <v>379</v>
      </c>
      <c r="B380" s="200">
        <v>5</v>
      </c>
      <c r="C380" s="200" t="s">
        <v>937</v>
      </c>
      <c r="D380" s="201">
        <v>11</v>
      </c>
      <c r="E380" s="420"/>
      <c r="F380" s="420"/>
      <c r="G380" s="201" t="s">
        <v>942</v>
      </c>
      <c r="H380" s="201" t="s">
        <v>947</v>
      </c>
      <c r="I380" s="420"/>
      <c r="J380" s="421"/>
      <c r="K380" s="421"/>
      <c r="L380" s="421"/>
      <c r="M380" s="202">
        <v>23.72</v>
      </c>
      <c r="N380" s="204">
        <v>41.185609756097563</v>
      </c>
    </row>
    <row r="381" spans="1:14">
      <c r="A381" s="199">
        <v>380</v>
      </c>
      <c r="B381" s="200">
        <v>5</v>
      </c>
      <c r="C381" s="200" t="s">
        <v>937</v>
      </c>
      <c r="D381" s="201">
        <v>11</v>
      </c>
      <c r="E381" s="420"/>
      <c r="F381" s="420"/>
      <c r="G381" s="201" t="s">
        <v>943</v>
      </c>
      <c r="H381" s="201" t="s">
        <v>947</v>
      </c>
      <c r="I381" s="420"/>
      <c r="J381" s="421"/>
      <c r="K381" s="421"/>
      <c r="L381" s="421"/>
      <c r="M381" s="202">
        <v>25.32</v>
      </c>
      <c r="N381" s="204">
        <v>43.96372845802658</v>
      </c>
    </row>
    <row r="382" spans="1:14">
      <c r="A382" s="199">
        <v>381</v>
      </c>
      <c r="B382" s="200">
        <v>5</v>
      </c>
      <c r="C382" s="200" t="s">
        <v>937</v>
      </c>
      <c r="D382" s="201">
        <v>11</v>
      </c>
      <c r="E382" s="420">
        <v>1105</v>
      </c>
      <c r="F382" s="420" t="s">
        <v>939</v>
      </c>
      <c r="G382" s="201" t="s">
        <v>939</v>
      </c>
      <c r="H382" s="201" t="s">
        <v>867</v>
      </c>
      <c r="I382" s="420" t="s">
        <v>949</v>
      </c>
      <c r="J382" s="421">
        <v>85.82</v>
      </c>
      <c r="K382" s="421">
        <v>108.36464711227785</v>
      </c>
      <c r="L382" s="421">
        <v>178.34464711227787</v>
      </c>
      <c r="M382" s="202">
        <v>26.56</v>
      </c>
      <c r="N382" s="204">
        <v>46.116770452021555</v>
      </c>
    </row>
    <row r="383" spans="1:14">
      <c r="A383" s="199">
        <v>382</v>
      </c>
      <c r="B383" s="200">
        <v>5</v>
      </c>
      <c r="C383" s="200" t="s">
        <v>937</v>
      </c>
      <c r="D383" s="201">
        <v>11</v>
      </c>
      <c r="E383" s="420"/>
      <c r="F383" s="420"/>
      <c r="G383" s="201" t="s">
        <v>941</v>
      </c>
      <c r="H383" s="201" t="s">
        <v>867</v>
      </c>
      <c r="I383" s="420"/>
      <c r="J383" s="421"/>
      <c r="K383" s="421"/>
      <c r="L383" s="421"/>
      <c r="M383" s="202">
        <v>21.9</v>
      </c>
      <c r="N383" s="204">
        <v>38.025499732653316</v>
      </c>
    </row>
    <row r="384" spans="1:14">
      <c r="A384" s="199">
        <v>383</v>
      </c>
      <c r="B384" s="200">
        <v>5</v>
      </c>
      <c r="C384" s="200" t="s">
        <v>937</v>
      </c>
      <c r="D384" s="201">
        <v>11</v>
      </c>
      <c r="E384" s="420"/>
      <c r="F384" s="420"/>
      <c r="G384" s="201" t="s">
        <v>942</v>
      </c>
      <c r="H384" s="201" t="s">
        <v>867</v>
      </c>
      <c r="I384" s="420"/>
      <c r="J384" s="421"/>
      <c r="K384" s="421"/>
      <c r="L384" s="421"/>
      <c r="M384" s="202">
        <v>21.9</v>
      </c>
      <c r="N384" s="204">
        <v>38.025499732653316</v>
      </c>
    </row>
    <row r="385" spans="1:14">
      <c r="A385" s="199">
        <v>384</v>
      </c>
      <c r="B385" s="200">
        <v>5</v>
      </c>
      <c r="C385" s="200" t="s">
        <v>937</v>
      </c>
      <c r="D385" s="201">
        <v>11</v>
      </c>
      <c r="E385" s="420"/>
      <c r="F385" s="420"/>
      <c r="G385" s="201" t="s">
        <v>943</v>
      </c>
      <c r="H385" s="201" t="s">
        <v>867</v>
      </c>
      <c r="I385" s="420"/>
      <c r="J385" s="421"/>
      <c r="K385" s="421"/>
      <c r="L385" s="421"/>
      <c r="M385" s="202">
        <v>26.56</v>
      </c>
      <c r="N385" s="204">
        <v>46.116770452021555</v>
      </c>
    </row>
    <row r="386" spans="1:14">
      <c r="A386" s="199">
        <v>385</v>
      </c>
      <c r="B386" s="200">
        <v>5</v>
      </c>
      <c r="C386" s="200" t="s">
        <v>937</v>
      </c>
      <c r="D386" s="201">
        <v>11</v>
      </c>
      <c r="E386" s="420">
        <v>1106</v>
      </c>
      <c r="F386" s="420" t="s">
        <v>943</v>
      </c>
      <c r="G386" s="201" t="s">
        <v>939</v>
      </c>
      <c r="H386" s="201" t="s">
        <v>947</v>
      </c>
      <c r="I386" s="420" t="s">
        <v>949</v>
      </c>
      <c r="J386" s="421">
        <v>80.790000000000006</v>
      </c>
      <c r="K386" s="421">
        <v>102.01328175484653</v>
      </c>
      <c r="L386" s="421">
        <v>169.10328175484653</v>
      </c>
      <c r="M386" s="202">
        <v>23.72</v>
      </c>
      <c r="N386" s="204">
        <v>41.185609756097563</v>
      </c>
    </row>
    <row r="387" spans="1:14">
      <c r="A387" s="199">
        <v>386</v>
      </c>
      <c r="B387" s="200">
        <v>5</v>
      </c>
      <c r="C387" s="200" t="s">
        <v>937</v>
      </c>
      <c r="D387" s="201">
        <v>11</v>
      </c>
      <c r="E387" s="420"/>
      <c r="F387" s="420"/>
      <c r="G387" s="201" t="s">
        <v>941</v>
      </c>
      <c r="H387" s="201" t="s">
        <v>947</v>
      </c>
      <c r="I387" s="420"/>
      <c r="J387" s="421"/>
      <c r="K387" s="421"/>
      <c r="L387" s="421"/>
      <c r="M387" s="202">
        <v>25.32</v>
      </c>
      <c r="N387" s="204">
        <v>43.96372845802658</v>
      </c>
    </row>
    <row r="388" spans="1:14">
      <c r="A388" s="199">
        <v>387</v>
      </c>
      <c r="B388" s="200">
        <v>5</v>
      </c>
      <c r="C388" s="200" t="s">
        <v>937</v>
      </c>
      <c r="D388" s="201">
        <v>11</v>
      </c>
      <c r="E388" s="420"/>
      <c r="F388" s="420"/>
      <c r="G388" s="201" t="s">
        <v>942</v>
      </c>
      <c r="H388" s="201" t="s">
        <v>947</v>
      </c>
      <c r="I388" s="420"/>
      <c r="J388" s="421"/>
      <c r="K388" s="421"/>
      <c r="L388" s="421"/>
      <c r="M388" s="202">
        <v>25.32</v>
      </c>
      <c r="N388" s="204">
        <v>43.96372845802658</v>
      </c>
    </row>
    <row r="389" spans="1:14">
      <c r="A389" s="199">
        <v>388</v>
      </c>
      <c r="B389" s="200">
        <v>5</v>
      </c>
      <c r="C389" s="200" t="s">
        <v>937</v>
      </c>
      <c r="D389" s="201">
        <v>11</v>
      </c>
      <c r="E389" s="420"/>
      <c r="F389" s="420"/>
      <c r="G389" s="201" t="s">
        <v>943</v>
      </c>
      <c r="H389" s="201" t="s">
        <v>947</v>
      </c>
      <c r="I389" s="420"/>
      <c r="J389" s="421"/>
      <c r="K389" s="421"/>
      <c r="L389" s="421"/>
      <c r="M389" s="202">
        <v>23.72</v>
      </c>
      <c r="N389" s="204">
        <v>41.185609756097563</v>
      </c>
    </row>
    <row r="390" spans="1:14">
      <c r="A390" s="199">
        <v>389</v>
      </c>
      <c r="B390" s="200">
        <v>5</v>
      </c>
      <c r="C390" s="200" t="s">
        <v>937</v>
      </c>
      <c r="D390" s="201">
        <v>11</v>
      </c>
      <c r="E390" s="420">
        <v>1107</v>
      </c>
      <c r="F390" s="420" t="s">
        <v>941</v>
      </c>
      <c r="G390" s="201" t="s">
        <v>939</v>
      </c>
      <c r="H390" s="201" t="s">
        <v>867</v>
      </c>
      <c r="I390" s="420" t="s">
        <v>940</v>
      </c>
      <c r="J390" s="421">
        <v>114.59</v>
      </c>
      <c r="K390" s="421">
        <v>144.69243664176091</v>
      </c>
      <c r="L390" s="421">
        <v>247.34243664176091</v>
      </c>
      <c r="M390" s="202">
        <v>27</v>
      </c>
      <c r="N390" s="204">
        <v>46.880753095052036</v>
      </c>
    </row>
    <row r="391" spans="1:14">
      <c r="A391" s="199">
        <v>390</v>
      </c>
      <c r="B391" s="200">
        <v>5</v>
      </c>
      <c r="C391" s="200" t="s">
        <v>937</v>
      </c>
      <c r="D391" s="201">
        <v>11</v>
      </c>
      <c r="E391" s="420"/>
      <c r="F391" s="420"/>
      <c r="G391" s="201" t="s">
        <v>941</v>
      </c>
      <c r="H391" s="201" t="s">
        <v>867</v>
      </c>
      <c r="I391" s="420"/>
      <c r="J391" s="421"/>
      <c r="K391" s="421"/>
      <c r="L391" s="421"/>
      <c r="M391" s="202">
        <v>21.98</v>
      </c>
      <c r="N391" s="204">
        <v>38.164405667749769</v>
      </c>
    </row>
    <row r="392" spans="1:14">
      <c r="A392" s="199">
        <v>391</v>
      </c>
      <c r="B392" s="200">
        <v>5</v>
      </c>
      <c r="C392" s="200" t="s">
        <v>937</v>
      </c>
      <c r="D392" s="201">
        <v>11</v>
      </c>
      <c r="E392" s="420"/>
      <c r="F392" s="420"/>
      <c r="G392" s="201" t="s">
        <v>942</v>
      </c>
      <c r="H392" s="201" t="s">
        <v>867</v>
      </c>
      <c r="I392" s="420"/>
      <c r="J392" s="421"/>
      <c r="K392" s="421"/>
      <c r="L392" s="421"/>
      <c r="M392" s="202">
        <v>24.08</v>
      </c>
      <c r="N392" s="204">
        <v>41.810686464031591</v>
      </c>
    </row>
    <row r="393" spans="1:14">
      <c r="A393" s="199">
        <v>392</v>
      </c>
      <c r="B393" s="200">
        <v>5</v>
      </c>
      <c r="C393" s="200" t="s">
        <v>937</v>
      </c>
      <c r="D393" s="201">
        <v>11</v>
      </c>
      <c r="E393" s="420"/>
      <c r="F393" s="420"/>
      <c r="G393" s="201" t="s">
        <v>943</v>
      </c>
      <c r="H393" s="201" t="s">
        <v>867</v>
      </c>
      <c r="I393" s="420"/>
      <c r="J393" s="421"/>
      <c r="K393" s="421"/>
      <c r="L393" s="421"/>
      <c r="M393" s="202">
        <v>24.08</v>
      </c>
      <c r="N393" s="204">
        <v>41.810686464031591</v>
      </c>
    </row>
    <row r="394" spans="1:14">
      <c r="A394" s="199">
        <v>393</v>
      </c>
      <c r="B394" s="200">
        <v>5</v>
      </c>
      <c r="C394" s="200" t="s">
        <v>937</v>
      </c>
      <c r="D394" s="201">
        <v>11</v>
      </c>
      <c r="E394" s="420"/>
      <c r="F394" s="420"/>
      <c r="G394" s="201" t="s">
        <v>944</v>
      </c>
      <c r="H394" s="201" t="s">
        <v>867</v>
      </c>
      <c r="I394" s="420"/>
      <c r="J394" s="421"/>
      <c r="K394" s="421"/>
      <c r="L394" s="421"/>
      <c r="M394" s="202">
        <v>21.98</v>
      </c>
      <c r="N394" s="204">
        <v>38.164405667749769</v>
      </c>
    </row>
    <row r="395" spans="1:14">
      <c r="A395" s="199">
        <v>394</v>
      </c>
      <c r="B395" s="200">
        <v>5</v>
      </c>
      <c r="C395" s="200" t="s">
        <v>937</v>
      </c>
      <c r="D395" s="201">
        <v>11</v>
      </c>
      <c r="E395" s="420"/>
      <c r="F395" s="420"/>
      <c r="G395" s="201" t="s">
        <v>945</v>
      </c>
      <c r="H395" s="201" t="s">
        <v>867</v>
      </c>
      <c r="I395" s="420"/>
      <c r="J395" s="421"/>
      <c r="K395" s="421"/>
      <c r="L395" s="421"/>
      <c r="M395" s="202">
        <v>27</v>
      </c>
      <c r="N395" s="204">
        <v>46.880753095052036</v>
      </c>
    </row>
    <row r="396" spans="1:14">
      <c r="A396" s="199">
        <v>395</v>
      </c>
      <c r="B396" s="200">
        <v>5</v>
      </c>
      <c r="C396" s="200" t="s">
        <v>937</v>
      </c>
      <c r="D396" s="201">
        <v>11</v>
      </c>
      <c r="E396" s="420">
        <v>1108</v>
      </c>
      <c r="F396" s="420" t="s">
        <v>942</v>
      </c>
      <c r="G396" s="201" t="s">
        <v>939</v>
      </c>
      <c r="H396" s="201" t="s">
        <v>947</v>
      </c>
      <c r="I396" s="420" t="s">
        <v>940</v>
      </c>
      <c r="J396" s="421">
        <v>114.96599999999999</v>
      </c>
      <c r="K396" s="421">
        <v>145.1596344911147</v>
      </c>
      <c r="L396" s="421">
        <v>249.57963449111469</v>
      </c>
      <c r="M396" s="202">
        <v>25.62</v>
      </c>
      <c r="N396" s="204">
        <v>44.48462571463827</v>
      </c>
    </row>
    <row r="397" spans="1:14">
      <c r="A397" s="199">
        <v>396</v>
      </c>
      <c r="B397" s="200">
        <v>5</v>
      </c>
      <c r="C397" s="200" t="s">
        <v>937</v>
      </c>
      <c r="D397" s="201">
        <v>11</v>
      </c>
      <c r="E397" s="420"/>
      <c r="F397" s="420"/>
      <c r="G397" s="201" t="s">
        <v>941</v>
      </c>
      <c r="H397" s="201" t="s">
        <v>947</v>
      </c>
      <c r="I397" s="420"/>
      <c r="J397" s="421"/>
      <c r="K397" s="421"/>
      <c r="L397" s="421"/>
      <c r="M397" s="202">
        <v>23.49</v>
      </c>
      <c r="N397" s="204">
        <v>40.786255192695265</v>
      </c>
    </row>
    <row r="398" spans="1:14">
      <c r="A398" s="199">
        <v>397</v>
      </c>
      <c r="B398" s="200">
        <v>5</v>
      </c>
      <c r="C398" s="200" t="s">
        <v>937</v>
      </c>
      <c r="D398" s="201">
        <v>11</v>
      </c>
      <c r="E398" s="420"/>
      <c r="F398" s="420"/>
      <c r="G398" s="201" t="s">
        <v>942</v>
      </c>
      <c r="H398" s="201" t="s">
        <v>947</v>
      </c>
      <c r="I398" s="420"/>
      <c r="J398" s="421"/>
      <c r="K398" s="421"/>
      <c r="L398" s="421"/>
      <c r="M398" s="202">
        <v>23.46</v>
      </c>
      <c r="N398" s="204">
        <v>40.734165467034103</v>
      </c>
    </row>
    <row r="399" spans="1:14">
      <c r="A399" s="199">
        <v>398</v>
      </c>
      <c r="B399" s="200">
        <v>5</v>
      </c>
      <c r="C399" s="200" t="s">
        <v>937</v>
      </c>
      <c r="D399" s="201">
        <v>11</v>
      </c>
      <c r="E399" s="420"/>
      <c r="F399" s="420"/>
      <c r="G399" s="201" t="s">
        <v>943</v>
      </c>
      <c r="H399" s="201" t="s">
        <v>947</v>
      </c>
      <c r="I399" s="420"/>
      <c r="J399" s="421"/>
      <c r="K399" s="421"/>
      <c r="L399" s="421"/>
      <c r="M399" s="202">
        <v>23.46</v>
      </c>
      <c r="N399" s="204">
        <v>40.734165467034103</v>
      </c>
    </row>
    <row r="400" spans="1:14">
      <c r="A400" s="199">
        <v>399</v>
      </c>
      <c r="B400" s="200">
        <v>5</v>
      </c>
      <c r="C400" s="200" t="s">
        <v>937</v>
      </c>
      <c r="D400" s="201">
        <v>11</v>
      </c>
      <c r="E400" s="420"/>
      <c r="F400" s="420"/>
      <c r="G400" s="201" t="s">
        <v>944</v>
      </c>
      <c r="H400" s="201" t="s">
        <v>947</v>
      </c>
      <c r="I400" s="420"/>
      <c r="J400" s="421"/>
      <c r="K400" s="421"/>
      <c r="L400" s="421"/>
      <c r="M400" s="202">
        <v>23.49</v>
      </c>
      <c r="N400" s="204">
        <v>40.786255192695265</v>
      </c>
    </row>
    <row r="401" spans="1:14" ht="18" thickBot="1">
      <c r="A401" s="199">
        <v>400</v>
      </c>
      <c r="B401" s="200">
        <v>5</v>
      </c>
      <c r="C401" s="200" t="s">
        <v>937</v>
      </c>
      <c r="D401" s="201">
        <v>11</v>
      </c>
      <c r="E401" s="420"/>
      <c r="F401" s="420"/>
      <c r="G401" s="201" t="s">
        <v>945</v>
      </c>
      <c r="H401" s="201" t="s">
        <v>947</v>
      </c>
      <c r="I401" s="420"/>
      <c r="J401" s="421"/>
      <c r="K401" s="421"/>
      <c r="L401" s="421"/>
      <c r="M401" s="206">
        <v>25.62</v>
      </c>
      <c r="N401" s="207">
        <v>44.48462571463827</v>
      </c>
    </row>
    <row r="402" spans="1:14">
      <c r="A402" s="199">
        <v>401</v>
      </c>
      <c r="B402" s="200">
        <v>5</v>
      </c>
      <c r="C402" s="200" t="s">
        <v>937</v>
      </c>
      <c r="D402" s="201">
        <v>12</v>
      </c>
      <c r="E402" s="420">
        <v>1201</v>
      </c>
      <c r="F402" s="420" t="s">
        <v>938</v>
      </c>
      <c r="G402" s="201" t="s">
        <v>939</v>
      </c>
      <c r="H402" s="201" t="s">
        <v>867</v>
      </c>
      <c r="I402" s="420" t="s">
        <v>940</v>
      </c>
      <c r="J402" s="421">
        <v>114.59</v>
      </c>
      <c r="K402" s="421">
        <v>144.715576787157</v>
      </c>
      <c r="L402" s="421">
        <v>247.36557678715701</v>
      </c>
      <c r="M402" s="202">
        <v>24.08</v>
      </c>
      <c r="N402" s="203">
        <v>41.810686464031591</v>
      </c>
    </row>
    <row r="403" spans="1:14">
      <c r="A403" s="199">
        <v>402</v>
      </c>
      <c r="B403" s="200">
        <v>5</v>
      </c>
      <c r="C403" s="200" t="s">
        <v>937</v>
      </c>
      <c r="D403" s="201">
        <v>12</v>
      </c>
      <c r="E403" s="420"/>
      <c r="F403" s="420"/>
      <c r="G403" s="201" t="s">
        <v>941</v>
      </c>
      <c r="H403" s="201" t="s">
        <v>867</v>
      </c>
      <c r="I403" s="420"/>
      <c r="J403" s="421"/>
      <c r="K403" s="421"/>
      <c r="L403" s="421"/>
      <c r="M403" s="202">
        <v>21.98</v>
      </c>
      <c r="N403" s="204">
        <v>38.164405667749769</v>
      </c>
    </row>
    <row r="404" spans="1:14">
      <c r="A404" s="199">
        <v>403</v>
      </c>
      <c r="B404" s="200">
        <v>5</v>
      </c>
      <c r="C404" s="200" t="s">
        <v>937</v>
      </c>
      <c r="D404" s="201">
        <v>12</v>
      </c>
      <c r="E404" s="420"/>
      <c r="F404" s="420"/>
      <c r="G404" s="201" t="s">
        <v>942</v>
      </c>
      <c r="H404" s="201" t="s">
        <v>867</v>
      </c>
      <c r="I404" s="420"/>
      <c r="J404" s="421"/>
      <c r="K404" s="421"/>
      <c r="L404" s="421"/>
      <c r="M404" s="202">
        <v>27</v>
      </c>
      <c r="N404" s="204">
        <v>46.880753095052036</v>
      </c>
    </row>
    <row r="405" spans="1:14">
      <c r="A405" s="199">
        <v>404</v>
      </c>
      <c r="B405" s="200">
        <v>5</v>
      </c>
      <c r="C405" s="200" t="s">
        <v>937</v>
      </c>
      <c r="D405" s="201">
        <v>12</v>
      </c>
      <c r="E405" s="420"/>
      <c r="F405" s="420"/>
      <c r="G405" s="201" t="s">
        <v>943</v>
      </c>
      <c r="H405" s="201" t="s">
        <v>867</v>
      </c>
      <c r="I405" s="420"/>
      <c r="J405" s="421"/>
      <c r="K405" s="421"/>
      <c r="L405" s="421"/>
      <c r="M405" s="202">
        <v>27</v>
      </c>
      <c r="N405" s="204">
        <v>46.880753095052036</v>
      </c>
    </row>
    <row r="406" spans="1:14">
      <c r="A406" s="199">
        <v>405</v>
      </c>
      <c r="B406" s="200">
        <v>5</v>
      </c>
      <c r="C406" s="200" t="s">
        <v>937</v>
      </c>
      <c r="D406" s="201">
        <v>12</v>
      </c>
      <c r="E406" s="420"/>
      <c r="F406" s="420"/>
      <c r="G406" s="201" t="s">
        <v>944</v>
      </c>
      <c r="H406" s="201" t="s">
        <v>867</v>
      </c>
      <c r="I406" s="420"/>
      <c r="J406" s="421"/>
      <c r="K406" s="421"/>
      <c r="L406" s="421"/>
      <c r="M406" s="202">
        <v>21.98</v>
      </c>
      <c r="N406" s="204">
        <v>38.164405667749769</v>
      </c>
    </row>
    <row r="407" spans="1:14">
      <c r="A407" s="199">
        <v>406</v>
      </c>
      <c r="B407" s="200">
        <v>5</v>
      </c>
      <c r="C407" s="200" t="s">
        <v>937</v>
      </c>
      <c r="D407" s="201">
        <v>12</v>
      </c>
      <c r="E407" s="420"/>
      <c r="F407" s="420"/>
      <c r="G407" s="201" t="s">
        <v>945</v>
      </c>
      <c r="H407" s="201" t="s">
        <v>867</v>
      </c>
      <c r="I407" s="420"/>
      <c r="J407" s="421"/>
      <c r="K407" s="421"/>
      <c r="L407" s="421"/>
      <c r="M407" s="202">
        <v>24.08</v>
      </c>
      <c r="N407" s="204">
        <v>41.810686464031591</v>
      </c>
    </row>
    <row r="408" spans="1:14">
      <c r="A408" s="199">
        <v>407</v>
      </c>
      <c r="B408" s="200">
        <v>5</v>
      </c>
      <c r="C408" s="200" t="s">
        <v>937</v>
      </c>
      <c r="D408" s="201">
        <v>12</v>
      </c>
      <c r="E408" s="420">
        <v>1202</v>
      </c>
      <c r="F408" s="420" t="s">
        <v>946</v>
      </c>
      <c r="G408" s="201" t="s">
        <v>939</v>
      </c>
      <c r="H408" s="201" t="s">
        <v>947</v>
      </c>
      <c r="I408" s="420" t="s">
        <v>940</v>
      </c>
      <c r="J408" s="421">
        <v>114.96</v>
      </c>
      <c r="K408" s="421">
        <v>145.182849353796</v>
      </c>
      <c r="L408" s="421">
        <v>249.60284935379599</v>
      </c>
      <c r="M408" s="202">
        <v>23.46</v>
      </c>
      <c r="N408" s="204">
        <v>40.734165467034103</v>
      </c>
    </row>
    <row r="409" spans="1:14">
      <c r="A409" s="199">
        <v>408</v>
      </c>
      <c r="B409" s="200">
        <v>5</v>
      </c>
      <c r="C409" s="200" t="s">
        <v>937</v>
      </c>
      <c r="D409" s="201">
        <v>12</v>
      </c>
      <c r="E409" s="420"/>
      <c r="F409" s="420"/>
      <c r="G409" s="201" t="s">
        <v>941</v>
      </c>
      <c r="H409" s="201" t="s">
        <v>947</v>
      </c>
      <c r="I409" s="420"/>
      <c r="J409" s="421"/>
      <c r="K409" s="421"/>
      <c r="L409" s="421"/>
      <c r="M409" s="202">
        <v>23.49</v>
      </c>
      <c r="N409" s="204">
        <v>40.786255192695265</v>
      </c>
    </row>
    <row r="410" spans="1:14">
      <c r="A410" s="199">
        <v>409</v>
      </c>
      <c r="B410" s="200">
        <v>5</v>
      </c>
      <c r="C410" s="200" t="s">
        <v>937</v>
      </c>
      <c r="D410" s="201">
        <v>12</v>
      </c>
      <c r="E410" s="420"/>
      <c r="F410" s="420"/>
      <c r="G410" s="201" t="s">
        <v>942</v>
      </c>
      <c r="H410" s="201" t="s">
        <v>947</v>
      </c>
      <c r="I410" s="420"/>
      <c r="J410" s="421"/>
      <c r="K410" s="421"/>
      <c r="L410" s="421"/>
      <c r="M410" s="202">
        <v>25.62</v>
      </c>
      <c r="N410" s="204">
        <v>44.48462571463827</v>
      </c>
    </row>
    <row r="411" spans="1:14">
      <c r="A411" s="199">
        <v>410</v>
      </c>
      <c r="B411" s="200">
        <v>5</v>
      </c>
      <c r="C411" s="200" t="s">
        <v>937</v>
      </c>
      <c r="D411" s="201">
        <v>12</v>
      </c>
      <c r="E411" s="420"/>
      <c r="F411" s="420"/>
      <c r="G411" s="201" t="s">
        <v>943</v>
      </c>
      <c r="H411" s="201" t="s">
        <v>947</v>
      </c>
      <c r="I411" s="420"/>
      <c r="J411" s="421"/>
      <c r="K411" s="421"/>
      <c r="L411" s="421"/>
      <c r="M411" s="202">
        <v>25.62</v>
      </c>
      <c r="N411" s="204">
        <v>44.48462571463827</v>
      </c>
    </row>
    <row r="412" spans="1:14">
      <c r="A412" s="199">
        <v>411</v>
      </c>
      <c r="B412" s="200">
        <v>5</v>
      </c>
      <c r="C412" s="200" t="s">
        <v>937</v>
      </c>
      <c r="D412" s="201">
        <v>12</v>
      </c>
      <c r="E412" s="420"/>
      <c r="F412" s="420"/>
      <c r="G412" s="201" t="s">
        <v>944</v>
      </c>
      <c r="H412" s="201" t="s">
        <v>947</v>
      </c>
      <c r="I412" s="420"/>
      <c r="J412" s="421"/>
      <c r="K412" s="421"/>
      <c r="L412" s="421"/>
      <c r="M412" s="202">
        <v>23.49</v>
      </c>
      <c r="N412" s="204">
        <v>40.786255192695265</v>
      </c>
    </row>
    <row r="413" spans="1:14">
      <c r="A413" s="199">
        <v>412</v>
      </c>
      <c r="B413" s="200">
        <v>5</v>
      </c>
      <c r="C413" s="200" t="s">
        <v>937</v>
      </c>
      <c r="D413" s="201">
        <v>12</v>
      </c>
      <c r="E413" s="420"/>
      <c r="F413" s="420"/>
      <c r="G413" s="201" t="s">
        <v>945</v>
      </c>
      <c r="H413" s="201" t="s">
        <v>947</v>
      </c>
      <c r="I413" s="420"/>
      <c r="J413" s="421"/>
      <c r="K413" s="421"/>
      <c r="L413" s="421"/>
      <c r="M413" s="202">
        <v>23.46</v>
      </c>
      <c r="N413" s="204">
        <v>40.734165467034103</v>
      </c>
    </row>
    <row r="414" spans="1:14">
      <c r="A414" s="199">
        <v>413</v>
      </c>
      <c r="B414" s="200">
        <v>5</v>
      </c>
      <c r="C414" s="200" t="s">
        <v>937</v>
      </c>
      <c r="D414" s="201">
        <v>12</v>
      </c>
      <c r="E414" s="420">
        <v>1203</v>
      </c>
      <c r="F414" s="420" t="s">
        <v>948</v>
      </c>
      <c r="G414" s="201" t="s">
        <v>939</v>
      </c>
      <c r="H414" s="201" t="s">
        <v>867</v>
      </c>
      <c r="I414" s="420" t="s">
        <v>949</v>
      </c>
      <c r="J414" s="421">
        <v>85.82</v>
      </c>
      <c r="K414" s="421">
        <v>108.36383881230115</v>
      </c>
      <c r="L414" s="421">
        <v>178.34383881230116</v>
      </c>
      <c r="M414" s="202">
        <v>21.9</v>
      </c>
      <c r="N414" s="205">
        <v>38.025499732653316</v>
      </c>
    </row>
    <row r="415" spans="1:14">
      <c r="A415" s="199">
        <v>414</v>
      </c>
      <c r="B415" s="200">
        <v>5</v>
      </c>
      <c r="C415" s="200" t="s">
        <v>937</v>
      </c>
      <c r="D415" s="201">
        <v>12</v>
      </c>
      <c r="E415" s="420"/>
      <c r="F415" s="420"/>
      <c r="G415" s="201" t="s">
        <v>941</v>
      </c>
      <c r="H415" s="201" t="s">
        <v>867</v>
      </c>
      <c r="I415" s="420"/>
      <c r="J415" s="421"/>
      <c r="K415" s="421"/>
      <c r="L415" s="421"/>
      <c r="M415" s="202">
        <v>26.56</v>
      </c>
      <c r="N415" s="205">
        <v>46.116770452021555</v>
      </c>
    </row>
    <row r="416" spans="1:14">
      <c r="A416" s="199">
        <v>415</v>
      </c>
      <c r="B416" s="200">
        <v>5</v>
      </c>
      <c r="C416" s="200" t="s">
        <v>937</v>
      </c>
      <c r="D416" s="201">
        <v>12</v>
      </c>
      <c r="E416" s="420"/>
      <c r="F416" s="420"/>
      <c r="G416" s="201" t="s">
        <v>942</v>
      </c>
      <c r="H416" s="201" t="s">
        <v>867</v>
      </c>
      <c r="I416" s="420"/>
      <c r="J416" s="421"/>
      <c r="K416" s="421"/>
      <c r="L416" s="421"/>
      <c r="M416" s="202">
        <v>26.56</v>
      </c>
      <c r="N416" s="204">
        <v>46.116770452021555</v>
      </c>
    </row>
    <row r="417" spans="1:14">
      <c r="A417" s="199">
        <v>416</v>
      </c>
      <c r="B417" s="200">
        <v>5</v>
      </c>
      <c r="C417" s="200" t="s">
        <v>937</v>
      </c>
      <c r="D417" s="201">
        <v>12</v>
      </c>
      <c r="E417" s="420"/>
      <c r="F417" s="420"/>
      <c r="G417" s="201" t="s">
        <v>943</v>
      </c>
      <c r="H417" s="201" t="s">
        <v>867</v>
      </c>
      <c r="I417" s="420"/>
      <c r="J417" s="421"/>
      <c r="K417" s="421"/>
      <c r="L417" s="421"/>
      <c r="M417" s="202">
        <v>21.9</v>
      </c>
      <c r="N417" s="204">
        <v>38.025499732653316</v>
      </c>
    </row>
    <row r="418" spans="1:14">
      <c r="A418" s="199">
        <v>417</v>
      </c>
      <c r="B418" s="200">
        <v>5</v>
      </c>
      <c r="C418" s="200" t="s">
        <v>937</v>
      </c>
      <c r="D418" s="201">
        <v>12</v>
      </c>
      <c r="E418" s="420">
        <v>1204</v>
      </c>
      <c r="F418" s="420" t="s">
        <v>950</v>
      </c>
      <c r="G418" s="201" t="s">
        <v>939</v>
      </c>
      <c r="H418" s="201" t="s">
        <v>947</v>
      </c>
      <c r="I418" s="420" t="s">
        <v>949</v>
      </c>
      <c r="J418" s="421">
        <v>80.790000000000006</v>
      </c>
      <c r="K418" s="421">
        <v>102.01252083017725</v>
      </c>
      <c r="L418" s="421">
        <v>169.10252083017724</v>
      </c>
      <c r="M418" s="202">
        <v>25.32</v>
      </c>
      <c r="N418" s="204">
        <v>43.96372845802658</v>
      </c>
    </row>
    <row r="419" spans="1:14">
      <c r="A419" s="199">
        <v>418</v>
      </c>
      <c r="B419" s="200">
        <v>5</v>
      </c>
      <c r="C419" s="200" t="s">
        <v>937</v>
      </c>
      <c r="D419" s="201">
        <v>12</v>
      </c>
      <c r="E419" s="420"/>
      <c r="F419" s="420"/>
      <c r="G419" s="201" t="s">
        <v>941</v>
      </c>
      <c r="H419" s="201" t="s">
        <v>947</v>
      </c>
      <c r="I419" s="420"/>
      <c r="J419" s="421"/>
      <c r="K419" s="421"/>
      <c r="L419" s="421"/>
      <c r="M419" s="202">
        <v>23.72</v>
      </c>
      <c r="N419" s="204">
        <v>41.185609756097563</v>
      </c>
    </row>
    <row r="420" spans="1:14">
      <c r="A420" s="199">
        <v>419</v>
      </c>
      <c r="B420" s="200">
        <v>5</v>
      </c>
      <c r="C420" s="200" t="s">
        <v>937</v>
      </c>
      <c r="D420" s="201">
        <v>12</v>
      </c>
      <c r="E420" s="420"/>
      <c r="F420" s="420"/>
      <c r="G420" s="201" t="s">
        <v>942</v>
      </c>
      <c r="H420" s="201" t="s">
        <v>947</v>
      </c>
      <c r="I420" s="420"/>
      <c r="J420" s="421"/>
      <c r="K420" s="421"/>
      <c r="L420" s="421"/>
      <c r="M420" s="202">
        <v>23.72</v>
      </c>
      <c r="N420" s="204">
        <v>41.185609756097563</v>
      </c>
    </row>
    <row r="421" spans="1:14">
      <c r="A421" s="199">
        <v>420</v>
      </c>
      <c r="B421" s="200">
        <v>5</v>
      </c>
      <c r="C421" s="200" t="s">
        <v>937</v>
      </c>
      <c r="D421" s="201">
        <v>12</v>
      </c>
      <c r="E421" s="420"/>
      <c r="F421" s="420"/>
      <c r="G421" s="201" t="s">
        <v>943</v>
      </c>
      <c r="H421" s="201" t="s">
        <v>947</v>
      </c>
      <c r="I421" s="420"/>
      <c r="J421" s="421"/>
      <c r="K421" s="421"/>
      <c r="L421" s="421"/>
      <c r="M421" s="202">
        <v>25.32</v>
      </c>
      <c r="N421" s="204">
        <v>43.96372845802658</v>
      </c>
    </row>
    <row r="422" spans="1:14">
      <c r="A422" s="199">
        <v>421</v>
      </c>
      <c r="B422" s="200">
        <v>5</v>
      </c>
      <c r="C422" s="200" t="s">
        <v>937</v>
      </c>
      <c r="D422" s="201">
        <v>12</v>
      </c>
      <c r="E422" s="420">
        <v>1205</v>
      </c>
      <c r="F422" s="420" t="s">
        <v>939</v>
      </c>
      <c r="G422" s="201" t="s">
        <v>939</v>
      </c>
      <c r="H422" s="201" t="s">
        <v>867</v>
      </c>
      <c r="I422" s="420" t="s">
        <v>949</v>
      </c>
      <c r="J422" s="421">
        <v>85.82</v>
      </c>
      <c r="K422" s="421">
        <v>108.36464711227785</v>
      </c>
      <c r="L422" s="421">
        <v>178.34464711227787</v>
      </c>
      <c r="M422" s="202">
        <v>26.56</v>
      </c>
      <c r="N422" s="204">
        <v>46.116770452021555</v>
      </c>
    </row>
    <row r="423" spans="1:14">
      <c r="A423" s="199">
        <v>422</v>
      </c>
      <c r="B423" s="200">
        <v>5</v>
      </c>
      <c r="C423" s="200" t="s">
        <v>937</v>
      </c>
      <c r="D423" s="201">
        <v>12</v>
      </c>
      <c r="E423" s="420"/>
      <c r="F423" s="420"/>
      <c r="G423" s="201" t="s">
        <v>941</v>
      </c>
      <c r="H423" s="201" t="s">
        <v>867</v>
      </c>
      <c r="I423" s="420"/>
      <c r="J423" s="421"/>
      <c r="K423" s="421"/>
      <c r="L423" s="421"/>
      <c r="M423" s="202">
        <v>21.9</v>
      </c>
      <c r="N423" s="204">
        <v>38.025499732653316</v>
      </c>
    </row>
    <row r="424" spans="1:14">
      <c r="A424" s="199">
        <v>423</v>
      </c>
      <c r="B424" s="200">
        <v>5</v>
      </c>
      <c r="C424" s="200" t="s">
        <v>937</v>
      </c>
      <c r="D424" s="201">
        <v>12</v>
      </c>
      <c r="E424" s="420"/>
      <c r="F424" s="420"/>
      <c r="G424" s="201" t="s">
        <v>942</v>
      </c>
      <c r="H424" s="201" t="s">
        <v>867</v>
      </c>
      <c r="I424" s="420"/>
      <c r="J424" s="421"/>
      <c r="K424" s="421"/>
      <c r="L424" s="421"/>
      <c r="M424" s="202">
        <v>21.9</v>
      </c>
      <c r="N424" s="204">
        <v>38.025499732653316</v>
      </c>
    </row>
    <row r="425" spans="1:14">
      <c r="A425" s="199">
        <v>424</v>
      </c>
      <c r="B425" s="200">
        <v>5</v>
      </c>
      <c r="C425" s="200" t="s">
        <v>937</v>
      </c>
      <c r="D425" s="201">
        <v>12</v>
      </c>
      <c r="E425" s="420"/>
      <c r="F425" s="420"/>
      <c r="G425" s="201" t="s">
        <v>943</v>
      </c>
      <c r="H425" s="201" t="s">
        <v>867</v>
      </c>
      <c r="I425" s="420"/>
      <c r="J425" s="421"/>
      <c r="K425" s="421"/>
      <c r="L425" s="421"/>
      <c r="M425" s="202">
        <v>26.56</v>
      </c>
      <c r="N425" s="204">
        <v>46.116770452021555</v>
      </c>
    </row>
    <row r="426" spans="1:14">
      <c r="A426" s="199">
        <v>425</v>
      </c>
      <c r="B426" s="200">
        <v>5</v>
      </c>
      <c r="C426" s="200" t="s">
        <v>937</v>
      </c>
      <c r="D426" s="201">
        <v>12</v>
      </c>
      <c r="E426" s="420">
        <v>1206</v>
      </c>
      <c r="F426" s="420" t="s">
        <v>943</v>
      </c>
      <c r="G426" s="201" t="s">
        <v>939</v>
      </c>
      <c r="H426" s="201" t="s">
        <v>947</v>
      </c>
      <c r="I426" s="420" t="s">
        <v>949</v>
      </c>
      <c r="J426" s="421">
        <v>80.790000000000006</v>
      </c>
      <c r="K426" s="421">
        <v>102.01328175484653</v>
      </c>
      <c r="L426" s="421">
        <v>169.10328175484653</v>
      </c>
      <c r="M426" s="202">
        <v>23.72</v>
      </c>
      <c r="N426" s="204">
        <v>41.185609756097563</v>
      </c>
    </row>
    <row r="427" spans="1:14">
      <c r="A427" s="199">
        <v>426</v>
      </c>
      <c r="B427" s="200">
        <v>5</v>
      </c>
      <c r="C427" s="200" t="s">
        <v>937</v>
      </c>
      <c r="D427" s="201">
        <v>12</v>
      </c>
      <c r="E427" s="420"/>
      <c r="F427" s="420"/>
      <c r="G427" s="201" t="s">
        <v>941</v>
      </c>
      <c r="H427" s="201" t="s">
        <v>947</v>
      </c>
      <c r="I427" s="420"/>
      <c r="J427" s="421"/>
      <c r="K427" s="421"/>
      <c r="L427" s="421"/>
      <c r="M427" s="202">
        <v>25.32</v>
      </c>
      <c r="N427" s="204">
        <v>43.96372845802658</v>
      </c>
    </row>
    <row r="428" spans="1:14">
      <c r="A428" s="199">
        <v>427</v>
      </c>
      <c r="B428" s="200">
        <v>5</v>
      </c>
      <c r="C428" s="200" t="s">
        <v>937</v>
      </c>
      <c r="D428" s="201">
        <v>12</v>
      </c>
      <c r="E428" s="420"/>
      <c r="F428" s="420"/>
      <c r="G428" s="201" t="s">
        <v>942</v>
      </c>
      <c r="H428" s="201" t="s">
        <v>947</v>
      </c>
      <c r="I428" s="420"/>
      <c r="J428" s="421"/>
      <c r="K428" s="421"/>
      <c r="L428" s="421"/>
      <c r="M428" s="202">
        <v>25.32</v>
      </c>
      <c r="N428" s="204">
        <v>43.96372845802658</v>
      </c>
    </row>
    <row r="429" spans="1:14">
      <c r="A429" s="199">
        <v>428</v>
      </c>
      <c r="B429" s="200">
        <v>5</v>
      </c>
      <c r="C429" s="200" t="s">
        <v>937</v>
      </c>
      <c r="D429" s="201">
        <v>12</v>
      </c>
      <c r="E429" s="420"/>
      <c r="F429" s="420"/>
      <c r="G429" s="201" t="s">
        <v>943</v>
      </c>
      <c r="H429" s="201" t="s">
        <v>947</v>
      </c>
      <c r="I429" s="420"/>
      <c r="J429" s="421"/>
      <c r="K429" s="421"/>
      <c r="L429" s="421"/>
      <c r="M429" s="202">
        <v>23.72</v>
      </c>
      <c r="N429" s="204">
        <v>41.185609756097563</v>
      </c>
    </row>
    <row r="430" spans="1:14">
      <c r="A430" s="199">
        <v>429</v>
      </c>
      <c r="B430" s="200">
        <v>5</v>
      </c>
      <c r="C430" s="200" t="s">
        <v>937</v>
      </c>
      <c r="D430" s="201">
        <v>12</v>
      </c>
      <c r="E430" s="420">
        <v>1207</v>
      </c>
      <c r="F430" s="420" t="s">
        <v>941</v>
      </c>
      <c r="G430" s="201" t="s">
        <v>939</v>
      </c>
      <c r="H430" s="201" t="s">
        <v>867</v>
      </c>
      <c r="I430" s="420" t="s">
        <v>940</v>
      </c>
      <c r="J430" s="421">
        <v>114.59</v>
      </c>
      <c r="K430" s="421">
        <v>144.69243664176091</v>
      </c>
      <c r="L430" s="421">
        <v>247.34243664176091</v>
      </c>
      <c r="M430" s="202">
        <v>27</v>
      </c>
      <c r="N430" s="204">
        <v>46.880753095052036</v>
      </c>
    </row>
    <row r="431" spans="1:14">
      <c r="A431" s="199">
        <v>430</v>
      </c>
      <c r="B431" s="200">
        <v>5</v>
      </c>
      <c r="C431" s="200" t="s">
        <v>937</v>
      </c>
      <c r="D431" s="201">
        <v>12</v>
      </c>
      <c r="E431" s="420"/>
      <c r="F431" s="420"/>
      <c r="G431" s="201" t="s">
        <v>941</v>
      </c>
      <c r="H431" s="201" t="s">
        <v>867</v>
      </c>
      <c r="I431" s="420"/>
      <c r="J431" s="421"/>
      <c r="K431" s="421"/>
      <c r="L431" s="421"/>
      <c r="M431" s="202">
        <v>21.98</v>
      </c>
      <c r="N431" s="204">
        <v>38.164405667749769</v>
      </c>
    </row>
    <row r="432" spans="1:14">
      <c r="A432" s="199">
        <v>431</v>
      </c>
      <c r="B432" s="200">
        <v>5</v>
      </c>
      <c r="C432" s="200" t="s">
        <v>937</v>
      </c>
      <c r="D432" s="201">
        <v>12</v>
      </c>
      <c r="E432" s="420"/>
      <c r="F432" s="420"/>
      <c r="G432" s="201" t="s">
        <v>942</v>
      </c>
      <c r="H432" s="201" t="s">
        <v>867</v>
      </c>
      <c r="I432" s="420"/>
      <c r="J432" s="421"/>
      <c r="K432" s="421"/>
      <c r="L432" s="421"/>
      <c r="M432" s="202">
        <v>24.08</v>
      </c>
      <c r="N432" s="204">
        <v>41.810686464031591</v>
      </c>
    </row>
    <row r="433" spans="1:14">
      <c r="A433" s="199">
        <v>432</v>
      </c>
      <c r="B433" s="200">
        <v>5</v>
      </c>
      <c r="C433" s="200" t="s">
        <v>937</v>
      </c>
      <c r="D433" s="201">
        <v>12</v>
      </c>
      <c r="E433" s="420"/>
      <c r="F433" s="420"/>
      <c r="G433" s="201" t="s">
        <v>943</v>
      </c>
      <c r="H433" s="201" t="s">
        <v>867</v>
      </c>
      <c r="I433" s="420"/>
      <c r="J433" s="421"/>
      <c r="K433" s="421"/>
      <c r="L433" s="421"/>
      <c r="M433" s="202">
        <v>24.08</v>
      </c>
      <c r="N433" s="204">
        <v>41.810686464031591</v>
      </c>
    </row>
    <row r="434" spans="1:14">
      <c r="A434" s="199">
        <v>433</v>
      </c>
      <c r="B434" s="200">
        <v>5</v>
      </c>
      <c r="C434" s="200" t="s">
        <v>937</v>
      </c>
      <c r="D434" s="201">
        <v>12</v>
      </c>
      <c r="E434" s="420"/>
      <c r="F434" s="420"/>
      <c r="G434" s="201" t="s">
        <v>944</v>
      </c>
      <c r="H434" s="201" t="s">
        <v>867</v>
      </c>
      <c r="I434" s="420"/>
      <c r="J434" s="421"/>
      <c r="K434" s="421"/>
      <c r="L434" s="421"/>
      <c r="M434" s="202">
        <v>21.98</v>
      </c>
      <c r="N434" s="204">
        <v>38.164405667749769</v>
      </c>
    </row>
    <row r="435" spans="1:14">
      <c r="A435" s="199">
        <v>434</v>
      </c>
      <c r="B435" s="200">
        <v>5</v>
      </c>
      <c r="C435" s="200" t="s">
        <v>937</v>
      </c>
      <c r="D435" s="201">
        <v>12</v>
      </c>
      <c r="E435" s="420"/>
      <c r="F435" s="420"/>
      <c r="G435" s="201" t="s">
        <v>945</v>
      </c>
      <c r="H435" s="201" t="s">
        <v>867</v>
      </c>
      <c r="I435" s="420"/>
      <c r="J435" s="421"/>
      <c r="K435" s="421"/>
      <c r="L435" s="421"/>
      <c r="M435" s="202">
        <v>27</v>
      </c>
      <c r="N435" s="204">
        <v>46.880753095052036</v>
      </c>
    </row>
    <row r="436" spans="1:14">
      <c r="A436" s="199">
        <v>435</v>
      </c>
      <c r="B436" s="200">
        <v>5</v>
      </c>
      <c r="C436" s="200" t="s">
        <v>937</v>
      </c>
      <c r="D436" s="201">
        <v>12</v>
      </c>
      <c r="E436" s="420">
        <v>1208</v>
      </c>
      <c r="F436" s="420" t="s">
        <v>942</v>
      </c>
      <c r="G436" s="201" t="s">
        <v>939</v>
      </c>
      <c r="H436" s="201" t="s">
        <v>947</v>
      </c>
      <c r="I436" s="420" t="s">
        <v>940</v>
      </c>
      <c r="J436" s="421">
        <v>114.96599999999999</v>
      </c>
      <c r="K436" s="421">
        <v>145.1596344911147</v>
      </c>
      <c r="L436" s="421">
        <v>249.57963449111469</v>
      </c>
      <c r="M436" s="202">
        <v>25.62</v>
      </c>
      <c r="N436" s="204">
        <v>44.48462571463827</v>
      </c>
    </row>
    <row r="437" spans="1:14">
      <c r="A437" s="199">
        <v>436</v>
      </c>
      <c r="B437" s="200">
        <v>5</v>
      </c>
      <c r="C437" s="200" t="s">
        <v>937</v>
      </c>
      <c r="D437" s="201">
        <v>12</v>
      </c>
      <c r="E437" s="420"/>
      <c r="F437" s="420"/>
      <c r="G437" s="201" t="s">
        <v>941</v>
      </c>
      <c r="H437" s="201" t="s">
        <v>947</v>
      </c>
      <c r="I437" s="420"/>
      <c r="J437" s="421"/>
      <c r="K437" s="421"/>
      <c r="L437" s="421"/>
      <c r="M437" s="202">
        <v>23.49</v>
      </c>
      <c r="N437" s="204">
        <v>40.786255192695265</v>
      </c>
    </row>
    <row r="438" spans="1:14">
      <c r="A438" s="199">
        <v>437</v>
      </c>
      <c r="B438" s="200">
        <v>5</v>
      </c>
      <c r="C438" s="200" t="s">
        <v>937</v>
      </c>
      <c r="D438" s="201">
        <v>12</v>
      </c>
      <c r="E438" s="420"/>
      <c r="F438" s="420"/>
      <c r="G438" s="201" t="s">
        <v>942</v>
      </c>
      <c r="H438" s="201" t="s">
        <v>947</v>
      </c>
      <c r="I438" s="420"/>
      <c r="J438" s="421"/>
      <c r="K438" s="421"/>
      <c r="L438" s="421"/>
      <c r="M438" s="202">
        <v>23.46</v>
      </c>
      <c r="N438" s="204">
        <v>40.734165467034103</v>
      </c>
    </row>
    <row r="439" spans="1:14">
      <c r="A439" s="199">
        <v>438</v>
      </c>
      <c r="B439" s="200">
        <v>5</v>
      </c>
      <c r="C439" s="200" t="s">
        <v>937</v>
      </c>
      <c r="D439" s="201">
        <v>12</v>
      </c>
      <c r="E439" s="420"/>
      <c r="F439" s="420"/>
      <c r="G439" s="201" t="s">
        <v>943</v>
      </c>
      <c r="H439" s="201" t="s">
        <v>947</v>
      </c>
      <c r="I439" s="420"/>
      <c r="J439" s="421"/>
      <c r="K439" s="421"/>
      <c r="L439" s="421"/>
      <c r="M439" s="202">
        <v>23.46</v>
      </c>
      <c r="N439" s="204">
        <v>40.734165467034103</v>
      </c>
    </row>
    <row r="440" spans="1:14">
      <c r="A440" s="199">
        <v>439</v>
      </c>
      <c r="B440" s="200">
        <v>5</v>
      </c>
      <c r="C440" s="200" t="s">
        <v>937</v>
      </c>
      <c r="D440" s="201">
        <v>12</v>
      </c>
      <c r="E440" s="420"/>
      <c r="F440" s="420"/>
      <c r="G440" s="201" t="s">
        <v>944</v>
      </c>
      <c r="H440" s="201" t="s">
        <v>947</v>
      </c>
      <c r="I440" s="420"/>
      <c r="J440" s="421"/>
      <c r="K440" s="421"/>
      <c r="L440" s="421"/>
      <c r="M440" s="202">
        <v>23.49</v>
      </c>
      <c r="N440" s="204">
        <v>40.786255192695265</v>
      </c>
    </row>
    <row r="441" spans="1:14" ht="18" thickBot="1">
      <c r="A441" s="199">
        <v>440</v>
      </c>
      <c r="B441" s="200">
        <v>5</v>
      </c>
      <c r="C441" s="200" t="s">
        <v>937</v>
      </c>
      <c r="D441" s="201">
        <v>12</v>
      </c>
      <c r="E441" s="420"/>
      <c r="F441" s="420"/>
      <c r="G441" s="201" t="s">
        <v>945</v>
      </c>
      <c r="H441" s="201" t="s">
        <v>947</v>
      </c>
      <c r="I441" s="420"/>
      <c r="J441" s="421"/>
      <c r="K441" s="421"/>
      <c r="L441" s="421"/>
      <c r="M441" s="206">
        <v>25.62</v>
      </c>
      <c r="N441" s="207">
        <v>44.48462571463827</v>
      </c>
    </row>
    <row r="442" spans="1:14">
      <c r="A442" s="199">
        <v>441</v>
      </c>
      <c r="B442" s="200">
        <v>5</v>
      </c>
      <c r="C442" s="200" t="s">
        <v>937</v>
      </c>
      <c r="D442" s="201">
        <v>13</v>
      </c>
      <c r="E442" s="420">
        <v>1301</v>
      </c>
      <c r="F442" s="420" t="s">
        <v>938</v>
      </c>
      <c r="G442" s="201" t="s">
        <v>939</v>
      </c>
      <c r="H442" s="201" t="s">
        <v>867</v>
      </c>
      <c r="I442" s="420" t="s">
        <v>940</v>
      </c>
      <c r="J442" s="421">
        <v>114.59</v>
      </c>
      <c r="K442" s="421">
        <v>144.715576787157</v>
      </c>
      <c r="L442" s="421">
        <v>247.36557678715701</v>
      </c>
      <c r="M442" s="202">
        <v>24.08</v>
      </c>
      <c r="N442" s="203">
        <v>41.810686464031591</v>
      </c>
    </row>
    <row r="443" spans="1:14">
      <c r="A443" s="199">
        <v>442</v>
      </c>
      <c r="B443" s="200">
        <v>5</v>
      </c>
      <c r="C443" s="200" t="s">
        <v>937</v>
      </c>
      <c r="D443" s="201">
        <v>13</v>
      </c>
      <c r="E443" s="420"/>
      <c r="F443" s="420"/>
      <c r="G443" s="201" t="s">
        <v>941</v>
      </c>
      <c r="H443" s="201" t="s">
        <v>867</v>
      </c>
      <c r="I443" s="420"/>
      <c r="J443" s="421"/>
      <c r="K443" s="421"/>
      <c r="L443" s="421"/>
      <c r="M443" s="202">
        <v>21.98</v>
      </c>
      <c r="N443" s="204">
        <v>38.164405667749769</v>
      </c>
    </row>
    <row r="444" spans="1:14">
      <c r="A444" s="199">
        <v>443</v>
      </c>
      <c r="B444" s="200">
        <v>5</v>
      </c>
      <c r="C444" s="200" t="s">
        <v>937</v>
      </c>
      <c r="D444" s="201">
        <v>13</v>
      </c>
      <c r="E444" s="420"/>
      <c r="F444" s="420"/>
      <c r="G444" s="201" t="s">
        <v>942</v>
      </c>
      <c r="H444" s="201" t="s">
        <v>867</v>
      </c>
      <c r="I444" s="420"/>
      <c r="J444" s="421"/>
      <c r="K444" s="421"/>
      <c r="L444" s="421"/>
      <c r="M444" s="202">
        <v>27</v>
      </c>
      <c r="N444" s="204">
        <v>46.880753095052036</v>
      </c>
    </row>
    <row r="445" spans="1:14">
      <c r="A445" s="199">
        <v>444</v>
      </c>
      <c r="B445" s="200">
        <v>5</v>
      </c>
      <c r="C445" s="200" t="s">
        <v>937</v>
      </c>
      <c r="D445" s="201">
        <v>13</v>
      </c>
      <c r="E445" s="420"/>
      <c r="F445" s="420"/>
      <c r="G445" s="201" t="s">
        <v>943</v>
      </c>
      <c r="H445" s="201" t="s">
        <v>867</v>
      </c>
      <c r="I445" s="420"/>
      <c r="J445" s="421"/>
      <c r="K445" s="421"/>
      <c r="L445" s="421"/>
      <c r="M445" s="202">
        <v>27</v>
      </c>
      <c r="N445" s="204">
        <v>46.880753095052036</v>
      </c>
    </row>
    <row r="446" spans="1:14">
      <c r="A446" s="199">
        <v>445</v>
      </c>
      <c r="B446" s="200">
        <v>5</v>
      </c>
      <c r="C446" s="200" t="s">
        <v>937</v>
      </c>
      <c r="D446" s="201">
        <v>13</v>
      </c>
      <c r="E446" s="420"/>
      <c r="F446" s="420"/>
      <c r="G446" s="201" t="s">
        <v>944</v>
      </c>
      <c r="H446" s="201" t="s">
        <v>867</v>
      </c>
      <c r="I446" s="420"/>
      <c r="J446" s="421"/>
      <c r="K446" s="421"/>
      <c r="L446" s="421"/>
      <c r="M446" s="202">
        <v>21.98</v>
      </c>
      <c r="N446" s="204">
        <v>38.164405667749769</v>
      </c>
    </row>
    <row r="447" spans="1:14">
      <c r="A447" s="199">
        <v>446</v>
      </c>
      <c r="B447" s="200">
        <v>5</v>
      </c>
      <c r="C447" s="200" t="s">
        <v>937</v>
      </c>
      <c r="D447" s="201">
        <v>13</v>
      </c>
      <c r="E447" s="420"/>
      <c r="F447" s="420"/>
      <c r="G447" s="201" t="s">
        <v>945</v>
      </c>
      <c r="H447" s="201" t="s">
        <v>867</v>
      </c>
      <c r="I447" s="420"/>
      <c r="J447" s="421"/>
      <c r="K447" s="421"/>
      <c r="L447" s="421"/>
      <c r="M447" s="202">
        <v>24.08</v>
      </c>
      <c r="N447" s="204">
        <v>41.810686464031591</v>
      </c>
    </row>
    <row r="448" spans="1:14">
      <c r="A448" s="199">
        <v>447</v>
      </c>
      <c r="B448" s="200">
        <v>5</v>
      </c>
      <c r="C448" s="200" t="s">
        <v>937</v>
      </c>
      <c r="D448" s="201">
        <v>13</v>
      </c>
      <c r="E448" s="420">
        <v>1302</v>
      </c>
      <c r="F448" s="420" t="s">
        <v>946</v>
      </c>
      <c r="G448" s="201" t="s">
        <v>939</v>
      </c>
      <c r="H448" s="201" t="s">
        <v>947</v>
      </c>
      <c r="I448" s="420" t="s">
        <v>940</v>
      </c>
      <c r="J448" s="421">
        <v>114.96</v>
      </c>
      <c r="K448" s="421">
        <v>145.182849353796</v>
      </c>
      <c r="L448" s="421">
        <v>249.60284935379599</v>
      </c>
      <c r="M448" s="202">
        <v>23.46</v>
      </c>
      <c r="N448" s="204">
        <v>40.734165467034103</v>
      </c>
    </row>
    <row r="449" spans="1:14">
      <c r="A449" s="199">
        <v>448</v>
      </c>
      <c r="B449" s="200">
        <v>5</v>
      </c>
      <c r="C449" s="200" t="s">
        <v>937</v>
      </c>
      <c r="D449" s="201">
        <v>13</v>
      </c>
      <c r="E449" s="420"/>
      <c r="F449" s="420"/>
      <c r="G449" s="201" t="s">
        <v>941</v>
      </c>
      <c r="H449" s="201" t="s">
        <v>947</v>
      </c>
      <c r="I449" s="420"/>
      <c r="J449" s="421"/>
      <c r="K449" s="421"/>
      <c r="L449" s="421"/>
      <c r="M449" s="202">
        <v>23.49</v>
      </c>
      <c r="N449" s="204">
        <v>40.786255192695265</v>
      </c>
    </row>
    <row r="450" spans="1:14">
      <c r="A450" s="199">
        <v>449</v>
      </c>
      <c r="B450" s="200">
        <v>5</v>
      </c>
      <c r="C450" s="200" t="s">
        <v>937</v>
      </c>
      <c r="D450" s="201">
        <v>13</v>
      </c>
      <c r="E450" s="420"/>
      <c r="F450" s="420"/>
      <c r="G450" s="201" t="s">
        <v>942</v>
      </c>
      <c r="H450" s="201" t="s">
        <v>947</v>
      </c>
      <c r="I450" s="420"/>
      <c r="J450" s="421"/>
      <c r="K450" s="421"/>
      <c r="L450" s="421"/>
      <c r="M450" s="202">
        <v>25.62</v>
      </c>
      <c r="N450" s="204">
        <v>44.48462571463827</v>
      </c>
    </row>
    <row r="451" spans="1:14">
      <c r="A451" s="199">
        <v>450</v>
      </c>
      <c r="B451" s="200">
        <v>5</v>
      </c>
      <c r="C451" s="200" t="s">
        <v>937</v>
      </c>
      <c r="D451" s="201">
        <v>13</v>
      </c>
      <c r="E451" s="420"/>
      <c r="F451" s="420"/>
      <c r="G451" s="201" t="s">
        <v>943</v>
      </c>
      <c r="H451" s="201" t="s">
        <v>947</v>
      </c>
      <c r="I451" s="420"/>
      <c r="J451" s="421"/>
      <c r="K451" s="421"/>
      <c r="L451" s="421"/>
      <c r="M451" s="202">
        <v>25.62</v>
      </c>
      <c r="N451" s="204">
        <v>44.48462571463827</v>
      </c>
    </row>
    <row r="452" spans="1:14">
      <c r="A452" s="199">
        <v>451</v>
      </c>
      <c r="B452" s="200">
        <v>5</v>
      </c>
      <c r="C452" s="200" t="s">
        <v>937</v>
      </c>
      <c r="D452" s="201">
        <v>13</v>
      </c>
      <c r="E452" s="420"/>
      <c r="F452" s="420"/>
      <c r="G452" s="201" t="s">
        <v>944</v>
      </c>
      <c r="H452" s="201" t="s">
        <v>947</v>
      </c>
      <c r="I452" s="420"/>
      <c r="J452" s="421"/>
      <c r="K452" s="421"/>
      <c r="L452" s="421"/>
      <c r="M452" s="202">
        <v>23.49</v>
      </c>
      <c r="N452" s="204">
        <v>40.786255192695265</v>
      </c>
    </row>
    <row r="453" spans="1:14">
      <c r="A453" s="199">
        <v>452</v>
      </c>
      <c r="B453" s="200">
        <v>5</v>
      </c>
      <c r="C453" s="200" t="s">
        <v>937</v>
      </c>
      <c r="D453" s="201">
        <v>13</v>
      </c>
      <c r="E453" s="420"/>
      <c r="F453" s="420"/>
      <c r="G453" s="201" t="s">
        <v>945</v>
      </c>
      <c r="H453" s="201" t="s">
        <v>947</v>
      </c>
      <c r="I453" s="420"/>
      <c r="J453" s="421"/>
      <c r="K453" s="421"/>
      <c r="L453" s="421"/>
      <c r="M453" s="202">
        <v>23.46</v>
      </c>
      <c r="N453" s="204">
        <v>40.734165467034103</v>
      </c>
    </row>
    <row r="454" spans="1:14">
      <c r="A454" s="199">
        <v>453</v>
      </c>
      <c r="B454" s="200">
        <v>5</v>
      </c>
      <c r="C454" s="200" t="s">
        <v>937</v>
      </c>
      <c r="D454" s="201">
        <v>13</v>
      </c>
      <c r="E454" s="420">
        <v>1303</v>
      </c>
      <c r="F454" s="420" t="s">
        <v>948</v>
      </c>
      <c r="G454" s="201" t="s">
        <v>939</v>
      </c>
      <c r="H454" s="201" t="s">
        <v>867</v>
      </c>
      <c r="I454" s="420" t="s">
        <v>949</v>
      </c>
      <c r="J454" s="421">
        <v>85.82</v>
      </c>
      <c r="K454" s="421">
        <v>108.36383881230115</v>
      </c>
      <c r="L454" s="421">
        <v>178.34383881230116</v>
      </c>
      <c r="M454" s="202">
        <v>21.9</v>
      </c>
      <c r="N454" s="205">
        <v>38.025499732653316</v>
      </c>
    </row>
    <row r="455" spans="1:14">
      <c r="A455" s="199">
        <v>454</v>
      </c>
      <c r="B455" s="200">
        <v>5</v>
      </c>
      <c r="C455" s="200" t="s">
        <v>937</v>
      </c>
      <c r="D455" s="201">
        <v>13</v>
      </c>
      <c r="E455" s="420"/>
      <c r="F455" s="420"/>
      <c r="G455" s="201" t="s">
        <v>941</v>
      </c>
      <c r="H455" s="201" t="s">
        <v>867</v>
      </c>
      <c r="I455" s="420"/>
      <c r="J455" s="421"/>
      <c r="K455" s="421"/>
      <c r="L455" s="421"/>
      <c r="M455" s="202">
        <v>26.56</v>
      </c>
      <c r="N455" s="205">
        <v>46.116770452021555</v>
      </c>
    </row>
    <row r="456" spans="1:14">
      <c r="A456" s="199">
        <v>455</v>
      </c>
      <c r="B456" s="200">
        <v>5</v>
      </c>
      <c r="C456" s="200" t="s">
        <v>937</v>
      </c>
      <c r="D456" s="201">
        <v>13</v>
      </c>
      <c r="E456" s="420"/>
      <c r="F456" s="420"/>
      <c r="G456" s="201" t="s">
        <v>942</v>
      </c>
      <c r="H456" s="201" t="s">
        <v>867</v>
      </c>
      <c r="I456" s="420"/>
      <c r="J456" s="421"/>
      <c r="K456" s="421"/>
      <c r="L456" s="421"/>
      <c r="M456" s="202">
        <v>26.56</v>
      </c>
      <c r="N456" s="204">
        <v>46.116770452021555</v>
      </c>
    </row>
    <row r="457" spans="1:14">
      <c r="A457" s="199">
        <v>456</v>
      </c>
      <c r="B457" s="200">
        <v>5</v>
      </c>
      <c r="C457" s="200" t="s">
        <v>937</v>
      </c>
      <c r="D457" s="201">
        <v>13</v>
      </c>
      <c r="E457" s="420"/>
      <c r="F457" s="420"/>
      <c r="G457" s="201" t="s">
        <v>943</v>
      </c>
      <c r="H457" s="201" t="s">
        <v>867</v>
      </c>
      <c r="I457" s="420"/>
      <c r="J457" s="421"/>
      <c r="K457" s="421"/>
      <c r="L457" s="421"/>
      <c r="M457" s="202">
        <v>21.9</v>
      </c>
      <c r="N457" s="204">
        <v>38.025499732653316</v>
      </c>
    </row>
    <row r="458" spans="1:14">
      <c r="A458" s="199">
        <v>457</v>
      </c>
      <c r="B458" s="200">
        <v>5</v>
      </c>
      <c r="C458" s="200" t="s">
        <v>937</v>
      </c>
      <c r="D458" s="201">
        <v>13</v>
      </c>
      <c r="E458" s="420">
        <v>1304</v>
      </c>
      <c r="F458" s="420" t="s">
        <v>950</v>
      </c>
      <c r="G458" s="201" t="s">
        <v>939</v>
      </c>
      <c r="H458" s="201" t="s">
        <v>947</v>
      </c>
      <c r="I458" s="420" t="s">
        <v>949</v>
      </c>
      <c r="J458" s="421">
        <v>80.790000000000006</v>
      </c>
      <c r="K458" s="421">
        <v>102.01252083017725</v>
      </c>
      <c r="L458" s="421">
        <v>169.10252083017724</v>
      </c>
      <c r="M458" s="202">
        <v>25.32</v>
      </c>
      <c r="N458" s="204">
        <v>43.96372845802658</v>
      </c>
    </row>
    <row r="459" spans="1:14">
      <c r="A459" s="199">
        <v>458</v>
      </c>
      <c r="B459" s="200">
        <v>5</v>
      </c>
      <c r="C459" s="200" t="s">
        <v>937</v>
      </c>
      <c r="D459" s="201">
        <v>13</v>
      </c>
      <c r="E459" s="420"/>
      <c r="F459" s="420"/>
      <c r="G459" s="201" t="s">
        <v>941</v>
      </c>
      <c r="H459" s="201" t="s">
        <v>947</v>
      </c>
      <c r="I459" s="420"/>
      <c r="J459" s="421"/>
      <c r="K459" s="421"/>
      <c r="L459" s="421"/>
      <c r="M459" s="202">
        <v>23.72</v>
      </c>
      <c r="N459" s="204">
        <v>41.185609756097563</v>
      </c>
    </row>
    <row r="460" spans="1:14">
      <c r="A460" s="199">
        <v>459</v>
      </c>
      <c r="B460" s="200">
        <v>5</v>
      </c>
      <c r="C460" s="200" t="s">
        <v>937</v>
      </c>
      <c r="D460" s="201">
        <v>13</v>
      </c>
      <c r="E460" s="420"/>
      <c r="F460" s="420"/>
      <c r="G460" s="201" t="s">
        <v>942</v>
      </c>
      <c r="H460" s="201" t="s">
        <v>947</v>
      </c>
      <c r="I460" s="420"/>
      <c r="J460" s="421"/>
      <c r="K460" s="421"/>
      <c r="L460" s="421"/>
      <c r="M460" s="202">
        <v>23.72</v>
      </c>
      <c r="N460" s="204">
        <v>41.185609756097563</v>
      </c>
    </row>
    <row r="461" spans="1:14">
      <c r="A461" s="199">
        <v>460</v>
      </c>
      <c r="B461" s="200">
        <v>5</v>
      </c>
      <c r="C461" s="200" t="s">
        <v>937</v>
      </c>
      <c r="D461" s="201">
        <v>13</v>
      </c>
      <c r="E461" s="420"/>
      <c r="F461" s="420"/>
      <c r="G461" s="201" t="s">
        <v>943</v>
      </c>
      <c r="H461" s="201" t="s">
        <v>947</v>
      </c>
      <c r="I461" s="420"/>
      <c r="J461" s="421"/>
      <c r="K461" s="421"/>
      <c r="L461" s="421"/>
      <c r="M461" s="202">
        <v>25.32</v>
      </c>
      <c r="N461" s="204">
        <v>43.96372845802658</v>
      </c>
    </row>
    <row r="462" spans="1:14">
      <c r="A462" s="199">
        <v>461</v>
      </c>
      <c r="B462" s="200">
        <v>5</v>
      </c>
      <c r="C462" s="200" t="s">
        <v>937</v>
      </c>
      <c r="D462" s="201">
        <v>13</v>
      </c>
      <c r="E462" s="420">
        <v>1305</v>
      </c>
      <c r="F462" s="420" t="s">
        <v>939</v>
      </c>
      <c r="G462" s="201" t="s">
        <v>939</v>
      </c>
      <c r="H462" s="201" t="s">
        <v>867</v>
      </c>
      <c r="I462" s="420" t="s">
        <v>949</v>
      </c>
      <c r="J462" s="421">
        <v>85.82</v>
      </c>
      <c r="K462" s="421">
        <v>108.36464711227785</v>
      </c>
      <c r="L462" s="421">
        <v>178.34464711227787</v>
      </c>
      <c r="M462" s="202">
        <v>26.56</v>
      </c>
      <c r="N462" s="204">
        <v>46.116770452021555</v>
      </c>
    </row>
    <row r="463" spans="1:14">
      <c r="A463" s="199">
        <v>462</v>
      </c>
      <c r="B463" s="200">
        <v>5</v>
      </c>
      <c r="C463" s="200" t="s">
        <v>937</v>
      </c>
      <c r="D463" s="201">
        <v>13</v>
      </c>
      <c r="E463" s="420"/>
      <c r="F463" s="420"/>
      <c r="G463" s="201" t="s">
        <v>941</v>
      </c>
      <c r="H463" s="201" t="s">
        <v>867</v>
      </c>
      <c r="I463" s="420"/>
      <c r="J463" s="421"/>
      <c r="K463" s="421"/>
      <c r="L463" s="421"/>
      <c r="M463" s="202">
        <v>21.9</v>
      </c>
      <c r="N463" s="204">
        <v>38.025499732653316</v>
      </c>
    </row>
    <row r="464" spans="1:14">
      <c r="A464" s="199">
        <v>463</v>
      </c>
      <c r="B464" s="200">
        <v>5</v>
      </c>
      <c r="C464" s="200" t="s">
        <v>937</v>
      </c>
      <c r="D464" s="201">
        <v>13</v>
      </c>
      <c r="E464" s="420"/>
      <c r="F464" s="420"/>
      <c r="G464" s="201" t="s">
        <v>942</v>
      </c>
      <c r="H464" s="201" t="s">
        <v>867</v>
      </c>
      <c r="I464" s="420"/>
      <c r="J464" s="421"/>
      <c r="K464" s="421"/>
      <c r="L464" s="421"/>
      <c r="M464" s="202">
        <v>21.9</v>
      </c>
      <c r="N464" s="204">
        <v>38.025499732653316</v>
      </c>
    </row>
    <row r="465" spans="1:14">
      <c r="A465" s="199">
        <v>464</v>
      </c>
      <c r="B465" s="200">
        <v>5</v>
      </c>
      <c r="C465" s="200" t="s">
        <v>937</v>
      </c>
      <c r="D465" s="201">
        <v>13</v>
      </c>
      <c r="E465" s="420"/>
      <c r="F465" s="420"/>
      <c r="G465" s="201" t="s">
        <v>943</v>
      </c>
      <c r="H465" s="201" t="s">
        <v>867</v>
      </c>
      <c r="I465" s="420"/>
      <c r="J465" s="421"/>
      <c r="K465" s="421"/>
      <c r="L465" s="421"/>
      <c r="M465" s="202">
        <v>26.56</v>
      </c>
      <c r="N465" s="204">
        <v>46.116770452021555</v>
      </c>
    </row>
    <row r="466" spans="1:14">
      <c r="A466" s="199">
        <v>465</v>
      </c>
      <c r="B466" s="200">
        <v>5</v>
      </c>
      <c r="C466" s="200" t="s">
        <v>937</v>
      </c>
      <c r="D466" s="201">
        <v>13</v>
      </c>
      <c r="E466" s="420">
        <v>1306</v>
      </c>
      <c r="F466" s="420" t="s">
        <v>943</v>
      </c>
      <c r="G466" s="201" t="s">
        <v>939</v>
      </c>
      <c r="H466" s="201" t="s">
        <v>947</v>
      </c>
      <c r="I466" s="420" t="s">
        <v>949</v>
      </c>
      <c r="J466" s="421">
        <v>80.790000000000006</v>
      </c>
      <c r="K466" s="421">
        <v>102.01328175484653</v>
      </c>
      <c r="L466" s="421">
        <v>169.10328175484653</v>
      </c>
      <c r="M466" s="202">
        <v>23.72</v>
      </c>
      <c r="N466" s="204">
        <v>41.185609756097563</v>
      </c>
    </row>
    <row r="467" spans="1:14">
      <c r="A467" s="199">
        <v>466</v>
      </c>
      <c r="B467" s="200">
        <v>5</v>
      </c>
      <c r="C467" s="200" t="s">
        <v>937</v>
      </c>
      <c r="D467" s="201">
        <v>13</v>
      </c>
      <c r="E467" s="420"/>
      <c r="F467" s="420"/>
      <c r="G467" s="201" t="s">
        <v>941</v>
      </c>
      <c r="H467" s="201" t="s">
        <v>947</v>
      </c>
      <c r="I467" s="420"/>
      <c r="J467" s="421"/>
      <c r="K467" s="421"/>
      <c r="L467" s="421"/>
      <c r="M467" s="202">
        <v>25.32</v>
      </c>
      <c r="N467" s="204">
        <v>43.96372845802658</v>
      </c>
    </row>
    <row r="468" spans="1:14">
      <c r="A468" s="199">
        <v>467</v>
      </c>
      <c r="B468" s="200">
        <v>5</v>
      </c>
      <c r="C468" s="200" t="s">
        <v>937</v>
      </c>
      <c r="D468" s="201">
        <v>13</v>
      </c>
      <c r="E468" s="420"/>
      <c r="F468" s="420"/>
      <c r="G468" s="201" t="s">
        <v>942</v>
      </c>
      <c r="H468" s="201" t="s">
        <v>947</v>
      </c>
      <c r="I468" s="420"/>
      <c r="J468" s="421"/>
      <c r="K468" s="421"/>
      <c r="L468" s="421"/>
      <c r="M468" s="202">
        <v>25.32</v>
      </c>
      <c r="N468" s="204">
        <v>43.96372845802658</v>
      </c>
    </row>
    <row r="469" spans="1:14">
      <c r="A469" s="199">
        <v>468</v>
      </c>
      <c r="B469" s="200">
        <v>5</v>
      </c>
      <c r="C469" s="200" t="s">
        <v>937</v>
      </c>
      <c r="D469" s="201">
        <v>13</v>
      </c>
      <c r="E469" s="420"/>
      <c r="F469" s="420"/>
      <c r="G469" s="201" t="s">
        <v>943</v>
      </c>
      <c r="H469" s="201" t="s">
        <v>947</v>
      </c>
      <c r="I469" s="420"/>
      <c r="J469" s="421"/>
      <c r="K469" s="421"/>
      <c r="L469" s="421"/>
      <c r="M469" s="202">
        <v>23.72</v>
      </c>
      <c r="N469" s="204">
        <v>41.185609756097563</v>
      </c>
    </row>
    <row r="470" spans="1:14">
      <c r="A470" s="199">
        <v>469</v>
      </c>
      <c r="B470" s="200">
        <v>5</v>
      </c>
      <c r="C470" s="200" t="s">
        <v>937</v>
      </c>
      <c r="D470" s="201">
        <v>13</v>
      </c>
      <c r="E470" s="420">
        <v>1307</v>
      </c>
      <c r="F470" s="420" t="s">
        <v>941</v>
      </c>
      <c r="G470" s="201" t="s">
        <v>939</v>
      </c>
      <c r="H470" s="201" t="s">
        <v>867</v>
      </c>
      <c r="I470" s="420" t="s">
        <v>940</v>
      </c>
      <c r="J470" s="421">
        <v>114.59</v>
      </c>
      <c r="K470" s="421">
        <v>144.69243664176091</v>
      </c>
      <c r="L470" s="421">
        <v>247.34243664176091</v>
      </c>
      <c r="M470" s="202">
        <v>27</v>
      </c>
      <c r="N470" s="204">
        <v>46.880753095052036</v>
      </c>
    </row>
    <row r="471" spans="1:14">
      <c r="A471" s="199">
        <v>470</v>
      </c>
      <c r="B471" s="200">
        <v>5</v>
      </c>
      <c r="C471" s="200" t="s">
        <v>937</v>
      </c>
      <c r="D471" s="201">
        <v>13</v>
      </c>
      <c r="E471" s="420"/>
      <c r="F471" s="420"/>
      <c r="G471" s="201" t="s">
        <v>941</v>
      </c>
      <c r="H471" s="201" t="s">
        <v>867</v>
      </c>
      <c r="I471" s="420"/>
      <c r="J471" s="421"/>
      <c r="K471" s="421"/>
      <c r="L471" s="421"/>
      <c r="M471" s="202">
        <v>21.98</v>
      </c>
      <c r="N471" s="204">
        <v>38.164405667749769</v>
      </c>
    </row>
    <row r="472" spans="1:14">
      <c r="A472" s="199">
        <v>471</v>
      </c>
      <c r="B472" s="200">
        <v>5</v>
      </c>
      <c r="C472" s="200" t="s">
        <v>937</v>
      </c>
      <c r="D472" s="201">
        <v>13</v>
      </c>
      <c r="E472" s="420"/>
      <c r="F472" s="420"/>
      <c r="G472" s="201" t="s">
        <v>942</v>
      </c>
      <c r="H472" s="201" t="s">
        <v>867</v>
      </c>
      <c r="I472" s="420"/>
      <c r="J472" s="421"/>
      <c r="K472" s="421"/>
      <c r="L472" s="421"/>
      <c r="M472" s="202">
        <v>24.08</v>
      </c>
      <c r="N472" s="204">
        <v>41.810686464031591</v>
      </c>
    </row>
    <row r="473" spans="1:14">
      <c r="A473" s="199">
        <v>472</v>
      </c>
      <c r="B473" s="200">
        <v>5</v>
      </c>
      <c r="C473" s="200" t="s">
        <v>937</v>
      </c>
      <c r="D473" s="201">
        <v>13</v>
      </c>
      <c r="E473" s="420"/>
      <c r="F473" s="420"/>
      <c r="G473" s="201" t="s">
        <v>943</v>
      </c>
      <c r="H473" s="201" t="s">
        <v>867</v>
      </c>
      <c r="I473" s="420"/>
      <c r="J473" s="421"/>
      <c r="K473" s="421"/>
      <c r="L473" s="421"/>
      <c r="M473" s="202">
        <v>24.08</v>
      </c>
      <c r="N473" s="204">
        <v>41.810686464031591</v>
      </c>
    </row>
    <row r="474" spans="1:14">
      <c r="A474" s="199">
        <v>473</v>
      </c>
      <c r="B474" s="200">
        <v>5</v>
      </c>
      <c r="C474" s="200" t="s">
        <v>937</v>
      </c>
      <c r="D474" s="201">
        <v>13</v>
      </c>
      <c r="E474" s="420"/>
      <c r="F474" s="420"/>
      <c r="G474" s="201" t="s">
        <v>944</v>
      </c>
      <c r="H474" s="201" t="s">
        <v>867</v>
      </c>
      <c r="I474" s="420"/>
      <c r="J474" s="421"/>
      <c r="K474" s="421"/>
      <c r="L474" s="421"/>
      <c r="M474" s="202">
        <v>21.98</v>
      </c>
      <c r="N474" s="204">
        <v>38.164405667749769</v>
      </c>
    </row>
    <row r="475" spans="1:14">
      <c r="A475" s="199">
        <v>474</v>
      </c>
      <c r="B475" s="200">
        <v>5</v>
      </c>
      <c r="C475" s="200" t="s">
        <v>937</v>
      </c>
      <c r="D475" s="201">
        <v>13</v>
      </c>
      <c r="E475" s="420"/>
      <c r="F475" s="420"/>
      <c r="G475" s="201" t="s">
        <v>945</v>
      </c>
      <c r="H475" s="201" t="s">
        <v>867</v>
      </c>
      <c r="I475" s="420"/>
      <c r="J475" s="421"/>
      <c r="K475" s="421"/>
      <c r="L475" s="421"/>
      <c r="M475" s="202">
        <v>27</v>
      </c>
      <c r="N475" s="204">
        <v>46.880753095052036</v>
      </c>
    </row>
    <row r="476" spans="1:14">
      <c r="A476" s="199">
        <v>475</v>
      </c>
      <c r="B476" s="200">
        <v>5</v>
      </c>
      <c r="C476" s="200" t="s">
        <v>937</v>
      </c>
      <c r="D476" s="201">
        <v>13</v>
      </c>
      <c r="E476" s="420">
        <v>1308</v>
      </c>
      <c r="F476" s="420" t="s">
        <v>942</v>
      </c>
      <c r="G476" s="201" t="s">
        <v>939</v>
      </c>
      <c r="H476" s="201" t="s">
        <v>947</v>
      </c>
      <c r="I476" s="420" t="s">
        <v>940</v>
      </c>
      <c r="J476" s="421">
        <v>114.96599999999999</v>
      </c>
      <c r="K476" s="421">
        <v>145.1596344911147</v>
      </c>
      <c r="L476" s="421">
        <v>249.57963449111469</v>
      </c>
      <c r="M476" s="202">
        <v>25.62</v>
      </c>
      <c r="N476" s="204">
        <v>44.48462571463827</v>
      </c>
    </row>
    <row r="477" spans="1:14">
      <c r="A477" s="199">
        <v>476</v>
      </c>
      <c r="B477" s="200">
        <v>5</v>
      </c>
      <c r="C477" s="200" t="s">
        <v>937</v>
      </c>
      <c r="D477" s="201">
        <v>13</v>
      </c>
      <c r="E477" s="420"/>
      <c r="F477" s="420"/>
      <c r="G477" s="201" t="s">
        <v>941</v>
      </c>
      <c r="H477" s="201" t="s">
        <v>947</v>
      </c>
      <c r="I477" s="420"/>
      <c r="J477" s="421"/>
      <c r="K477" s="421"/>
      <c r="L477" s="421"/>
      <c r="M477" s="202">
        <v>23.49</v>
      </c>
      <c r="N477" s="204">
        <v>40.786255192695265</v>
      </c>
    </row>
    <row r="478" spans="1:14">
      <c r="A478" s="199">
        <v>477</v>
      </c>
      <c r="B478" s="200">
        <v>5</v>
      </c>
      <c r="C478" s="200" t="s">
        <v>937</v>
      </c>
      <c r="D478" s="201">
        <v>13</v>
      </c>
      <c r="E478" s="420"/>
      <c r="F478" s="420"/>
      <c r="G478" s="201" t="s">
        <v>942</v>
      </c>
      <c r="H478" s="201" t="s">
        <v>947</v>
      </c>
      <c r="I478" s="420"/>
      <c r="J478" s="421"/>
      <c r="K478" s="421"/>
      <c r="L478" s="421"/>
      <c r="M478" s="202">
        <v>23.46</v>
      </c>
      <c r="N478" s="204">
        <v>40.734165467034103</v>
      </c>
    </row>
    <row r="479" spans="1:14">
      <c r="A479" s="199">
        <v>478</v>
      </c>
      <c r="B479" s="200">
        <v>5</v>
      </c>
      <c r="C479" s="200" t="s">
        <v>937</v>
      </c>
      <c r="D479" s="201">
        <v>13</v>
      </c>
      <c r="E479" s="420"/>
      <c r="F479" s="420"/>
      <c r="G479" s="201" t="s">
        <v>943</v>
      </c>
      <c r="H479" s="201" t="s">
        <v>947</v>
      </c>
      <c r="I479" s="420"/>
      <c r="J479" s="421"/>
      <c r="K479" s="421"/>
      <c r="L479" s="421"/>
      <c r="M479" s="202">
        <v>23.46</v>
      </c>
      <c r="N479" s="204">
        <v>40.734165467034103</v>
      </c>
    </row>
    <row r="480" spans="1:14">
      <c r="A480" s="199">
        <v>479</v>
      </c>
      <c r="B480" s="200">
        <v>5</v>
      </c>
      <c r="C480" s="200" t="s">
        <v>937</v>
      </c>
      <c r="D480" s="201">
        <v>13</v>
      </c>
      <c r="E480" s="420"/>
      <c r="F480" s="420"/>
      <c r="G480" s="201" t="s">
        <v>944</v>
      </c>
      <c r="H480" s="201" t="s">
        <v>947</v>
      </c>
      <c r="I480" s="420"/>
      <c r="J480" s="421"/>
      <c r="K480" s="421"/>
      <c r="L480" s="421"/>
      <c r="M480" s="202">
        <v>23.49</v>
      </c>
      <c r="N480" s="204">
        <v>40.786255192695265</v>
      </c>
    </row>
    <row r="481" spans="1:14" ht="18" thickBot="1">
      <c r="A481" s="199">
        <v>480</v>
      </c>
      <c r="B481" s="200">
        <v>5</v>
      </c>
      <c r="C481" s="200" t="s">
        <v>937</v>
      </c>
      <c r="D481" s="201">
        <v>13</v>
      </c>
      <c r="E481" s="420"/>
      <c r="F481" s="420"/>
      <c r="G481" s="201" t="s">
        <v>945</v>
      </c>
      <c r="H481" s="201" t="s">
        <v>947</v>
      </c>
      <c r="I481" s="420"/>
      <c r="J481" s="421"/>
      <c r="K481" s="421"/>
      <c r="L481" s="421"/>
      <c r="M481" s="206">
        <v>25.62</v>
      </c>
      <c r="N481" s="207">
        <v>44.48462571463827</v>
      </c>
    </row>
    <row r="482" spans="1:14">
      <c r="A482" s="199">
        <v>481</v>
      </c>
      <c r="B482" s="200">
        <v>5</v>
      </c>
      <c r="C482" s="200" t="s">
        <v>937</v>
      </c>
      <c r="D482" s="201">
        <v>14</v>
      </c>
      <c r="E482" s="420">
        <v>1401</v>
      </c>
      <c r="F482" s="420" t="s">
        <v>938</v>
      </c>
      <c r="G482" s="201" t="s">
        <v>939</v>
      </c>
      <c r="H482" s="201" t="s">
        <v>867</v>
      </c>
      <c r="I482" s="420" t="s">
        <v>940</v>
      </c>
      <c r="J482" s="421">
        <v>114.59</v>
      </c>
      <c r="K482" s="421">
        <v>144.715576787157</v>
      </c>
      <c r="L482" s="421">
        <v>247.36557678715701</v>
      </c>
      <c r="M482" s="202">
        <v>24.08</v>
      </c>
      <c r="N482" s="203">
        <v>41.810686464031591</v>
      </c>
    </row>
    <row r="483" spans="1:14">
      <c r="A483" s="199">
        <v>482</v>
      </c>
      <c r="B483" s="200">
        <v>5</v>
      </c>
      <c r="C483" s="200" t="s">
        <v>937</v>
      </c>
      <c r="D483" s="201">
        <v>14</v>
      </c>
      <c r="E483" s="420"/>
      <c r="F483" s="420"/>
      <c r="G483" s="201" t="s">
        <v>941</v>
      </c>
      <c r="H483" s="201" t="s">
        <v>867</v>
      </c>
      <c r="I483" s="420"/>
      <c r="J483" s="421"/>
      <c r="K483" s="421"/>
      <c r="L483" s="421"/>
      <c r="M483" s="202">
        <v>21.98</v>
      </c>
      <c r="N483" s="204">
        <v>38.164405667749769</v>
      </c>
    </row>
    <row r="484" spans="1:14">
      <c r="A484" s="199">
        <v>483</v>
      </c>
      <c r="B484" s="200">
        <v>5</v>
      </c>
      <c r="C484" s="200" t="s">
        <v>937</v>
      </c>
      <c r="D484" s="201">
        <v>14</v>
      </c>
      <c r="E484" s="420"/>
      <c r="F484" s="420"/>
      <c r="G484" s="201" t="s">
        <v>942</v>
      </c>
      <c r="H484" s="201" t="s">
        <v>867</v>
      </c>
      <c r="I484" s="420"/>
      <c r="J484" s="421"/>
      <c r="K484" s="421"/>
      <c r="L484" s="421"/>
      <c r="M484" s="202">
        <v>27</v>
      </c>
      <c r="N484" s="204">
        <v>46.880753095052036</v>
      </c>
    </row>
    <row r="485" spans="1:14">
      <c r="A485" s="199">
        <v>484</v>
      </c>
      <c r="B485" s="200">
        <v>5</v>
      </c>
      <c r="C485" s="200" t="s">
        <v>937</v>
      </c>
      <c r="D485" s="201">
        <v>14</v>
      </c>
      <c r="E485" s="420"/>
      <c r="F485" s="420"/>
      <c r="G485" s="201" t="s">
        <v>943</v>
      </c>
      <c r="H485" s="201" t="s">
        <v>867</v>
      </c>
      <c r="I485" s="420"/>
      <c r="J485" s="421"/>
      <c r="K485" s="421"/>
      <c r="L485" s="421"/>
      <c r="M485" s="202">
        <v>27</v>
      </c>
      <c r="N485" s="204">
        <v>46.880753095052036</v>
      </c>
    </row>
    <row r="486" spans="1:14">
      <c r="A486" s="199">
        <v>485</v>
      </c>
      <c r="B486" s="200">
        <v>5</v>
      </c>
      <c r="C486" s="200" t="s">
        <v>937</v>
      </c>
      <c r="D486" s="201">
        <v>14</v>
      </c>
      <c r="E486" s="420"/>
      <c r="F486" s="420"/>
      <c r="G486" s="201" t="s">
        <v>944</v>
      </c>
      <c r="H486" s="201" t="s">
        <v>867</v>
      </c>
      <c r="I486" s="420"/>
      <c r="J486" s="421"/>
      <c r="K486" s="421"/>
      <c r="L486" s="421"/>
      <c r="M486" s="202">
        <v>21.98</v>
      </c>
      <c r="N486" s="204">
        <v>38.164405667749769</v>
      </c>
    </row>
    <row r="487" spans="1:14">
      <c r="A487" s="199">
        <v>486</v>
      </c>
      <c r="B487" s="200">
        <v>5</v>
      </c>
      <c r="C487" s="200" t="s">
        <v>937</v>
      </c>
      <c r="D487" s="201">
        <v>14</v>
      </c>
      <c r="E487" s="420"/>
      <c r="F487" s="420"/>
      <c r="G487" s="201" t="s">
        <v>945</v>
      </c>
      <c r="H487" s="201" t="s">
        <v>867</v>
      </c>
      <c r="I487" s="420"/>
      <c r="J487" s="421"/>
      <c r="K487" s="421"/>
      <c r="L487" s="421"/>
      <c r="M487" s="202">
        <v>24.08</v>
      </c>
      <c r="N487" s="204">
        <v>41.810686464031591</v>
      </c>
    </row>
    <row r="488" spans="1:14">
      <c r="A488" s="199">
        <v>487</v>
      </c>
      <c r="B488" s="200">
        <v>5</v>
      </c>
      <c r="C488" s="200" t="s">
        <v>937</v>
      </c>
      <c r="D488" s="201">
        <v>14</v>
      </c>
      <c r="E488" s="420">
        <v>1402</v>
      </c>
      <c r="F488" s="420" t="s">
        <v>946</v>
      </c>
      <c r="G488" s="201" t="s">
        <v>939</v>
      </c>
      <c r="H488" s="201" t="s">
        <v>947</v>
      </c>
      <c r="I488" s="420" t="s">
        <v>940</v>
      </c>
      <c r="J488" s="421">
        <v>114.96</v>
      </c>
      <c r="K488" s="421">
        <v>145.182849353796</v>
      </c>
      <c r="L488" s="421">
        <v>249.60284935379599</v>
      </c>
      <c r="M488" s="202">
        <v>23.46</v>
      </c>
      <c r="N488" s="204">
        <v>40.734165467034103</v>
      </c>
    </row>
    <row r="489" spans="1:14">
      <c r="A489" s="199">
        <v>488</v>
      </c>
      <c r="B489" s="200">
        <v>5</v>
      </c>
      <c r="C489" s="200" t="s">
        <v>937</v>
      </c>
      <c r="D489" s="201">
        <v>14</v>
      </c>
      <c r="E489" s="420"/>
      <c r="F489" s="420"/>
      <c r="G489" s="201" t="s">
        <v>941</v>
      </c>
      <c r="H489" s="201" t="s">
        <v>947</v>
      </c>
      <c r="I489" s="420"/>
      <c r="J489" s="421"/>
      <c r="K489" s="421"/>
      <c r="L489" s="421"/>
      <c r="M489" s="202">
        <v>23.49</v>
      </c>
      <c r="N489" s="204">
        <v>40.786255192695265</v>
      </c>
    </row>
    <row r="490" spans="1:14">
      <c r="A490" s="199">
        <v>489</v>
      </c>
      <c r="B490" s="200">
        <v>5</v>
      </c>
      <c r="C490" s="200" t="s">
        <v>937</v>
      </c>
      <c r="D490" s="201">
        <v>14</v>
      </c>
      <c r="E490" s="420"/>
      <c r="F490" s="420"/>
      <c r="G490" s="201" t="s">
        <v>942</v>
      </c>
      <c r="H490" s="201" t="s">
        <v>947</v>
      </c>
      <c r="I490" s="420"/>
      <c r="J490" s="421"/>
      <c r="K490" s="421"/>
      <c r="L490" s="421"/>
      <c r="M490" s="202">
        <v>25.62</v>
      </c>
      <c r="N490" s="204">
        <v>44.48462571463827</v>
      </c>
    </row>
    <row r="491" spans="1:14">
      <c r="A491" s="199">
        <v>490</v>
      </c>
      <c r="B491" s="200">
        <v>5</v>
      </c>
      <c r="C491" s="200" t="s">
        <v>937</v>
      </c>
      <c r="D491" s="201">
        <v>14</v>
      </c>
      <c r="E491" s="420"/>
      <c r="F491" s="420"/>
      <c r="G491" s="201" t="s">
        <v>943</v>
      </c>
      <c r="H491" s="201" t="s">
        <v>947</v>
      </c>
      <c r="I491" s="420"/>
      <c r="J491" s="421"/>
      <c r="K491" s="421"/>
      <c r="L491" s="421"/>
      <c r="M491" s="202">
        <v>25.62</v>
      </c>
      <c r="N491" s="204">
        <v>44.48462571463827</v>
      </c>
    </row>
    <row r="492" spans="1:14">
      <c r="A492" s="199">
        <v>491</v>
      </c>
      <c r="B492" s="200">
        <v>5</v>
      </c>
      <c r="C492" s="200" t="s">
        <v>937</v>
      </c>
      <c r="D492" s="201">
        <v>14</v>
      </c>
      <c r="E492" s="420"/>
      <c r="F492" s="420"/>
      <c r="G492" s="201" t="s">
        <v>944</v>
      </c>
      <c r="H492" s="201" t="s">
        <v>947</v>
      </c>
      <c r="I492" s="420"/>
      <c r="J492" s="421"/>
      <c r="K492" s="421"/>
      <c r="L492" s="421"/>
      <c r="M492" s="202">
        <v>23.49</v>
      </c>
      <c r="N492" s="204">
        <v>40.786255192695265</v>
      </c>
    </row>
    <row r="493" spans="1:14">
      <c r="A493" s="199">
        <v>492</v>
      </c>
      <c r="B493" s="200">
        <v>5</v>
      </c>
      <c r="C493" s="200" t="s">
        <v>937</v>
      </c>
      <c r="D493" s="201">
        <v>14</v>
      </c>
      <c r="E493" s="420"/>
      <c r="F493" s="420"/>
      <c r="G493" s="201" t="s">
        <v>945</v>
      </c>
      <c r="H493" s="201" t="s">
        <v>947</v>
      </c>
      <c r="I493" s="420"/>
      <c r="J493" s="421"/>
      <c r="K493" s="421"/>
      <c r="L493" s="421"/>
      <c r="M493" s="202">
        <v>23.46</v>
      </c>
      <c r="N493" s="204">
        <v>40.734165467034103</v>
      </c>
    </row>
    <row r="494" spans="1:14">
      <c r="A494" s="199">
        <v>493</v>
      </c>
      <c r="B494" s="200">
        <v>5</v>
      </c>
      <c r="C494" s="200" t="s">
        <v>937</v>
      </c>
      <c r="D494" s="201">
        <v>14</v>
      </c>
      <c r="E494" s="420">
        <v>1403</v>
      </c>
      <c r="F494" s="420" t="s">
        <v>948</v>
      </c>
      <c r="G494" s="201" t="s">
        <v>939</v>
      </c>
      <c r="H494" s="201" t="s">
        <v>867</v>
      </c>
      <c r="I494" s="420" t="s">
        <v>949</v>
      </c>
      <c r="J494" s="421">
        <v>85.82</v>
      </c>
      <c r="K494" s="421">
        <v>108.36383881230115</v>
      </c>
      <c r="L494" s="421">
        <v>178.34383881230116</v>
      </c>
      <c r="M494" s="202">
        <v>21.9</v>
      </c>
      <c r="N494" s="205">
        <v>38.025499732653316</v>
      </c>
    </row>
    <row r="495" spans="1:14">
      <c r="A495" s="199">
        <v>494</v>
      </c>
      <c r="B495" s="200">
        <v>5</v>
      </c>
      <c r="C495" s="200" t="s">
        <v>937</v>
      </c>
      <c r="D495" s="201">
        <v>14</v>
      </c>
      <c r="E495" s="420"/>
      <c r="F495" s="420"/>
      <c r="G495" s="201" t="s">
        <v>941</v>
      </c>
      <c r="H495" s="201" t="s">
        <v>867</v>
      </c>
      <c r="I495" s="420"/>
      <c r="J495" s="421"/>
      <c r="K495" s="421"/>
      <c r="L495" s="421"/>
      <c r="M495" s="202">
        <v>26.56</v>
      </c>
      <c r="N495" s="205">
        <v>46.116770452021555</v>
      </c>
    </row>
    <row r="496" spans="1:14">
      <c r="A496" s="199">
        <v>495</v>
      </c>
      <c r="B496" s="200">
        <v>5</v>
      </c>
      <c r="C496" s="200" t="s">
        <v>937</v>
      </c>
      <c r="D496" s="201">
        <v>14</v>
      </c>
      <c r="E496" s="420"/>
      <c r="F496" s="420"/>
      <c r="G496" s="201" t="s">
        <v>942</v>
      </c>
      <c r="H496" s="201" t="s">
        <v>867</v>
      </c>
      <c r="I496" s="420"/>
      <c r="J496" s="421"/>
      <c r="K496" s="421"/>
      <c r="L496" s="421"/>
      <c r="M496" s="202">
        <v>26.56</v>
      </c>
      <c r="N496" s="204">
        <v>46.116770452021555</v>
      </c>
    </row>
    <row r="497" spans="1:14">
      <c r="A497" s="199">
        <v>496</v>
      </c>
      <c r="B497" s="200">
        <v>5</v>
      </c>
      <c r="C497" s="200" t="s">
        <v>937</v>
      </c>
      <c r="D497" s="201">
        <v>14</v>
      </c>
      <c r="E497" s="420"/>
      <c r="F497" s="420"/>
      <c r="G497" s="201" t="s">
        <v>943</v>
      </c>
      <c r="H497" s="201" t="s">
        <v>867</v>
      </c>
      <c r="I497" s="420"/>
      <c r="J497" s="421"/>
      <c r="K497" s="421"/>
      <c r="L497" s="421"/>
      <c r="M497" s="202">
        <v>21.9</v>
      </c>
      <c r="N497" s="204">
        <v>38.025499732653316</v>
      </c>
    </row>
    <row r="498" spans="1:14">
      <c r="A498" s="199">
        <v>497</v>
      </c>
      <c r="B498" s="200">
        <v>5</v>
      </c>
      <c r="C498" s="200" t="s">
        <v>937</v>
      </c>
      <c r="D498" s="201">
        <v>14</v>
      </c>
      <c r="E498" s="420">
        <v>1404</v>
      </c>
      <c r="F498" s="420" t="s">
        <v>950</v>
      </c>
      <c r="G498" s="201" t="s">
        <v>939</v>
      </c>
      <c r="H498" s="201" t="s">
        <v>947</v>
      </c>
      <c r="I498" s="420" t="s">
        <v>949</v>
      </c>
      <c r="J498" s="421">
        <v>80.790000000000006</v>
      </c>
      <c r="K498" s="421">
        <v>102.01252083017725</v>
      </c>
      <c r="L498" s="421">
        <v>169.10252083017724</v>
      </c>
      <c r="M498" s="202">
        <v>25.32</v>
      </c>
      <c r="N498" s="204">
        <v>43.96372845802658</v>
      </c>
    </row>
    <row r="499" spans="1:14">
      <c r="A499" s="199">
        <v>498</v>
      </c>
      <c r="B499" s="200">
        <v>5</v>
      </c>
      <c r="C499" s="200" t="s">
        <v>937</v>
      </c>
      <c r="D499" s="201">
        <v>14</v>
      </c>
      <c r="E499" s="420"/>
      <c r="F499" s="420"/>
      <c r="G499" s="201" t="s">
        <v>941</v>
      </c>
      <c r="H499" s="201" t="s">
        <v>947</v>
      </c>
      <c r="I499" s="420"/>
      <c r="J499" s="421"/>
      <c r="K499" s="421"/>
      <c r="L499" s="421"/>
      <c r="M499" s="202">
        <v>23.72</v>
      </c>
      <c r="N499" s="204">
        <v>41.185609756097563</v>
      </c>
    </row>
    <row r="500" spans="1:14">
      <c r="A500" s="199">
        <v>499</v>
      </c>
      <c r="B500" s="200">
        <v>5</v>
      </c>
      <c r="C500" s="200" t="s">
        <v>937</v>
      </c>
      <c r="D500" s="201">
        <v>14</v>
      </c>
      <c r="E500" s="420"/>
      <c r="F500" s="420"/>
      <c r="G500" s="201" t="s">
        <v>942</v>
      </c>
      <c r="H500" s="201" t="s">
        <v>947</v>
      </c>
      <c r="I500" s="420"/>
      <c r="J500" s="421"/>
      <c r="K500" s="421"/>
      <c r="L500" s="421"/>
      <c r="M500" s="202">
        <v>23.72</v>
      </c>
      <c r="N500" s="204">
        <v>41.185609756097563</v>
      </c>
    </row>
    <row r="501" spans="1:14">
      <c r="A501" s="199">
        <v>500</v>
      </c>
      <c r="B501" s="200">
        <v>5</v>
      </c>
      <c r="C501" s="200" t="s">
        <v>937</v>
      </c>
      <c r="D501" s="201">
        <v>14</v>
      </c>
      <c r="E501" s="420"/>
      <c r="F501" s="420"/>
      <c r="G501" s="201" t="s">
        <v>943</v>
      </c>
      <c r="H501" s="201" t="s">
        <v>947</v>
      </c>
      <c r="I501" s="420"/>
      <c r="J501" s="421"/>
      <c r="K501" s="421"/>
      <c r="L501" s="421"/>
      <c r="M501" s="202">
        <v>25.32</v>
      </c>
      <c r="N501" s="204">
        <v>43.96372845802658</v>
      </c>
    </row>
    <row r="502" spans="1:14">
      <c r="A502" s="199">
        <v>501</v>
      </c>
      <c r="B502" s="200">
        <v>5</v>
      </c>
      <c r="C502" s="200" t="s">
        <v>937</v>
      </c>
      <c r="D502" s="201">
        <v>14</v>
      </c>
      <c r="E502" s="420">
        <v>1405</v>
      </c>
      <c r="F502" s="420" t="s">
        <v>939</v>
      </c>
      <c r="G502" s="201" t="s">
        <v>939</v>
      </c>
      <c r="H502" s="201" t="s">
        <v>867</v>
      </c>
      <c r="I502" s="420" t="s">
        <v>949</v>
      </c>
      <c r="J502" s="421">
        <v>85.82</v>
      </c>
      <c r="K502" s="421">
        <v>108.36464711227785</v>
      </c>
      <c r="L502" s="421">
        <v>178.34464711227787</v>
      </c>
      <c r="M502" s="202">
        <v>26.56</v>
      </c>
      <c r="N502" s="204">
        <v>46.116770452021555</v>
      </c>
    </row>
    <row r="503" spans="1:14">
      <c r="A503" s="199">
        <v>502</v>
      </c>
      <c r="B503" s="200">
        <v>5</v>
      </c>
      <c r="C503" s="200" t="s">
        <v>937</v>
      </c>
      <c r="D503" s="201">
        <v>14</v>
      </c>
      <c r="E503" s="420"/>
      <c r="F503" s="420"/>
      <c r="G503" s="201" t="s">
        <v>941</v>
      </c>
      <c r="H503" s="201" t="s">
        <v>867</v>
      </c>
      <c r="I503" s="420"/>
      <c r="J503" s="421"/>
      <c r="K503" s="421"/>
      <c r="L503" s="421"/>
      <c r="M503" s="202">
        <v>21.9</v>
      </c>
      <c r="N503" s="204">
        <v>38.025499732653316</v>
      </c>
    </row>
    <row r="504" spans="1:14">
      <c r="A504" s="199">
        <v>503</v>
      </c>
      <c r="B504" s="200">
        <v>5</v>
      </c>
      <c r="C504" s="200" t="s">
        <v>937</v>
      </c>
      <c r="D504" s="201">
        <v>14</v>
      </c>
      <c r="E504" s="420"/>
      <c r="F504" s="420"/>
      <c r="G504" s="201" t="s">
        <v>942</v>
      </c>
      <c r="H504" s="201" t="s">
        <v>867</v>
      </c>
      <c r="I504" s="420"/>
      <c r="J504" s="421"/>
      <c r="K504" s="421"/>
      <c r="L504" s="421"/>
      <c r="M504" s="202">
        <v>21.9</v>
      </c>
      <c r="N504" s="204">
        <v>38.025499732653316</v>
      </c>
    </row>
    <row r="505" spans="1:14">
      <c r="A505" s="199">
        <v>504</v>
      </c>
      <c r="B505" s="200">
        <v>5</v>
      </c>
      <c r="C505" s="200" t="s">
        <v>937</v>
      </c>
      <c r="D505" s="201">
        <v>14</v>
      </c>
      <c r="E505" s="420"/>
      <c r="F505" s="420"/>
      <c r="G505" s="201" t="s">
        <v>943</v>
      </c>
      <c r="H505" s="201" t="s">
        <v>867</v>
      </c>
      <c r="I505" s="420"/>
      <c r="J505" s="421"/>
      <c r="K505" s="421"/>
      <c r="L505" s="421"/>
      <c r="M505" s="202">
        <v>26.56</v>
      </c>
      <c r="N505" s="204">
        <v>46.116770452021555</v>
      </c>
    </row>
    <row r="506" spans="1:14">
      <c r="A506" s="199">
        <v>505</v>
      </c>
      <c r="B506" s="200">
        <v>5</v>
      </c>
      <c r="C506" s="200" t="s">
        <v>937</v>
      </c>
      <c r="D506" s="201">
        <v>14</v>
      </c>
      <c r="E506" s="420">
        <v>1406</v>
      </c>
      <c r="F506" s="420" t="s">
        <v>943</v>
      </c>
      <c r="G506" s="201" t="s">
        <v>939</v>
      </c>
      <c r="H506" s="201" t="s">
        <v>947</v>
      </c>
      <c r="I506" s="420" t="s">
        <v>949</v>
      </c>
      <c r="J506" s="421">
        <v>80.790000000000006</v>
      </c>
      <c r="K506" s="421">
        <v>102.01328175484653</v>
      </c>
      <c r="L506" s="421">
        <v>169.10328175484653</v>
      </c>
      <c r="M506" s="202">
        <v>23.72</v>
      </c>
      <c r="N506" s="204">
        <v>41.185609756097563</v>
      </c>
    </row>
    <row r="507" spans="1:14">
      <c r="A507" s="199">
        <v>506</v>
      </c>
      <c r="B507" s="200">
        <v>5</v>
      </c>
      <c r="C507" s="200" t="s">
        <v>937</v>
      </c>
      <c r="D507" s="201">
        <v>14</v>
      </c>
      <c r="E507" s="420"/>
      <c r="F507" s="420"/>
      <c r="G507" s="201" t="s">
        <v>941</v>
      </c>
      <c r="H507" s="201" t="s">
        <v>947</v>
      </c>
      <c r="I507" s="420"/>
      <c r="J507" s="421"/>
      <c r="K507" s="421"/>
      <c r="L507" s="421"/>
      <c r="M507" s="202">
        <v>25.32</v>
      </c>
      <c r="N507" s="204">
        <v>43.96372845802658</v>
      </c>
    </row>
    <row r="508" spans="1:14">
      <c r="A508" s="199">
        <v>507</v>
      </c>
      <c r="B508" s="200">
        <v>5</v>
      </c>
      <c r="C508" s="200" t="s">
        <v>937</v>
      </c>
      <c r="D508" s="201">
        <v>14</v>
      </c>
      <c r="E508" s="420"/>
      <c r="F508" s="420"/>
      <c r="G508" s="201" t="s">
        <v>942</v>
      </c>
      <c r="H508" s="201" t="s">
        <v>947</v>
      </c>
      <c r="I508" s="420"/>
      <c r="J508" s="421"/>
      <c r="K508" s="421"/>
      <c r="L508" s="421"/>
      <c r="M508" s="202">
        <v>25.32</v>
      </c>
      <c r="N508" s="204">
        <v>43.96372845802658</v>
      </c>
    </row>
    <row r="509" spans="1:14">
      <c r="A509" s="199">
        <v>508</v>
      </c>
      <c r="B509" s="200">
        <v>5</v>
      </c>
      <c r="C509" s="200" t="s">
        <v>937</v>
      </c>
      <c r="D509" s="201">
        <v>14</v>
      </c>
      <c r="E509" s="420"/>
      <c r="F509" s="420"/>
      <c r="G509" s="201" t="s">
        <v>943</v>
      </c>
      <c r="H509" s="201" t="s">
        <v>947</v>
      </c>
      <c r="I509" s="420"/>
      <c r="J509" s="421"/>
      <c r="K509" s="421"/>
      <c r="L509" s="421"/>
      <c r="M509" s="202">
        <v>23.72</v>
      </c>
      <c r="N509" s="204">
        <v>41.185609756097563</v>
      </c>
    </row>
    <row r="510" spans="1:14">
      <c r="A510" s="199">
        <v>509</v>
      </c>
      <c r="B510" s="200">
        <v>5</v>
      </c>
      <c r="C510" s="200" t="s">
        <v>937</v>
      </c>
      <c r="D510" s="201">
        <v>14</v>
      </c>
      <c r="E510" s="420">
        <v>1407</v>
      </c>
      <c r="F510" s="420" t="s">
        <v>941</v>
      </c>
      <c r="G510" s="201" t="s">
        <v>939</v>
      </c>
      <c r="H510" s="201" t="s">
        <v>867</v>
      </c>
      <c r="I510" s="420" t="s">
        <v>940</v>
      </c>
      <c r="J510" s="421">
        <v>114.59</v>
      </c>
      <c r="K510" s="421">
        <v>144.69243664176091</v>
      </c>
      <c r="L510" s="421">
        <v>247.34243664176091</v>
      </c>
      <c r="M510" s="202">
        <v>27</v>
      </c>
      <c r="N510" s="204">
        <v>46.880753095052036</v>
      </c>
    </row>
    <row r="511" spans="1:14">
      <c r="A511" s="199">
        <v>510</v>
      </c>
      <c r="B511" s="200">
        <v>5</v>
      </c>
      <c r="C511" s="200" t="s">
        <v>937</v>
      </c>
      <c r="D511" s="201">
        <v>14</v>
      </c>
      <c r="E511" s="420"/>
      <c r="F511" s="420"/>
      <c r="G511" s="201" t="s">
        <v>941</v>
      </c>
      <c r="H511" s="201" t="s">
        <v>867</v>
      </c>
      <c r="I511" s="420"/>
      <c r="J511" s="421"/>
      <c r="K511" s="421"/>
      <c r="L511" s="421"/>
      <c r="M511" s="202">
        <v>21.98</v>
      </c>
      <c r="N511" s="204">
        <v>38.164405667749769</v>
      </c>
    </row>
    <row r="512" spans="1:14">
      <c r="A512" s="199">
        <v>511</v>
      </c>
      <c r="B512" s="200">
        <v>5</v>
      </c>
      <c r="C512" s="200" t="s">
        <v>937</v>
      </c>
      <c r="D512" s="201">
        <v>14</v>
      </c>
      <c r="E512" s="420"/>
      <c r="F512" s="420"/>
      <c r="G512" s="201" t="s">
        <v>942</v>
      </c>
      <c r="H512" s="201" t="s">
        <v>867</v>
      </c>
      <c r="I512" s="420"/>
      <c r="J512" s="421"/>
      <c r="K512" s="421"/>
      <c r="L512" s="421"/>
      <c r="M512" s="202">
        <v>24.08</v>
      </c>
      <c r="N512" s="204">
        <v>41.810686464031591</v>
      </c>
    </row>
    <row r="513" spans="1:14">
      <c r="A513" s="199">
        <v>512</v>
      </c>
      <c r="B513" s="200">
        <v>5</v>
      </c>
      <c r="C513" s="200" t="s">
        <v>937</v>
      </c>
      <c r="D513" s="201">
        <v>14</v>
      </c>
      <c r="E513" s="420"/>
      <c r="F513" s="420"/>
      <c r="G513" s="201" t="s">
        <v>943</v>
      </c>
      <c r="H513" s="201" t="s">
        <v>867</v>
      </c>
      <c r="I513" s="420"/>
      <c r="J513" s="421"/>
      <c r="K513" s="421"/>
      <c r="L513" s="421"/>
      <c r="M513" s="202">
        <v>24.08</v>
      </c>
      <c r="N513" s="204">
        <v>41.810686464031591</v>
      </c>
    </row>
    <row r="514" spans="1:14">
      <c r="A514" s="199">
        <v>513</v>
      </c>
      <c r="B514" s="200">
        <v>5</v>
      </c>
      <c r="C514" s="200" t="s">
        <v>937</v>
      </c>
      <c r="D514" s="201">
        <v>14</v>
      </c>
      <c r="E514" s="420"/>
      <c r="F514" s="420"/>
      <c r="G514" s="201" t="s">
        <v>944</v>
      </c>
      <c r="H514" s="201" t="s">
        <v>867</v>
      </c>
      <c r="I514" s="420"/>
      <c r="J514" s="421"/>
      <c r="K514" s="421"/>
      <c r="L514" s="421"/>
      <c r="M514" s="202">
        <v>21.98</v>
      </c>
      <c r="N514" s="204">
        <v>38.164405667749769</v>
      </c>
    </row>
    <row r="515" spans="1:14">
      <c r="A515" s="199">
        <v>514</v>
      </c>
      <c r="B515" s="200">
        <v>5</v>
      </c>
      <c r="C515" s="200" t="s">
        <v>937</v>
      </c>
      <c r="D515" s="201">
        <v>14</v>
      </c>
      <c r="E515" s="420"/>
      <c r="F515" s="420"/>
      <c r="G515" s="201" t="s">
        <v>945</v>
      </c>
      <c r="H515" s="201" t="s">
        <v>867</v>
      </c>
      <c r="I515" s="420"/>
      <c r="J515" s="421"/>
      <c r="K515" s="421"/>
      <c r="L515" s="421"/>
      <c r="M515" s="202">
        <v>27</v>
      </c>
      <c r="N515" s="204">
        <v>46.880753095052036</v>
      </c>
    </row>
    <row r="516" spans="1:14">
      <c r="A516" s="199">
        <v>515</v>
      </c>
      <c r="B516" s="200">
        <v>5</v>
      </c>
      <c r="C516" s="200" t="s">
        <v>937</v>
      </c>
      <c r="D516" s="201">
        <v>14</v>
      </c>
      <c r="E516" s="420">
        <v>1408</v>
      </c>
      <c r="F516" s="420" t="s">
        <v>942</v>
      </c>
      <c r="G516" s="201" t="s">
        <v>939</v>
      </c>
      <c r="H516" s="201" t="s">
        <v>947</v>
      </c>
      <c r="I516" s="420" t="s">
        <v>940</v>
      </c>
      <c r="J516" s="421">
        <v>114.96599999999999</v>
      </c>
      <c r="K516" s="421">
        <v>145.1596344911147</v>
      </c>
      <c r="L516" s="421">
        <v>249.57963449111469</v>
      </c>
      <c r="M516" s="202">
        <v>25.62</v>
      </c>
      <c r="N516" s="204">
        <v>44.48462571463827</v>
      </c>
    </row>
    <row r="517" spans="1:14">
      <c r="A517" s="199">
        <v>516</v>
      </c>
      <c r="B517" s="200">
        <v>5</v>
      </c>
      <c r="C517" s="200" t="s">
        <v>937</v>
      </c>
      <c r="D517" s="201">
        <v>14</v>
      </c>
      <c r="E517" s="420"/>
      <c r="F517" s="420"/>
      <c r="G517" s="201" t="s">
        <v>941</v>
      </c>
      <c r="H517" s="201" t="s">
        <v>947</v>
      </c>
      <c r="I517" s="420"/>
      <c r="J517" s="421"/>
      <c r="K517" s="421"/>
      <c r="L517" s="421"/>
      <c r="M517" s="202">
        <v>23.49</v>
      </c>
      <c r="N517" s="204">
        <v>40.786255192695265</v>
      </c>
    </row>
    <row r="518" spans="1:14">
      <c r="A518" s="199">
        <v>517</v>
      </c>
      <c r="B518" s="200">
        <v>5</v>
      </c>
      <c r="C518" s="200" t="s">
        <v>937</v>
      </c>
      <c r="D518" s="201">
        <v>14</v>
      </c>
      <c r="E518" s="420"/>
      <c r="F518" s="420"/>
      <c r="G518" s="201" t="s">
        <v>942</v>
      </c>
      <c r="H518" s="201" t="s">
        <v>947</v>
      </c>
      <c r="I518" s="420"/>
      <c r="J518" s="421"/>
      <c r="K518" s="421"/>
      <c r="L518" s="421"/>
      <c r="M518" s="202">
        <v>23.46</v>
      </c>
      <c r="N518" s="204">
        <v>40.734165467034103</v>
      </c>
    </row>
    <row r="519" spans="1:14">
      <c r="A519" s="199">
        <v>518</v>
      </c>
      <c r="B519" s="200">
        <v>5</v>
      </c>
      <c r="C519" s="200" t="s">
        <v>937</v>
      </c>
      <c r="D519" s="201">
        <v>14</v>
      </c>
      <c r="E519" s="420"/>
      <c r="F519" s="420"/>
      <c r="G519" s="201" t="s">
        <v>943</v>
      </c>
      <c r="H519" s="201" t="s">
        <v>947</v>
      </c>
      <c r="I519" s="420"/>
      <c r="J519" s="421"/>
      <c r="K519" s="421"/>
      <c r="L519" s="421"/>
      <c r="M519" s="202">
        <v>23.46</v>
      </c>
      <c r="N519" s="204">
        <v>40.734165467034103</v>
      </c>
    </row>
    <row r="520" spans="1:14">
      <c r="A520" s="199">
        <v>519</v>
      </c>
      <c r="B520" s="200">
        <v>5</v>
      </c>
      <c r="C520" s="200" t="s">
        <v>937</v>
      </c>
      <c r="D520" s="201">
        <v>14</v>
      </c>
      <c r="E520" s="420"/>
      <c r="F520" s="420"/>
      <c r="G520" s="201" t="s">
        <v>944</v>
      </c>
      <c r="H520" s="201" t="s">
        <v>947</v>
      </c>
      <c r="I520" s="420"/>
      <c r="J520" s="421"/>
      <c r="K520" s="421"/>
      <c r="L520" s="421"/>
      <c r="M520" s="202">
        <v>23.49</v>
      </c>
      <c r="N520" s="204">
        <v>40.786255192695265</v>
      </c>
    </row>
    <row r="521" spans="1:14" ht="18" thickBot="1">
      <c r="A521" s="199">
        <v>520</v>
      </c>
      <c r="B521" s="200">
        <v>5</v>
      </c>
      <c r="C521" s="200" t="s">
        <v>937</v>
      </c>
      <c r="D521" s="201">
        <v>14</v>
      </c>
      <c r="E521" s="420"/>
      <c r="F521" s="420"/>
      <c r="G521" s="201" t="s">
        <v>945</v>
      </c>
      <c r="H521" s="201" t="s">
        <v>947</v>
      </c>
      <c r="I521" s="420"/>
      <c r="J521" s="421"/>
      <c r="K521" s="421"/>
      <c r="L521" s="421"/>
      <c r="M521" s="206">
        <v>25.62</v>
      </c>
      <c r="N521" s="207">
        <v>44.48462571463827</v>
      </c>
    </row>
    <row r="522" spans="1:14">
      <c r="A522" s="199">
        <v>521</v>
      </c>
      <c r="B522" s="200">
        <v>5</v>
      </c>
      <c r="C522" s="200" t="s">
        <v>937</v>
      </c>
      <c r="D522" s="201">
        <v>15</v>
      </c>
      <c r="E522" s="420">
        <v>1501</v>
      </c>
      <c r="F522" s="420" t="s">
        <v>938</v>
      </c>
      <c r="G522" s="201" t="s">
        <v>939</v>
      </c>
      <c r="H522" s="201" t="s">
        <v>867</v>
      </c>
      <c r="I522" s="420" t="s">
        <v>940</v>
      </c>
      <c r="J522" s="421">
        <v>114.59</v>
      </c>
      <c r="K522" s="421">
        <v>144.715576787157</v>
      </c>
      <c r="L522" s="421">
        <v>247.36557678715701</v>
      </c>
      <c r="M522" s="202">
        <v>24.08</v>
      </c>
      <c r="N522" s="203">
        <v>41.810686464031591</v>
      </c>
    </row>
    <row r="523" spans="1:14">
      <c r="A523" s="199">
        <v>522</v>
      </c>
      <c r="B523" s="200">
        <v>5</v>
      </c>
      <c r="C523" s="200" t="s">
        <v>937</v>
      </c>
      <c r="D523" s="201">
        <v>15</v>
      </c>
      <c r="E523" s="420"/>
      <c r="F523" s="420"/>
      <c r="G523" s="201" t="s">
        <v>941</v>
      </c>
      <c r="H523" s="201" t="s">
        <v>867</v>
      </c>
      <c r="I523" s="420"/>
      <c r="J523" s="421"/>
      <c r="K523" s="421"/>
      <c r="L523" s="421"/>
      <c r="M523" s="202">
        <v>21.98</v>
      </c>
      <c r="N523" s="204">
        <v>38.164405667749769</v>
      </c>
    </row>
    <row r="524" spans="1:14">
      <c r="A524" s="199">
        <v>523</v>
      </c>
      <c r="B524" s="200">
        <v>5</v>
      </c>
      <c r="C524" s="200" t="s">
        <v>937</v>
      </c>
      <c r="D524" s="201">
        <v>15</v>
      </c>
      <c r="E524" s="420"/>
      <c r="F524" s="420"/>
      <c r="G524" s="201" t="s">
        <v>942</v>
      </c>
      <c r="H524" s="201" t="s">
        <v>867</v>
      </c>
      <c r="I524" s="420"/>
      <c r="J524" s="421"/>
      <c r="K524" s="421"/>
      <c r="L524" s="421"/>
      <c r="M524" s="202">
        <v>27</v>
      </c>
      <c r="N524" s="204">
        <v>46.880753095052036</v>
      </c>
    </row>
    <row r="525" spans="1:14">
      <c r="A525" s="199">
        <v>524</v>
      </c>
      <c r="B525" s="200">
        <v>5</v>
      </c>
      <c r="C525" s="200" t="s">
        <v>937</v>
      </c>
      <c r="D525" s="201">
        <v>15</v>
      </c>
      <c r="E525" s="420"/>
      <c r="F525" s="420"/>
      <c r="G525" s="201" t="s">
        <v>943</v>
      </c>
      <c r="H525" s="201" t="s">
        <v>867</v>
      </c>
      <c r="I525" s="420"/>
      <c r="J525" s="421"/>
      <c r="K525" s="421"/>
      <c r="L525" s="421"/>
      <c r="M525" s="202">
        <v>27</v>
      </c>
      <c r="N525" s="204">
        <v>46.880753095052036</v>
      </c>
    </row>
    <row r="526" spans="1:14">
      <c r="A526" s="199">
        <v>525</v>
      </c>
      <c r="B526" s="200">
        <v>5</v>
      </c>
      <c r="C526" s="200" t="s">
        <v>937</v>
      </c>
      <c r="D526" s="201">
        <v>15</v>
      </c>
      <c r="E526" s="420"/>
      <c r="F526" s="420"/>
      <c r="G526" s="201" t="s">
        <v>944</v>
      </c>
      <c r="H526" s="201" t="s">
        <v>867</v>
      </c>
      <c r="I526" s="420"/>
      <c r="J526" s="421"/>
      <c r="K526" s="421"/>
      <c r="L526" s="421"/>
      <c r="M526" s="202">
        <v>21.98</v>
      </c>
      <c r="N526" s="204">
        <v>38.164405667749769</v>
      </c>
    </row>
    <row r="527" spans="1:14">
      <c r="A527" s="199">
        <v>526</v>
      </c>
      <c r="B527" s="200">
        <v>5</v>
      </c>
      <c r="C527" s="200" t="s">
        <v>937</v>
      </c>
      <c r="D527" s="201">
        <v>15</v>
      </c>
      <c r="E527" s="420"/>
      <c r="F527" s="420"/>
      <c r="G527" s="201" t="s">
        <v>945</v>
      </c>
      <c r="H527" s="201" t="s">
        <v>867</v>
      </c>
      <c r="I527" s="420"/>
      <c r="J527" s="421"/>
      <c r="K527" s="421"/>
      <c r="L527" s="421"/>
      <c r="M527" s="202">
        <v>24.08</v>
      </c>
      <c r="N527" s="204">
        <v>41.810686464031591</v>
      </c>
    </row>
    <row r="528" spans="1:14">
      <c r="A528" s="199">
        <v>527</v>
      </c>
      <c r="B528" s="200">
        <v>5</v>
      </c>
      <c r="C528" s="200" t="s">
        <v>937</v>
      </c>
      <c r="D528" s="201">
        <v>15</v>
      </c>
      <c r="E528" s="420">
        <v>1502</v>
      </c>
      <c r="F528" s="420" t="s">
        <v>946</v>
      </c>
      <c r="G528" s="201" t="s">
        <v>939</v>
      </c>
      <c r="H528" s="201" t="s">
        <v>947</v>
      </c>
      <c r="I528" s="420" t="s">
        <v>940</v>
      </c>
      <c r="J528" s="421">
        <v>114.96</v>
      </c>
      <c r="K528" s="421">
        <v>145.182849353796</v>
      </c>
      <c r="L528" s="421">
        <v>249.60284935379599</v>
      </c>
      <c r="M528" s="202">
        <v>23.46</v>
      </c>
      <c r="N528" s="204">
        <v>40.734165467034103</v>
      </c>
    </row>
    <row r="529" spans="1:14">
      <c r="A529" s="199">
        <v>528</v>
      </c>
      <c r="B529" s="200">
        <v>5</v>
      </c>
      <c r="C529" s="200" t="s">
        <v>937</v>
      </c>
      <c r="D529" s="201">
        <v>15</v>
      </c>
      <c r="E529" s="420"/>
      <c r="F529" s="420"/>
      <c r="G529" s="201" t="s">
        <v>941</v>
      </c>
      <c r="H529" s="201" t="s">
        <v>947</v>
      </c>
      <c r="I529" s="420"/>
      <c r="J529" s="421"/>
      <c r="K529" s="421"/>
      <c r="L529" s="421"/>
      <c r="M529" s="202">
        <v>23.49</v>
      </c>
      <c r="N529" s="204">
        <v>40.786255192695265</v>
      </c>
    </row>
    <row r="530" spans="1:14">
      <c r="A530" s="199">
        <v>529</v>
      </c>
      <c r="B530" s="200">
        <v>5</v>
      </c>
      <c r="C530" s="200" t="s">
        <v>937</v>
      </c>
      <c r="D530" s="201">
        <v>15</v>
      </c>
      <c r="E530" s="420"/>
      <c r="F530" s="420"/>
      <c r="G530" s="201" t="s">
        <v>942</v>
      </c>
      <c r="H530" s="201" t="s">
        <v>947</v>
      </c>
      <c r="I530" s="420"/>
      <c r="J530" s="421"/>
      <c r="K530" s="421"/>
      <c r="L530" s="421"/>
      <c r="M530" s="202">
        <v>25.62</v>
      </c>
      <c r="N530" s="204">
        <v>44.48462571463827</v>
      </c>
    </row>
    <row r="531" spans="1:14">
      <c r="A531" s="199">
        <v>530</v>
      </c>
      <c r="B531" s="200">
        <v>5</v>
      </c>
      <c r="C531" s="200" t="s">
        <v>937</v>
      </c>
      <c r="D531" s="201">
        <v>15</v>
      </c>
      <c r="E531" s="420"/>
      <c r="F531" s="420"/>
      <c r="G531" s="201" t="s">
        <v>943</v>
      </c>
      <c r="H531" s="201" t="s">
        <v>947</v>
      </c>
      <c r="I531" s="420"/>
      <c r="J531" s="421"/>
      <c r="K531" s="421"/>
      <c r="L531" s="421"/>
      <c r="M531" s="202">
        <v>25.62</v>
      </c>
      <c r="N531" s="204">
        <v>44.48462571463827</v>
      </c>
    </row>
    <row r="532" spans="1:14">
      <c r="A532" s="199">
        <v>531</v>
      </c>
      <c r="B532" s="200">
        <v>5</v>
      </c>
      <c r="C532" s="200" t="s">
        <v>937</v>
      </c>
      <c r="D532" s="201">
        <v>15</v>
      </c>
      <c r="E532" s="420"/>
      <c r="F532" s="420"/>
      <c r="G532" s="201" t="s">
        <v>944</v>
      </c>
      <c r="H532" s="201" t="s">
        <v>947</v>
      </c>
      <c r="I532" s="420"/>
      <c r="J532" s="421"/>
      <c r="K532" s="421"/>
      <c r="L532" s="421"/>
      <c r="M532" s="202">
        <v>23.49</v>
      </c>
      <c r="N532" s="204">
        <v>40.786255192695265</v>
      </c>
    </row>
    <row r="533" spans="1:14">
      <c r="A533" s="199">
        <v>532</v>
      </c>
      <c r="B533" s="200">
        <v>5</v>
      </c>
      <c r="C533" s="200" t="s">
        <v>937</v>
      </c>
      <c r="D533" s="201">
        <v>15</v>
      </c>
      <c r="E533" s="420"/>
      <c r="F533" s="420"/>
      <c r="G533" s="201" t="s">
        <v>945</v>
      </c>
      <c r="H533" s="201" t="s">
        <v>947</v>
      </c>
      <c r="I533" s="420"/>
      <c r="J533" s="421"/>
      <c r="K533" s="421"/>
      <c r="L533" s="421"/>
      <c r="M533" s="202">
        <v>23.46</v>
      </c>
      <c r="N533" s="204">
        <v>40.734165467034103</v>
      </c>
    </row>
    <row r="534" spans="1:14">
      <c r="A534" s="199">
        <v>533</v>
      </c>
      <c r="B534" s="200">
        <v>5</v>
      </c>
      <c r="C534" s="200" t="s">
        <v>937</v>
      </c>
      <c r="D534" s="201">
        <v>15</v>
      </c>
      <c r="E534" s="420">
        <v>1503</v>
      </c>
      <c r="F534" s="420" t="s">
        <v>948</v>
      </c>
      <c r="G534" s="201" t="s">
        <v>939</v>
      </c>
      <c r="H534" s="201" t="s">
        <v>867</v>
      </c>
      <c r="I534" s="420" t="s">
        <v>949</v>
      </c>
      <c r="J534" s="421">
        <v>85.82</v>
      </c>
      <c r="K534" s="421">
        <v>108.36383881230115</v>
      </c>
      <c r="L534" s="421">
        <v>178.34383881230116</v>
      </c>
      <c r="M534" s="202">
        <v>21.9</v>
      </c>
      <c r="N534" s="205">
        <v>38.025499732653316</v>
      </c>
    </row>
    <row r="535" spans="1:14">
      <c r="A535" s="199">
        <v>534</v>
      </c>
      <c r="B535" s="200">
        <v>5</v>
      </c>
      <c r="C535" s="200" t="s">
        <v>937</v>
      </c>
      <c r="D535" s="201">
        <v>15</v>
      </c>
      <c r="E535" s="420"/>
      <c r="F535" s="420"/>
      <c r="G535" s="201" t="s">
        <v>941</v>
      </c>
      <c r="H535" s="201" t="s">
        <v>867</v>
      </c>
      <c r="I535" s="420"/>
      <c r="J535" s="421"/>
      <c r="K535" s="421"/>
      <c r="L535" s="421"/>
      <c r="M535" s="202">
        <v>26.56</v>
      </c>
      <c r="N535" s="205">
        <v>46.116770452021555</v>
      </c>
    </row>
    <row r="536" spans="1:14">
      <c r="A536" s="199">
        <v>535</v>
      </c>
      <c r="B536" s="200">
        <v>5</v>
      </c>
      <c r="C536" s="200" t="s">
        <v>937</v>
      </c>
      <c r="D536" s="201">
        <v>15</v>
      </c>
      <c r="E536" s="420"/>
      <c r="F536" s="420"/>
      <c r="G536" s="201" t="s">
        <v>942</v>
      </c>
      <c r="H536" s="201" t="s">
        <v>867</v>
      </c>
      <c r="I536" s="420"/>
      <c r="J536" s="421"/>
      <c r="K536" s="421"/>
      <c r="L536" s="421"/>
      <c r="M536" s="202">
        <v>26.56</v>
      </c>
      <c r="N536" s="204">
        <v>46.116770452021555</v>
      </c>
    </row>
    <row r="537" spans="1:14">
      <c r="A537" s="199">
        <v>536</v>
      </c>
      <c r="B537" s="200">
        <v>5</v>
      </c>
      <c r="C537" s="200" t="s">
        <v>937</v>
      </c>
      <c r="D537" s="201">
        <v>15</v>
      </c>
      <c r="E537" s="420"/>
      <c r="F537" s="420"/>
      <c r="G537" s="201" t="s">
        <v>943</v>
      </c>
      <c r="H537" s="201" t="s">
        <v>867</v>
      </c>
      <c r="I537" s="420"/>
      <c r="J537" s="421"/>
      <c r="K537" s="421"/>
      <c r="L537" s="421"/>
      <c r="M537" s="202">
        <v>21.9</v>
      </c>
      <c r="N537" s="204">
        <v>38.025499732653316</v>
      </c>
    </row>
    <row r="538" spans="1:14">
      <c r="A538" s="199">
        <v>537</v>
      </c>
      <c r="B538" s="200">
        <v>5</v>
      </c>
      <c r="C538" s="200" t="s">
        <v>937</v>
      </c>
      <c r="D538" s="201">
        <v>15</v>
      </c>
      <c r="E538" s="420">
        <v>1504</v>
      </c>
      <c r="F538" s="420" t="s">
        <v>950</v>
      </c>
      <c r="G538" s="201" t="s">
        <v>939</v>
      </c>
      <c r="H538" s="201" t="s">
        <v>947</v>
      </c>
      <c r="I538" s="420" t="s">
        <v>949</v>
      </c>
      <c r="J538" s="421">
        <v>80.790000000000006</v>
      </c>
      <c r="K538" s="421">
        <v>102.01252083017725</v>
      </c>
      <c r="L538" s="421">
        <v>169.10252083017724</v>
      </c>
      <c r="M538" s="202">
        <v>25.32</v>
      </c>
      <c r="N538" s="204">
        <v>43.96372845802658</v>
      </c>
    </row>
    <row r="539" spans="1:14">
      <c r="A539" s="199">
        <v>538</v>
      </c>
      <c r="B539" s="200">
        <v>5</v>
      </c>
      <c r="C539" s="200" t="s">
        <v>937</v>
      </c>
      <c r="D539" s="201">
        <v>15</v>
      </c>
      <c r="E539" s="420"/>
      <c r="F539" s="420"/>
      <c r="G539" s="201" t="s">
        <v>941</v>
      </c>
      <c r="H539" s="201" t="s">
        <v>947</v>
      </c>
      <c r="I539" s="420"/>
      <c r="J539" s="421"/>
      <c r="K539" s="421"/>
      <c r="L539" s="421"/>
      <c r="M539" s="202">
        <v>23.72</v>
      </c>
      <c r="N539" s="204">
        <v>41.185609756097563</v>
      </c>
    </row>
    <row r="540" spans="1:14">
      <c r="A540" s="199">
        <v>539</v>
      </c>
      <c r="B540" s="200">
        <v>5</v>
      </c>
      <c r="C540" s="200" t="s">
        <v>937</v>
      </c>
      <c r="D540" s="201">
        <v>15</v>
      </c>
      <c r="E540" s="420"/>
      <c r="F540" s="420"/>
      <c r="G540" s="201" t="s">
        <v>942</v>
      </c>
      <c r="H540" s="201" t="s">
        <v>947</v>
      </c>
      <c r="I540" s="420"/>
      <c r="J540" s="421"/>
      <c r="K540" s="421"/>
      <c r="L540" s="421"/>
      <c r="M540" s="202">
        <v>23.72</v>
      </c>
      <c r="N540" s="204">
        <v>41.185609756097563</v>
      </c>
    </row>
    <row r="541" spans="1:14">
      <c r="A541" s="199">
        <v>540</v>
      </c>
      <c r="B541" s="200">
        <v>5</v>
      </c>
      <c r="C541" s="200" t="s">
        <v>937</v>
      </c>
      <c r="D541" s="201">
        <v>15</v>
      </c>
      <c r="E541" s="420"/>
      <c r="F541" s="420"/>
      <c r="G541" s="201" t="s">
        <v>943</v>
      </c>
      <c r="H541" s="201" t="s">
        <v>947</v>
      </c>
      <c r="I541" s="420"/>
      <c r="J541" s="421"/>
      <c r="K541" s="421"/>
      <c r="L541" s="421"/>
      <c r="M541" s="202">
        <v>25.32</v>
      </c>
      <c r="N541" s="204">
        <v>43.96372845802658</v>
      </c>
    </row>
    <row r="542" spans="1:14">
      <c r="A542" s="199">
        <v>541</v>
      </c>
      <c r="B542" s="200">
        <v>5</v>
      </c>
      <c r="C542" s="200" t="s">
        <v>937</v>
      </c>
      <c r="D542" s="201">
        <v>15</v>
      </c>
      <c r="E542" s="420">
        <v>1505</v>
      </c>
      <c r="F542" s="420" t="s">
        <v>939</v>
      </c>
      <c r="G542" s="201" t="s">
        <v>939</v>
      </c>
      <c r="H542" s="201" t="s">
        <v>867</v>
      </c>
      <c r="I542" s="420" t="s">
        <v>949</v>
      </c>
      <c r="J542" s="421">
        <v>85.82</v>
      </c>
      <c r="K542" s="421">
        <v>108.36464711227785</v>
      </c>
      <c r="L542" s="421">
        <v>178.34464711227787</v>
      </c>
      <c r="M542" s="202">
        <v>26.56</v>
      </c>
      <c r="N542" s="204">
        <v>46.116770452021555</v>
      </c>
    </row>
    <row r="543" spans="1:14">
      <c r="A543" s="199">
        <v>542</v>
      </c>
      <c r="B543" s="200">
        <v>5</v>
      </c>
      <c r="C543" s="200" t="s">
        <v>937</v>
      </c>
      <c r="D543" s="201">
        <v>15</v>
      </c>
      <c r="E543" s="420"/>
      <c r="F543" s="420"/>
      <c r="G543" s="201" t="s">
        <v>941</v>
      </c>
      <c r="H543" s="201" t="s">
        <v>867</v>
      </c>
      <c r="I543" s="420"/>
      <c r="J543" s="421"/>
      <c r="K543" s="421"/>
      <c r="L543" s="421"/>
      <c r="M543" s="202">
        <v>21.9</v>
      </c>
      <c r="N543" s="204">
        <v>38.025499732653316</v>
      </c>
    </row>
    <row r="544" spans="1:14">
      <c r="A544" s="199">
        <v>543</v>
      </c>
      <c r="B544" s="200">
        <v>5</v>
      </c>
      <c r="C544" s="200" t="s">
        <v>937</v>
      </c>
      <c r="D544" s="201">
        <v>15</v>
      </c>
      <c r="E544" s="420"/>
      <c r="F544" s="420"/>
      <c r="G544" s="201" t="s">
        <v>942</v>
      </c>
      <c r="H544" s="201" t="s">
        <v>867</v>
      </c>
      <c r="I544" s="420"/>
      <c r="J544" s="421"/>
      <c r="K544" s="421"/>
      <c r="L544" s="421"/>
      <c r="M544" s="202">
        <v>21.9</v>
      </c>
      <c r="N544" s="204">
        <v>38.025499732653316</v>
      </c>
    </row>
    <row r="545" spans="1:14">
      <c r="A545" s="199">
        <v>544</v>
      </c>
      <c r="B545" s="200">
        <v>5</v>
      </c>
      <c r="C545" s="200" t="s">
        <v>937</v>
      </c>
      <c r="D545" s="201">
        <v>15</v>
      </c>
      <c r="E545" s="420"/>
      <c r="F545" s="420"/>
      <c r="G545" s="201" t="s">
        <v>943</v>
      </c>
      <c r="H545" s="201" t="s">
        <v>867</v>
      </c>
      <c r="I545" s="420"/>
      <c r="J545" s="421"/>
      <c r="K545" s="421"/>
      <c r="L545" s="421"/>
      <c r="M545" s="202">
        <v>26.56</v>
      </c>
      <c r="N545" s="204">
        <v>46.116770452021555</v>
      </c>
    </row>
    <row r="546" spans="1:14">
      <c r="A546" s="199">
        <v>545</v>
      </c>
      <c r="B546" s="200">
        <v>5</v>
      </c>
      <c r="C546" s="200" t="s">
        <v>937</v>
      </c>
      <c r="D546" s="201">
        <v>15</v>
      </c>
      <c r="E546" s="420">
        <v>1506</v>
      </c>
      <c r="F546" s="420" t="s">
        <v>943</v>
      </c>
      <c r="G546" s="201" t="s">
        <v>939</v>
      </c>
      <c r="H546" s="201" t="s">
        <v>947</v>
      </c>
      <c r="I546" s="420" t="s">
        <v>949</v>
      </c>
      <c r="J546" s="421">
        <v>80.790000000000006</v>
      </c>
      <c r="K546" s="421">
        <v>102.01328175484653</v>
      </c>
      <c r="L546" s="421">
        <v>169.10328175484653</v>
      </c>
      <c r="M546" s="202">
        <v>23.72</v>
      </c>
      <c r="N546" s="204">
        <v>41.185609756097563</v>
      </c>
    </row>
    <row r="547" spans="1:14">
      <c r="A547" s="199">
        <v>546</v>
      </c>
      <c r="B547" s="200">
        <v>5</v>
      </c>
      <c r="C547" s="200" t="s">
        <v>937</v>
      </c>
      <c r="D547" s="201">
        <v>15</v>
      </c>
      <c r="E547" s="420"/>
      <c r="F547" s="420"/>
      <c r="G547" s="201" t="s">
        <v>941</v>
      </c>
      <c r="H547" s="201" t="s">
        <v>947</v>
      </c>
      <c r="I547" s="420"/>
      <c r="J547" s="421"/>
      <c r="K547" s="421"/>
      <c r="L547" s="421"/>
      <c r="M547" s="202">
        <v>25.32</v>
      </c>
      <c r="N547" s="204">
        <v>43.96372845802658</v>
      </c>
    </row>
    <row r="548" spans="1:14">
      <c r="A548" s="199">
        <v>547</v>
      </c>
      <c r="B548" s="200">
        <v>5</v>
      </c>
      <c r="C548" s="200" t="s">
        <v>937</v>
      </c>
      <c r="D548" s="201">
        <v>15</v>
      </c>
      <c r="E548" s="420"/>
      <c r="F548" s="420"/>
      <c r="G548" s="201" t="s">
        <v>942</v>
      </c>
      <c r="H548" s="201" t="s">
        <v>947</v>
      </c>
      <c r="I548" s="420"/>
      <c r="J548" s="421"/>
      <c r="K548" s="421"/>
      <c r="L548" s="421"/>
      <c r="M548" s="202">
        <v>25.32</v>
      </c>
      <c r="N548" s="204">
        <v>43.96372845802658</v>
      </c>
    </row>
    <row r="549" spans="1:14">
      <c r="A549" s="199">
        <v>548</v>
      </c>
      <c r="B549" s="200">
        <v>5</v>
      </c>
      <c r="C549" s="200" t="s">
        <v>937</v>
      </c>
      <c r="D549" s="201">
        <v>15</v>
      </c>
      <c r="E549" s="420"/>
      <c r="F549" s="420"/>
      <c r="G549" s="201" t="s">
        <v>943</v>
      </c>
      <c r="H549" s="201" t="s">
        <v>947</v>
      </c>
      <c r="I549" s="420"/>
      <c r="J549" s="421"/>
      <c r="K549" s="421"/>
      <c r="L549" s="421"/>
      <c r="M549" s="202">
        <v>23.72</v>
      </c>
      <c r="N549" s="204">
        <v>41.185609756097563</v>
      </c>
    </row>
    <row r="550" spans="1:14">
      <c r="A550" s="199">
        <v>549</v>
      </c>
      <c r="B550" s="200">
        <v>5</v>
      </c>
      <c r="C550" s="200" t="s">
        <v>937</v>
      </c>
      <c r="D550" s="201">
        <v>15</v>
      </c>
      <c r="E550" s="420">
        <v>1507</v>
      </c>
      <c r="F550" s="420" t="s">
        <v>941</v>
      </c>
      <c r="G550" s="201" t="s">
        <v>939</v>
      </c>
      <c r="H550" s="201" t="s">
        <v>867</v>
      </c>
      <c r="I550" s="420" t="s">
        <v>940</v>
      </c>
      <c r="J550" s="421">
        <v>114.59</v>
      </c>
      <c r="K550" s="421">
        <v>144.69243664176091</v>
      </c>
      <c r="L550" s="421">
        <v>247.34243664176091</v>
      </c>
      <c r="M550" s="202">
        <v>27</v>
      </c>
      <c r="N550" s="204">
        <v>46.880753095052036</v>
      </c>
    </row>
    <row r="551" spans="1:14">
      <c r="A551" s="199">
        <v>550</v>
      </c>
      <c r="B551" s="200">
        <v>5</v>
      </c>
      <c r="C551" s="200" t="s">
        <v>937</v>
      </c>
      <c r="D551" s="201">
        <v>15</v>
      </c>
      <c r="E551" s="420"/>
      <c r="F551" s="420"/>
      <c r="G551" s="201" t="s">
        <v>941</v>
      </c>
      <c r="H551" s="201" t="s">
        <v>867</v>
      </c>
      <c r="I551" s="420"/>
      <c r="J551" s="421"/>
      <c r="K551" s="421"/>
      <c r="L551" s="421"/>
      <c r="M551" s="202">
        <v>21.98</v>
      </c>
      <c r="N551" s="204">
        <v>38.164405667749769</v>
      </c>
    </row>
    <row r="552" spans="1:14">
      <c r="A552" s="199">
        <v>551</v>
      </c>
      <c r="B552" s="200">
        <v>5</v>
      </c>
      <c r="C552" s="200" t="s">
        <v>937</v>
      </c>
      <c r="D552" s="201">
        <v>15</v>
      </c>
      <c r="E552" s="420"/>
      <c r="F552" s="420"/>
      <c r="G552" s="201" t="s">
        <v>942</v>
      </c>
      <c r="H552" s="201" t="s">
        <v>867</v>
      </c>
      <c r="I552" s="420"/>
      <c r="J552" s="421"/>
      <c r="K552" s="421"/>
      <c r="L552" s="421"/>
      <c r="M552" s="202">
        <v>24.08</v>
      </c>
      <c r="N552" s="204">
        <v>41.810686464031591</v>
      </c>
    </row>
    <row r="553" spans="1:14">
      <c r="A553" s="199">
        <v>552</v>
      </c>
      <c r="B553" s="200">
        <v>5</v>
      </c>
      <c r="C553" s="200" t="s">
        <v>937</v>
      </c>
      <c r="D553" s="201">
        <v>15</v>
      </c>
      <c r="E553" s="420"/>
      <c r="F553" s="420"/>
      <c r="G553" s="201" t="s">
        <v>943</v>
      </c>
      <c r="H553" s="201" t="s">
        <v>867</v>
      </c>
      <c r="I553" s="420"/>
      <c r="J553" s="421"/>
      <c r="K553" s="421"/>
      <c r="L553" s="421"/>
      <c r="M553" s="202">
        <v>24.08</v>
      </c>
      <c r="N553" s="204">
        <v>41.810686464031591</v>
      </c>
    </row>
    <row r="554" spans="1:14">
      <c r="A554" s="199">
        <v>553</v>
      </c>
      <c r="B554" s="200">
        <v>5</v>
      </c>
      <c r="C554" s="200" t="s">
        <v>937</v>
      </c>
      <c r="D554" s="201">
        <v>15</v>
      </c>
      <c r="E554" s="420"/>
      <c r="F554" s="420"/>
      <c r="G554" s="201" t="s">
        <v>944</v>
      </c>
      <c r="H554" s="201" t="s">
        <v>867</v>
      </c>
      <c r="I554" s="420"/>
      <c r="J554" s="421"/>
      <c r="K554" s="421"/>
      <c r="L554" s="421"/>
      <c r="M554" s="202">
        <v>21.98</v>
      </c>
      <c r="N554" s="204">
        <v>38.164405667749769</v>
      </c>
    </row>
    <row r="555" spans="1:14">
      <c r="A555" s="199">
        <v>554</v>
      </c>
      <c r="B555" s="200">
        <v>5</v>
      </c>
      <c r="C555" s="200" t="s">
        <v>937</v>
      </c>
      <c r="D555" s="201">
        <v>15</v>
      </c>
      <c r="E555" s="420"/>
      <c r="F555" s="420"/>
      <c r="G555" s="201" t="s">
        <v>945</v>
      </c>
      <c r="H555" s="201" t="s">
        <v>867</v>
      </c>
      <c r="I555" s="420"/>
      <c r="J555" s="421"/>
      <c r="K555" s="421"/>
      <c r="L555" s="421"/>
      <c r="M555" s="202">
        <v>27</v>
      </c>
      <c r="N555" s="204">
        <v>46.880753095052036</v>
      </c>
    </row>
    <row r="556" spans="1:14">
      <c r="A556" s="199">
        <v>555</v>
      </c>
      <c r="B556" s="200">
        <v>5</v>
      </c>
      <c r="C556" s="200" t="s">
        <v>937</v>
      </c>
      <c r="D556" s="201">
        <v>15</v>
      </c>
      <c r="E556" s="420">
        <v>1508</v>
      </c>
      <c r="F556" s="420" t="s">
        <v>942</v>
      </c>
      <c r="G556" s="201" t="s">
        <v>939</v>
      </c>
      <c r="H556" s="201" t="s">
        <v>947</v>
      </c>
      <c r="I556" s="420" t="s">
        <v>940</v>
      </c>
      <c r="J556" s="421">
        <v>114.96599999999999</v>
      </c>
      <c r="K556" s="421">
        <v>145.1596344911147</v>
      </c>
      <c r="L556" s="421">
        <v>249.57963449111469</v>
      </c>
      <c r="M556" s="202">
        <v>25.62</v>
      </c>
      <c r="N556" s="204">
        <v>44.48462571463827</v>
      </c>
    </row>
    <row r="557" spans="1:14">
      <c r="A557" s="199">
        <v>556</v>
      </c>
      <c r="B557" s="200">
        <v>5</v>
      </c>
      <c r="C557" s="200" t="s">
        <v>937</v>
      </c>
      <c r="D557" s="201">
        <v>15</v>
      </c>
      <c r="E557" s="420"/>
      <c r="F557" s="420"/>
      <c r="G557" s="201" t="s">
        <v>941</v>
      </c>
      <c r="H557" s="201" t="s">
        <v>947</v>
      </c>
      <c r="I557" s="420"/>
      <c r="J557" s="421"/>
      <c r="K557" s="421"/>
      <c r="L557" s="421"/>
      <c r="M557" s="202">
        <v>23.49</v>
      </c>
      <c r="N557" s="204">
        <v>40.786255192695265</v>
      </c>
    </row>
    <row r="558" spans="1:14">
      <c r="A558" s="199">
        <v>557</v>
      </c>
      <c r="B558" s="200">
        <v>5</v>
      </c>
      <c r="C558" s="200" t="s">
        <v>937</v>
      </c>
      <c r="D558" s="201">
        <v>15</v>
      </c>
      <c r="E558" s="420"/>
      <c r="F558" s="420"/>
      <c r="G558" s="201" t="s">
        <v>942</v>
      </c>
      <c r="H558" s="201" t="s">
        <v>947</v>
      </c>
      <c r="I558" s="420"/>
      <c r="J558" s="421"/>
      <c r="K558" s="421"/>
      <c r="L558" s="421"/>
      <c r="M558" s="202">
        <v>23.46</v>
      </c>
      <c r="N558" s="204">
        <v>40.734165467034103</v>
      </c>
    </row>
    <row r="559" spans="1:14">
      <c r="A559" s="199">
        <v>558</v>
      </c>
      <c r="B559" s="200">
        <v>5</v>
      </c>
      <c r="C559" s="200" t="s">
        <v>937</v>
      </c>
      <c r="D559" s="201">
        <v>15</v>
      </c>
      <c r="E559" s="420"/>
      <c r="F559" s="420"/>
      <c r="G559" s="201" t="s">
        <v>943</v>
      </c>
      <c r="H559" s="201" t="s">
        <v>947</v>
      </c>
      <c r="I559" s="420"/>
      <c r="J559" s="421"/>
      <c r="K559" s="421"/>
      <c r="L559" s="421"/>
      <c r="M559" s="202">
        <v>23.46</v>
      </c>
      <c r="N559" s="204">
        <v>40.734165467034103</v>
      </c>
    </row>
    <row r="560" spans="1:14">
      <c r="A560" s="199">
        <v>559</v>
      </c>
      <c r="B560" s="200">
        <v>5</v>
      </c>
      <c r="C560" s="200" t="s">
        <v>937</v>
      </c>
      <c r="D560" s="201">
        <v>15</v>
      </c>
      <c r="E560" s="420"/>
      <c r="F560" s="420"/>
      <c r="G560" s="201" t="s">
        <v>944</v>
      </c>
      <c r="H560" s="201" t="s">
        <v>947</v>
      </c>
      <c r="I560" s="420"/>
      <c r="J560" s="421"/>
      <c r="K560" s="421"/>
      <c r="L560" s="421"/>
      <c r="M560" s="202">
        <v>23.49</v>
      </c>
      <c r="N560" s="204">
        <v>40.786255192695265</v>
      </c>
    </row>
    <row r="561" spans="1:14" ht="18" thickBot="1">
      <c r="A561" s="199">
        <v>560</v>
      </c>
      <c r="B561" s="200">
        <v>5</v>
      </c>
      <c r="C561" s="200" t="s">
        <v>937</v>
      </c>
      <c r="D561" s="201">
        <v>15</v>
      </c>
      <c r="E561" s="420"/>
      <c r="F561" s="420"/>
      <c r="G561" s="201" t="s">
        <v>945</v>
      </c>
      <c r="H561" s="201" t="s">
        <v>947</v>
      </c>
      <c r="I561" s="420"/>
      <c r="J561" s="421"/>
      <c r="K561" s="421"/>
      <c r="L561" s="421"/>
      <c r="M561" s="206">
        <v>25.62</v>
      </c>
      <c r="N561" s="207">
        <v>44.48462571463827</v>
      </c>
    </row>
    <row r="562" spans="1:14">
      <c r="A562" s="199">
        <v>561</v>
      </c>
      <c r="B562" s="200">
        <v>5</v>
      </c>
      <c r="C562" s="200" t="s">
        <v>937</v>
      </c>
      <c r="D562" s="201">
        <v>16</v>
      </c>
      <c r="E562" s="420">
        <v>1601</v>
      </c>
      <c r="F562" s="420" t="s">
        <v>938</v>
      </c>
      <c r="G562" s="201" t="s">
        <v>939</v>
      </c>
      <c r="H562" s="201" t="s">
        <v>867</v>
      </c>
      <c r="I562" s="420" t="s">
        <v>940</v>
      </c>
      <c r="J562" s="421">
        <v>114.59</v>
      </c>
      <c r="K562" s="421">
        <v>144.715576787157</v>
      </c>
      <c r="L562" s="421">
        <v>247.36557678715701</v>
      </c>
      <c r="M562" s="202">
        <v>24.08</v>
      </c>
      <c r="N562" s="203">
        <v>41.810686464031591</v>
      </c>
    </row>
    <row r="563" spans="1:14">
      <c r="A563" s="199">
        <v>562</v>
      </c>
      <c r="B563" s="200">
        <v>5</v>
      </c>
      <c r="C563" s="200" t="s">
        <v>937</v>
      </c>
      <c r="D563" s="201">
        <v>16</v>
      </c>
      <c r="E563" s="420"/>
      <c r="F563" s="420"/>
      <c r="G563" s="201" t="s">
        <v>941</v>
      </c>
      <c r="H563" s="201" t="s">
        <v>867</v>
      </c>
      <c r="I563" s="420"/>
      <c r="J563" s="421"/>
      <c r="K563" s="421"/>
      <c r="L563" s="421"/>
      <c r="M563" s="202">
        <v>21.98</v>
      </c>
      <c r="N563" s="204">
        <v>38.164405667749769</v>
      </c>
    </row>
    <row r="564" spans="1:14">
      <c r="A564" s="199">
        <v>563</v>
      </c>
      <c r="B564" s="200">
        <v>5</v>
      </c>
      <c r="C564" s="200" t="s">
        <v>937</v>
      </c>
      <c r="D564" s="201">
        <v>16</v>
      </c>
      <c r="E564" s="420"/>
      <c r="F564" s="420"/>
      <c r="G564" s="201" t="s">
        <v>942</v>
      </c>
      <c r="H564" s="201" t="s">
        <v>867</v>
      </c>
      <c r="I564" s="420"/>
      <c r="J564" s="421"/>
      <c r="K564" s="421"/>
      <c r="L564" s="421"/>
      <c r="M564" s="202">
        <v>27</v>
      </c>
      <c r="N564" s="204">
        <v>46.880753095052036</v>
      </c>
    </row>
    <row r="565" spans="1:14">
      <c r="A565" s="199">
        <v>564</v>
      </c>
      <c r="B565" s="200">
        <v>5</v>
      </c>
      <c r="C565" s="200" t="s">
        <v>937</v>
      </c>
      <c r="D565" s="201">
        <v>16</v>
      </c>
      <c r="E565" s="420"/>
      <c r="F565" s="420"/>
      <c r="G565" s="201" t="s">
        <v>943</v>
      </c>
      <c r="H565" s="201" t="s">
        <v>867</v>
      </c>
      <c r="I565" s="420"/>
      <c r="J565" s="421"/>
      <c r="K565" s="421"/>
      <c r="L565" s="421"/>
      <c r="M565" s="202">
        <v>27</v>
      </c>
      <c r="N565" s="204">
        <v>46.880753095052036</v>
      </c>
    </row>
    <row r="566" spans="1:14">
      <c r="A566" s="199">
        <v>565</v>
      </c>
      <c r="B566" s="200">
        <v>5</v>
      </c>
      <c r="C566" s="200" t="s">
        <v>937</v>
      </c>
      <c r="D566" s="201">
        <v>16</v>
      </c>
      <c r="E566" s="420"/>
      <c r="F566" s="420"/>
      <c r="G566" s="201" t="s">
        <v>944</v>
      </c>
      <c r="H566" s="201" t="s">
        <v>867</v>
      </c>
      <c r="I566" s="420"/>
      <c r="J566" s="421"/>
      <c r="K566" s="421"/>
      <c r="L566" s="421"/>
      <c r="M566" s="202">
        <v>21.98</v>
      </c>
      <c r="N566" s="204">
        <v>38.164405667749769</v>
      </c>
    </row>
    <row r="567" spans="1:14">
      <c r="A567" s="199">
        <v>566</v>
      </c>
      <c r="B567" s="200">
        <v>5</v>
      </c>
      <c r="C567" s="200" t="s">
        <v>937</v>
      </c>
      <c r="D567" s="201">
        <v>16</v>
      </c>
      <c r="E567" s="420"/>
      <c r="F567" s="420"/>
      <c r="G567" s="201" t="s">
        <v>945</v>
      </c>
      <c r="H567" s="201" t="s">
        <v>867</v>
      </c>
      <c r="I567" s="420"/>
      <c r="J567" s="421"/>
      <c r="K567" s="421"/>
      <c r="L567" s="421"/>
      <c r="M567" s="202">
        <v>24.08</v>
      </c>
      <c r="N567" s="204">
        <v>41.810686464031591</v>
      </c>
    </row>
    <row r="568" spans="1:14">
      <c r="A568" s="199">
        <v>567</v>
      </c>
      <c r="B568" s="200">
        <v>5</v>
      </c>
      <c r="C568" s="200" t="s">
        <v>937</v>
      </c>
      <c r="D568" s="201">
        <v>16</v>
      </c>
      <c r="E568" s="420">
        <v>1602</v>
      </c>
      <c r="F568" s="420" t="s">
        <v>946</v>
      </c>
      <c r="G568" s="201" t="s">
        <v>939</v>
      </c>
      <c r="H568" s="201" t="s">
        <v>947</v>
      </c>
      <c r="I568" s="420" t="s">
        <v>940</v>
      </c>
      <c r="J568" s="421">
        <v>114.96</v>
      </c>
      <c r="K568" s="421">
        <v>145.182849353796</v>
      </c>
      <c r="L568" s="421">
        <v>249.60284935379599</v>
      </c>
      <c r="M568" s="202">
        <v>23.46</v>
      </c>
      <c r="N568" s="204">
        <v>40.734165467034103</v>
      </c>
    </row>
    <row r="569" spans="1:14">
      <c r="A569" s="199">
        <v>568</v>
      </c>
      <c r="B569" s="200">
        <v>5</v>
      </c>
      <c r="C569" s="200" t="s">
        <v>937</v>
      </c>
      <c r="D569" s="201">
        <v>16</v>
      </c>
      <c r="E569" s="420"/>
      <c r="F569" s="420"/>
      <c r="G569" s="201" t="s">
        <v>941</v>
      </c>
      <c r="H569" s="201" t="s">
        <v>947</v>
      </c>
      <c r="I569" s="420"/>
      <c r="J569" s="421"/>
      <c r="K569" s="421"/>
      <c r="L569" s="421"/>
      <c r="M569" s="202">
        <v>23.49</v>
      </c>
      <c r="N569" s="204">
        <v>40.786255192695265</v>
      </c>
    </row>
    <row r="570" spans="1:14">
      <c r="A570" s="199">
        <v>569</v>
      </c>
      <c r="B570" s="200">
        <v>5</v>
      </c>
      <c r="C570" s="200" t="s">
        <v>937</v>
      </c>
      <c r="D570" s="201">
        <v>16</v>
      </c>
      <c r="E570" s="420"/>
      <c r="F570" s="420"/>
      <c r="G570" s="201" t="s">
        <v>942</v>
      </c>
      <c r="H570" s="201" t="s">
        <v>947</v>
      </c>
      <c r="I570" s="420"/>
      <c r="J570" s="421"/>
      <c r="K570" s="421"/>
      <c r="L570" s="421"/>
      <c r="M570" s="202">
        <v>25.62</v>
      </c>
      <c r="N570" s="204">
        <v>44.48462571463827</v>
      </c>
    </row>
    <row r="571" spans="1:14">
      <c r="A571" s="199">
        <v>570</v>
      </c>
      <c r="B571" s="200">
        <v>5</v>
      </c>
      <c r="C571" s="200" t="s">
        <v>937</v>
      </c>
      <c r="D571" s="201">
        <v>16</v>
      </c>
      <c r="E571" s="420"/>
      <c r="F571" s="420"/>
      <c r="G571" s="201" t="s">
        <v>943</v>
      </c>
      <c r="H571" s="201" t="s">
        <v>947</v>
      </c>
      <c r="I571" s="420"/>
      <c r="J571" s="421"/>
      <c r="K571" s="421"/>
      <c r="L571" s="421"/>
      <c r="M571" s="202">
        <v>25.62</v>
      </c>
      <c r="N571" s="204">
        <v>44.48462571463827</v>
      </c>
    </row>
    <row r="572" spans="1:14">
      <c r="A572" s="199">
        <v>571</v>
      </c>
      <c r="B572" s="200">
        <v>5</v>
      </c>
      <c r="C572" s="200" t="s">
        <v>937</v>
      </c>
      <c r="D572" s="201">
        <v>16</v>
      </c>
      <c r="E572" s="420"/>
      <c r="F572" s="420"/>
      <c r="G572" s="201" t="s">
        <v>944</v>
      </c>
      <c r="H572" s="201" t="s">
        <v>947</v>
      </c>
      <c r="I572" s="420"/>
      <c r="J572" s="421"/>
      <c r="K572" s="421"/>
      <c r="L572" s="421"/>
      <c r="M572" s="202">
        <v>23.49</v>
      </c>
      <c r="N572" s="204">
        <v>40.786255192695265</v>
      </c>
    </row>
    <row r="573" spans="1:14">
      <c r="A573" s="199">
        <v>572</v>
      </c>
      <c r="B573" s="200">
        <v>5</v>
      </c>
      <c r="C573" s="200" t="s">
        <v>937</v>
      </c>
      <c r="D573" s="201">
        <v>16</v>
      </c>
      <c r="E573" s="420"/>
      <c r="F573" s="420"/>
      <c r="G573" s="201" t="s">
        <v>945</v>
      </c>
      <c r="H573" s="201" t="s">
        <v>947</v>
      </c>
      <c r="I573" s="420"/>
      <c r="J573" s="421"/>
      <c r="K573" s="421"/>
      <c r="L573" s="421"/>
      <c r="M573" s="202">
        <v>23.46</v>
      </c>
      <c r="N573" s="204">
        <v>40.734165467034103</v>
      </c>
    </row>
    <row r="574" spans="1:14">
      <c r="A574" s="199">
        <v>573</v>
      </c>
      <c r="B574" s="200">
        <v>5</v>
      </c>
      <c r="C574" s="200" t="s">
        <v>937</v>
      </c>
      <c r="D574" s="201">
        <v>16</v>
      </c>
      <c r="E574" s="420">
        <v>1603</v>
      </c>
      <c r="F574" s="420" t="s">
        <v>948</v>
      </c>
      <c r="G574" s="201" t="s">
        <v>939</v>
      </c>
      <c r="H574" s="201" t="s">
        <v>867</v>
      </c>
      <c r="I574" s="420" t="s">
        <v>949</v>
      </c>
      <c r="J574" s="421">
        <v>85.82</v>
      </c>
      <c r="K574" s="421">
        <v>108.36383881230115</v>
      </c>
      <c r="L574" s="421">
        <v>178.34383881230116</v>
      </c>
      <c r="M574" s="202">
        <v>21.9</v>
      </c>
      <c r="N574" s="205">
        <v>38.025499732653316</v>
      </c>
    </row>
    <row r="575" spans="1:14">
      <c r="A575" s="199">
        <v>574</v>
      </c>
      <c r="B575" s="200">
        <v>5</v>
      </c>
      <c r="C575" s="200" t="s">
        <v>937</v>
      </c>
      <c r="D575" s="201">
        <v>16</v>
      </c>
      <c r="E575" s="420"/>
      <c r="F575" s="420"/>
      <c r="G575" s="201" t="s">
        <v>941</v>
      </c>
      <c r="H575" s="201" t="s">
        <v>867</v>
      </c>
      <c r="I575" s="420"/>
      <c r="J575" s="421"/>
      <c r="K575" s="421"/>
      <c r="L575" s="421"/>
      <c r="M575" s="202">
        <v>26.56</v>
      </c>
      <c r="N575" s="205">
        <v>46.116770452021555</v>
      </c>
    </row>
    <row r="576" spans="1:14">
      <c r="A576" s="199">
        <v>575</v>
      </c>
      <c r="B576" s="200">
        <v>5</v>
      </c>
      <c r="C576" s="200" t="s">
        <v>937</v>
      </c>
      <c r="D576" s="201">
        <v>16</v>
      </c>
      <c r="E576" s="420"/>
      <c r="F576" s="420"/>
      <c r="G576" s="201" t="s">
        <v>942</v>
      </c>
      <c r="H576" s="201" t="s">
        <v>867</v>
      </c>
      <c r="I576" s="420"/>
      <c r="J576" s="421"/>
      <c r="K576" s="421"/>
      <c r="L576" s="421"/>
      <c r="M576" s="202">
        <v>26.56</v>
      </c>
      <c r="N576" s="204">
        <v>46.116770452021555</v>
      </c>
    </row>
    <row r="577" spans="1:14">
      <c r="A577" s="199">
        <v>576</v>
      </c>
      <c r="B577" s="200">
        <v>5</v>
      </c>
      <c r="C577" s="200" t="s">
        <v>937</v>
      </c>
      <c r="D577" s="201">
        <v>16</v>
      </c>
      <c r="E577" s="420"/>
      <c r="F577" s="420"/>
      <c r="G577" s="201" t="s">
        <v>943</v>
      </c>
      <c r="H577" s="201" t="s">
        <v>867</v>
      </c>
      <c r="I577" s="420"/>
      <c r="J577" s="421"/>
      <c r="K577" s="421"/>
      <c r="L577" s="421"/>
      <c r="M577" s="202">
        <v>21.9</v>
      </c>
      <c r="N577" s="204">
        <v>38.025499732653316</v>
      </c>
    </row>
    <row r="578" spans="1:14">
      <c r="A578" s="199">
        <v>577</v>
      </c>
      <c r="B578" s="200">
        <v>5</v>
      </c>
      <c r="C578" s="200" t="s">
        <v>937</v>
      </c>
      <c r="D578" s="201">
        <v>16</v>
      </c>
      <c r="E578" s="420">
        <v>1604</v>
      </c>
      <c r="F578" s="420" t="s">
        <v>950</v>
      </c>
      <c r="G578" s="201" t="s">
        <v>939</v>
      </c>
      <c r="H578" s="201" t="s">
        <v>947</v>
      </c>
      <c r="I578" s="420" t="s">
        <v>949</v>
      </c>
      <c r="J578" s="421">
        <v>80.790000000000006</v>
      </c>
      <c r="K578" s="421">
        <v>102.01252083017725</v>
      </c>
      <c r="L578" s="421">
        <v>169.10252083017724</v>
      </c>
      <c r="M578" s="202">
        <v>25.32</v>
      </c>
      <c r="N578" s="204">
        <v>43.96372845802658</v>
      </c>
    </row>
    <row r="579" spans="1:14">
      <c r="A579" s="199">
        <v>578</v>
      </c>
      <c r="B579" s="200">
        <v>5</v>
      </c>
      <c r="C579" s="200" t="s">
        <v>937</v>
      </c>
      <c r="D579" s="201">
        <v>16</v>
      </c>
      <c r="E579" s="420"/>
      <c r="F579" s="420"/>
      <c r="G579" s="201" t="s">
        <v>941</v>
      </c>
      <c r="H579" s="201" t="s">
        <v>947</v>
      </c>
      <c r="I579" s="420"/>
      <c r="J579" s="421"/>
      <c r="K579" s="421"/>
      <c r="L579" s="421"/>
      <c r="M579" s="202">
        <v>23.72</v>
      </c>
      <c r="N579" s="204">
        <v>41.185609756097563</v>
      </c>
    </row>
    <row r="580" spans="1:14">
      <c r="A580" s="199">
        <v>579</v>
      </c>
      <c r="B580" s="200">
        <v>5</v>
      </c>
      <c r="C580" s="200" t="s">
        <v>937</v>
      </c>
      <c r="D580" s="201">
        <v>16</v>
      </c>
      <c r="E580" s="420"/>
      <c r="F580" s="420"/>
      <c r="G580" s="201" t="s">
        <v>942</v>
      </c>
      <c r="H580" s="201" t="s">
        <v>947</v>
      </c>
      <c r="I580" s="420"/>
      <c r="J580" s="421"/>
      <c r="K580" s="421"/>
      <c r="L580" s="421"/>
      <c r="M580" s="202">
        <v>23.72</v>
      </c>
      <c r="N580" s="204">
        <v>41.185609756097563</v>
      </c>
    </row>
    <row r="581" spans="1:14">
      <c r="A581" s="199">
        <v>580</v>
      </c>
      <c r="B581" s="200">
        <v>5</v>
      </c>
      <c r="C581" s="200" t="s">
        <v>937</v>
      </c>
      <c r="D581" s="201">
        <v>16</v>
      </c>
      <c r="E581" s="420"/>
      <c r="F581" s="420"/>
      <c r="G581" s="201" t="s">
        <v>943</v>
      </c>
      <c r="H581" s="201" t="s">
        <v>947</v>
      </c>
      <c r="I581" s="420"/>
      <c r="J581" s="421"/>
      <c r="K581" s="421"/>
      <c r="L581" s="421"/>
      <c r="M581" s="202">
        <v>25.32</v>
      </c>
      <c r="N581" s="204">
        <v>43.96372845802658</v>
      </c>
    </row>
    <row r="582" spans="1:14">
      <c r="A582" s="199">
        <v>581</v>
      </c>
      <c r="B582" s="200">
        <v>5</v>
      </c>
      <c r="C582" s="200" t="s">
        <v>937</v>
      </c>
      <c r="D582" s="201">
        <v>16</v>
      </c>
      <c r="E582" s="420">
        <v>1605</v>
      </c>
      <c r="F582" s="420" t="s">
        <v>939</v>
      </c>
      <c r="G582" s="201" t="s">
        <v>939</v>
      </c>
      <c r="H582" s="201" t="s">
        <v>867</v>
      </c>
      <c r="I582" s="420" t="s">
        <v>949</v>
      </c>
      <c r="J582" s="421">
        <v>85.82</v>
      </c>
      <c r="K582" s="421">
        <v>108.36464711227785</v>
      </c>
      <c r="L582" s="421">
        <v>178.34464711227787</v>
      </c>
      <c r="M582" s="202">
        <v>26.56</v>
      </c>
      <c r="N582" s="204">
        <v>46.116770452021555</v>
      </c>
    </row>
    <row r="583" spans="1:14">
      <c r="A583" s="199">
        <v>582</v>
      </c>
      <c r="B583" s="200">
        <v>5</v>
      </c>
      <c r="C583" s="200" t="s">
        <v>937</v>
      </c>
      <c r="D583" s="201">
        <v>16</v>
      </c>
      <c r="E583" s="420"/>
      <c r="F583" s="420"/>
      <c r="G583" s="201" t="s">
        <v>941</v>
      </c>
      <c r="H583" s="201" t="s">
        <v>867</v>
      </c>
      <c r="I583" s="420"/>
      <c r="J583" s="421"/>
      <c r="K583" s="421"/>
      <c r="L583" s="421"/>
      <c r="M583" s="202">
        <v>21.9</v>
      </c>
      <c r="N583" s="204">
        <v>38.025499732653316</v>
      </c>
    </row>
    <row r="584" spans="1:14">
      <c r="A584" s="199">
        <v>583</v>
      </c>
      <c r="B584" s="200">
        <v>5</v>
      </c>
      <c r="C584" s="200" t="s">
        <v>937</v>
      </c>
      <c r="D584" s="201">
        <v>16</v>
      </c>
      <c r="E584" s="420"/>
      <c r="F584" s="420"/>
      <c r="G584" s="201" t="s">
        <v>942</v>
      </c>
      <c r="H584" s="201" t="s">
        <v>867</v>
      </c>
      <c r="I584" s="420"/>
      <c r="J584" s="421"/>
      <c r="K584" s="421"/>
      <c r="L584" s="421"/>
      <c r="M584" s="202">
        <v>21.9</v>
      </c>
      <c r="N584" s="204">
        <v>38.025499732653316</v>
      </c>
    </row>
    <row r="585" spans="1:14">
      <c r="A585" s="199">
        <v>584</v>
      </c>
      <c r="B585" s="200">
        <v>5</v>
      </c>
      <c r="C585" s="200" t="s">
        <v>937</v>
      </c>
      <c r="D585" s="201">
        <v>16</v>
      </c>
      <c r="E585" s="420"/>
      <c r="F585" s="420"/>
      <c r="G585" s="201" t="s">
        <v>943</v>
      </c>
      <c r="H585" s="201" t="s">
        <v>867</v>
      </c>
      <c r="I585" s="420"/>
      <c r="J585" s="421"/>
      <c r="K585" s="421"/>
      <c r="L585" s="421"/>
      <c r="M585" s="202">
        <v>26.56</v>
      </c>
      <c r="N585" s="204">
        <v>46.116770452021555</v>
      </c>
    </row>
    <row r="586" spans="1:14">
      <c r="A586" s="199">
        <v>585</v>
      </c>
      <c r="B586" s="200">
        <v>5</v>
      </c>
      <c r="C586" s="200" t="s">
        <v>937</v>
      </c>
      <c r="D586" s="201">
        <v>16</v>
      </c>
      <c r="E586" s="420">
        <v>1606</v>
      </c>
      <c r="F586" s="420" t="s">
        <v>943</v>
      </c>
      <c r="G586" s="201" t="s">
        <v>939</v>
      </c>
      <c r="H586" s="201" t="s">
        <v>947</v>
      </c>
      <c r="I586" s="420" t="s">
        <v>949</v>
      </c>
      <c r="J586" s="421">
        <v>80.790000000000006</v>
      </c>
      <c r="K586" s="421">
        <v>102.01328175484653</v>
      </c>
      <c r="L586" s="421">
        <v>169.10328175484653</v>
      </c>
      <c r="M586" s="202">
        <v>23.72</v>
      </c>
      <c r="N586" s="204">
        <v>41.185609756097563</v>
      </c>
    </row>
    <row r="587" spans="1:14">
      <c r="A587" s="199">
        <v>586</v>
      </c>
      <c r="B587" s="200">
        <v>5</v>
      </c>
      <c r="C587" s="200" t="s">
        <v>937</v>
      </c>
      <c r="D587" s="201">
        <v>16</v>
      </c>
      <c r="E587" s="420"/>
      <c r="F587" s="420"/>
      <c r="G587" s="201" t="s">
        <v>941</v>
      </c>
      <c r="H587" s="201" t="s">
        <v>947</v>
      </c>
      <c r="I587" s="420"/>
      <c r="J587" s="421"/>
      <c r="K587" s="421"/>
      <c r="L587" s="421"/>
      <c r="M587" s="202">
        <v>25.32</v>
      </c>
      <c r="N587" s="204">
        <v>43.96372845802658</v>
      </c>
    </row>
    <row r="588" spans="1:14">
      <c r="A588" s="199">
        <v>587</v>
      </c>
      <c r="B588" s="200">
        <v>5</v>
      </c>
      <c r="C588" s="200" t="s">
        <v>937</v>
      </c>
      <c r="D588" s="201">
        <v>16</v>
      </c>
      <c r="E588" s="420"/>
      <c r="F588" s="420"/>
      <c r="G588" s="201" t="s">
        <v>942</v>
      </c>
      <c r="H588" s="201" t="s">
        <v>947</v>
      </c>
      <c r="I588" s="420"/>
      <c r="J588" s="421"/>
      <c r="K588" s="421"/>
      <c r="L588" s="421"/>
      <c r="M588" s="202">
        <v>25.32</v>
      </c>
      <c r="N588" s="204">
        <v>43.96372845802658</v>
      </c>
    </row>
    <row r="589" spans="1:14">
      <c r="A589" s="199">
        <v>588</v>
      </c>
      <c r="B589" s="200">
        <v>5</v>
      </c>
      <c r="C589" s="200" t="s">
        <v>937</v>
      </c>
      <c r="D589" s="201">
        <v>16</v>
      </c>
      <c r="E589" s="420"/>
      <c r="F589" s="420"/>
      <c r="G589" s="201" t="s">
        <v>943</v>
      </c>
      <c r="H589" s="201" t="s">
        <v>947</v>
      </c>
      <c r="I589" s="420"/>
      <c r="J589" s="421"/>
      <c r="K589" s="421"/>
      <c r="L589" s="421"/>
      <c r="M589" s="202">
        <v>23.72</v>
      </c>
      <c r="N589" s="204">
        <v>41.185609756097563</v>
      </c>
    </row>
    <row r="590" spans="1:14">
      <c r="A590" s="199">
        <v>589</v>
      </c>
      <c r="B590" s="200">
        <v>5</v>
      </c>
      <c r="C590" s="200" t="s">
        <v>937</v>
      </c>
      <c r="D590" s="201">
        <v>16</v>
      </c>
      <c r="E590" s="420">
        <v>1607</v>
      </c>
      <c r="F590" s="420" t="s">
        <v>941</v>
      </c>
      <c r="G590" s="201" t="s">
        <v>939</v>
      </c>
      <c r="H590" s="201" t="s">
        <v>867</v>
      </c>
      <c r="I590" s="420" t="s">
        <v>940</v>
      </c>
      <c r="J590" s="421">
        <v>114.59</v>
      </c>
      <c r="K590" s="421">
        <v>144.69243664176091</v>
      </c>
      <c r="L590" s="421">
        <v>247.34243664176091</v>
      </c>
      <c r="M590" s="202">
        <v>27</v>
      </c>
      <c r="N590" s="204">
        <v>46.880753095052036</v>
      </c>
    </row>
    <row r="591" spans="1:14">
      <c r="A591" s="199">
        <v>590</v>
      </c>
      <c r="B591" s="200">
        <v>5</v>
      </c>
      <c r="C591" s="200" t="s">
        <v>937</v>
      </c>
      <c r="D591" s="201">
        <v>16</v>
      </c>
      <c r="E591" s="420"/>
      <c r="F591" s="420"/>
      <c r="G591" s="201" t="s">
        <v>941</v>
      </c>
      <c r="H591" s="201" t="s">
        <v>867</v>
      </c>
      <c r="I591" s="420"/>
      <c r="J591" s="421"/>
      <c r="K591" s="421"/>
      <c r="L591" s="421"/>
      <c r="M591" s="202">
        <v>21.98</v>
      </c>
      <c r="N591" s="204">
        <v>38.164405667749769</v>
      </c>
    </row>
    <row r="592" spans="1:14">
      <c r="A592" s="199">
        <v>591</v>
      </c>
      <c r="B592" s="200">
        <v>5</v>
      </c>
      <c r="C592" s="200" t="s">
        <v>937</v>
      </c>
      <c r="D592" s="201">
        <v>16</v>
      </c>
      <c r="E592" s="420"/>
      <c r="F592" s="420"/>
      <c r="G592" s="201" t="s">
        <v>942</v>
      </c>
      <c r="H592" s="201" t="s">
        <v>867</v>
      </c>
      <c r="I592" s="420"/>
      <c r="J592" s="421"/>
      <c r="K592" s="421"/>
      <c r="L592" s="421"/>
      <c r="M592" s="202">
        <v>24.08</v>
      </c>
      <c r="N592" s="204">
        <v>41.810686464031591</v>
      </c>
    </row>
    <row r="593" spans="1:14">
      <c r="A593" s="199">
        <v>592</v>
      </c>
      <c r="B593" s="200">
        <v>5</v>
      </c>
      <c r="C593" s="200" t="s">
        <v>937</v>
      </c>
      <c r="D593" s="201">
        <v>16</v>
      </c>
      <c r="E593" s="420"/>
      <c r="F593" s="420"/>
      <c r="G593" s="201" t="s">
        <v>943</v>
      </c>
      <c r="H593" s="201" t="s">
        <v>867</v>
      </c>
      <c r="I593" s="420"/>
      <c r="J593" s="421"/>
      <c r="K593" s="421"/>
      <c r="L593" s="421"/>
      <c r="M593" s="202">
        <v>24.08</v>
      </c>
      <c r="N593" s="204">
        <v>41.810686464031591</v>
      </c>
    </row>
    <row r="594" spans="1:14">
      <c r="A594" s="199">
        <v>593</v>
      </c>
      <c r="B594" s="200">
        <v>5</v>
      </c>
      <c r="C594" s="200" t="s">
        <v>937</v>
      </c>
      <c r="D594" s="201">
        <v>16</v>
      </c>
      <c r="E594" s="420"/>
      <c r="F594" s="420"/>
      <c r="G594" s="201" t="s">
        <v>944</v>
      </c>
      <c r="H594" s="201" t="s">
        <v>867</v>
      </c>
      <c r="I594" s="420"/>
      <c r="J594" s="421"/>
      <c r="K594" s="421"/>
      <c r="L594" s="421"/>
      <c r="M594" s="202">
        <v>21.98</v>
      </c>
      <c r="N594" s="204">
        <v>38.164405667749769</v>
      </c>
    </row>
    <row r="595" spans="1:14">
      <c r="A595" s="199">
        <v>594</v>
      </c>
      <c r="B595" s="200">
        <v>5</v>
      </c>
      <c r="C595" s="200" t="s">
        <v>937</v>
      </c>
      <c r="D595" s="201">
        <v>16</v>
      </c>
      <c r="E595" s="420"/>
      <c r="F595" s="420"/>
      <c r="G595" s="201" t="s">
        <v>945</v>
      </c>
      <c r="H595" s="201" t="s">
        <v>867</v>
      </c>
      <c r="I595" s="420"/>
      <c r="J595" s="421"/>
      <c r="K595" s="421"/>
      <c r="L595" s="421"/>
      <c r="M595" s="202">
        <v>27</v>
      </c>
      <c r="N595" s="204">
        <v>46.880753095052036</v>
      </c>
    </row>
    <row r="596" spans="1:14">
      <c r="A596" s="199">
        <v>595</v>
      </c>
      <c r="B596" s="200">
        <v>5</v>
      </c>
      <c r="C596" s="200" t="s">
        <v>937</v>
      </c>
      <c r="D596" s="201">
        <v>16</v>
      </c>
      <c r="E596" s="420">
        <v>1608</v>
      </c>
      <c r="F596" s="420" t="s">
        <v>942</v>
      </c>
      <c r="G596" s="201" t="s">
        <v>939</v>
      </c>
      <c r="H596" s="201" t="s">
        <v>947</v>
      </c>
      <c r="I596" s="420" t="s">
        <v>940</v>
      </c>
      <c r="J596" s="421">
        <v>114.96599999999999</v>
      </c>
      <c r="K596" s="421">
        <v>145.1596344911147</v>
      </c>
      <c r="L596" s="421">
        <v>249.57963449111469</v>
      </c>
      <c r="M596" s="202">
        <v>25.62</v>
      </c>
      <c r="N596" s="204">
        <v>44.48462571463827</v>
      </c>
    </row>
    <row r="597" spans="1:14">
      <c r="A597" s="199">
        <v>596</v>
      </c>
      <c r="B597" s="200">
        <v>5</v>
      </c>
      <c r="C597" s="200" t="s">
        <v>937</v>
      </c>
      <c r="D597" s="201">
        <v>16</v>
      </c>
      <c r="E597" s="420"/>
      <c r="F597" s="420"/>
      <c r="G597" s="201" t="s">
        <v>941</v>
      </c>
      <c r="H597" s="201" t="s">
        <v>947</v>
      </c>
      <c r="I597" s="420"/>
      <c r="J597" s="421"/>
      <c r="K597" s="421"/>
      <c r="L597" s="421"/>
      <c r="M597" s="202">
        <v>23.49</v>
      </c>
      <c r="N597" s="204">
        <v>40.786255192695265</v>
      </c>
    </row>
    <row r="598" spans="1:14">
      <c r="A598" s="199">
        <v>597</v>
      </c>
      <c r="B598" s="200">
        <v>5</v>
      </c>
      <c r="C598" s="200" t="s">
        <v>937</v>
      </c>
      <c r="D598" s="201">
        <v>16</v>
      </c>
      <c r="E598" s="420"/>
      <c r="F598" s="420"/>
      <c r="G598" s="201" t="s">
        <v>942</v>
      </c>
      <c r="H598" s="201" t="s">
        <v>947</v>
      </c>
      <c r="I598" s="420"/>
      <c r="J598" s="421"/>
      <c r="K598" s="421"/>
      <c r="L598" s="421"/>
      <c r="M598" s="202">
        <v>23.46</v>
      </c>
      <c r="N598" s="204">
        <v>40.734165467034103</v>
      </c>
    </row>
    <row r="599" spans="1:14">
      <c r="A599" s="199">
        <v>598</v>
      </c>
      <c r="B599" s="200">
        <v>5</v>
      </c>
      <c r="C599" s="200" t="s">
        <v>937</v>
      </c>
      <c r="D599" s="201">
        <v>16</v>
      </c>
      <c r="E599" s="420"/>
      <c r="F599" s="420"/>
      <c r="G599" s="201" t="s">
        <v>943</v>
      </c>
      <c r="H599" s="201" t="s">
        <v>947</v>
      </c>
      <c r="I599" s="420"/>
      <c r="J599" s="421"/>
      <c r="K599" s="421"/>
      <c r="L599" s="421"/>
      <c r="M599" s="202">
        <v>23.46</v>
      </c>
      <c r="N599" s="204">
        <v>40.734165467034103</v>
      </c>
    </row>
    <row r="600" spans="1:14">
      <c r="A600" s="199">
        <v>599</v>
      </c>
      <c r="B600" s="200">
        <v>5</v>
      </c>
      <c r="C600" s="200" t="s">
        <v>937</v>
      </c>
      <c r="D600" s="201">
        <v>16</v>
      </c>
      <c r="E600" s="420"/>
      <c r="F600" s="420"/>
      <c r="G600" s="201" t="s">
        <v>944</v>
      </c>
      <c r="H600" s="201" t="s">
        <v>947</v>
      </c>
      <c r="I600" s="420"/>
      <c r="J600" s="421"/>
      <c r="K600" s="421"/>
      <c r="L600" s="421"/>
      <c r="M600" s="202">
        <v>23.49</v>
      </c>
      <c r="N600" s="204">
        <v>40.786255192695265</v>
      </c>
    </row>
    <row r="601" spans="1:14" ht="18" thickBot="1">
      <c r="A601" s="199">
        <v>600</v>
      </c>
      <c r="B601" s="200">
        <v>5</v>
      </c>
      <c r="C601" s="200" t="s">
        <v>937</v>
      </c>
      <c r="D601" s="201">
        <v>16</v>
      </c>
      <c r="E601" s="420"/>
      <c r="F601" s="420"/>
      <c r="G601" s="201" t="s">
        <v>945</v>
      </c>
      <c r="H601" s="201" t="s">
        <v>947</v>
      </c>
      <c r="I601" s="420"/>
      <c r="J601" s="421"/>
      <c r="K601" s="421"/>
      <c r="L601" s="421"/>
      <c r="M601" s="206">
        <v>25.62</v>
      </c>
      <c r="N601" s="207">
        <v>44.48462571463827</v>
      </c>
    </row>
    <row r="602" spans="1:14">
      <c r="A602" s="199">
        <v>601</v>
      </c>
      <c r="B602" s="200">
        <v>5</v>
      </c>
      <c r="C602" s="200" t="s">
        <v>937</v>
      </c>
      <c r="D602" s="201">
        <v>17</v>
      </c>
      <c r="E602" s="420">
        <v>1701</v>
      </c>
      <c r="F602" s="420" t="s">
        <v>938</v>
      </c>
      <c r="G602" s="201" t="s">
        <v>939</v>
      </c>
      <c r="H602" s="201" t="s">
        <v>867</v>
      </c>
      <c r="I602" s="420" t="s">
        <v>940</v>
      </c>
      <c r="J602" s="421">
        <v>114.59</v>
      </c>
      <c r="K602" s="421">
        <v>144.715576787157</v>
      </c>
      <c r="L602" s="421">
        <v>247.36557678715701</v>
      </c>
      <c r="M602" s="202">
        <v>24.08</v>
      </c>
      <c r="N602" s="203">
        <v>41.810686464031591</v>
      </c>
    </row>
    <row r="603" spans="1:14">
      <c r="A603" s="199">
        <v>602</v>
      </c>
      <c r="B603" s="200">
        <v>5</v>
      </c>
      <c r="C603" s="200" t="s">
        <v>937</v>
      </c>
      <c r="D603" s="201">
        <v>17</v>
      </c>
      <c r="E603" s="420"/>
      <c r="F603" s="420"/>
      <c r="G603" s="201" t="s">
        <v>941</v>
      </c>
      <c r="H603" s="201" t="s">
        <v>867</v>
      </c>
      <c r="I603" s="420"/>
      <c r="J603" s="421"/>
      <c r="K603" s="421"/>
      <c r="L603" s="421"/>
      <c r="M603" s="202">
        <v>21.98</v>
      </c>
      <c r="N603" s="204">
        <v>38.164405667749769</v>
      </c>
    </row>
    <row r="604" spans="1:14">
      <c r="A604" s="199">
        <v>603</v>
      </c>
      <c r="B604" s="200">
        <v>5</v>
      </c>
      <c r="C604" s="200" t="s">
        <v>937</v>
      </c>
      <c r="D604" s="201">
        <v>17</v>
      </c>
      <c r="E604" s="420"/>
      <c r="F604" s="420"/>
      <c r="G604" s="201" t="s">
        <v>942</v>
      </c>
      <c r="H604" s="201" t="s">
        <v>867</v>
      </c>
      <c r="I604" s="420"/>
      <c r="J604" s="421"/>
      <c r="K604" s="421"/>
      <c r="L604" s="421"/>
      <c r="M604" s="202">
        <v>27</v>
      </c>
      <c r="N604" s="204">
        <v>46.880753095052036</v>
      </c>
    </row>
    <row r="605" spans="1:14">
      <c r="A605" s="199">
        <v>604</v>
      </c>
      <c r="B605" s="200">
        <v>5</v>
      </c>
      <c r="C605" s="200" t="s">
        <v>937</v>
      </c>
      <c r="D605" s="201">
        <v>17</v>
      </c>
      <c r="E605" s="420"/>
      <c r="F605" s="420"/>
      <c r="G605" s="201" t="s">
        <v>943</v>
      </c>
      <c r="H605" s="201" t="s">
        <v>867</v>
      </c>
      <c r="I605" s="420"/>
      <c r="J605" s="421"/>
      <c r="K605" s="421"/>
      <c r="L605" s="421"/>
      <c r="M605" s="202">
        <v>27</v>
      </c>
      <c r="N605" s="204">
        <v>46.880753095052036</v>
      </c>
    </row>
    <row r="606" spans="1:14">
      <c r="A606" s="199">
        <v>605</v>
      </c>
      <c r="B606" s="200">
        <v>5</v>
      </c>
      <c r="C606" s="200" t="s">
        <v>937</v>
      </c>
      <c r="D606" s="201">
        <v>17</v>
      </c>
      <c r="E606" s="420"/>
      <c r="F606" s="420"/>
      <c r="G606" s="201" t="s">
        <v>944</v>
      </c>
      <c r="H606" s="201" t="s">
        <v>867</v>
      </c>
      <c r="I606" s="420"/>
      <c r="J606" s="421"/>
      <c r="K606" s="421"/>
      <c r="L606" s="421"/>
      <c r="M606" s="202">
        <v>21.98</v>
      </c>
      <c r="N606" s="204">
        <v>38.164405667749769</v>
      </c>
    </row>
    <row r="607" spans="1:14">
      <c r="A607" s="199">
        <v>606</v>
      </c>
      <c r="B607" s="200">
        <v>5</v>
      </c>
      <c r="C607" s="200" t="s">
        <v>937</v>
      </c>
      <c r="D607" s="201">
        <v>17</v>
      </c>
      <c r="E607" s="420"/>
      <c r="F607" s="420"/>
      <c r="G607" s="201" t="s">
        <v>945</v>
      </c>
      <c r="H607" s="201" t="s">
        <v>867</v>
      </c>
      <c r="I607" s="420"/>
      <c r="J607" s="421"/>
      <c r="K607" s="421"/>
      <c r="L607" s="421"/>
      <c r="M607" s="202">
        <v>24.08</v>
      </c>
      <c r="N607" s="204">
        <v>41.810686464031591</v>
      </c>
    </row>
    <row r="608" spans="1:14">
      <c r="A608" s="199">
        <v>607</v>
      </c>
      <c r="B608" s="200">
        <v>5</v>
      </c>
      <c r="C608" s="200" t="s">
        <v>937</v>
      </c>
      <c r="D608" s="201">
        <v>17</v>
      </c>
      <c r="E608" s="420">
        <v>1702</v>
      </c>
      <c r="F608" s="420" t="s">
        <v>946</v>
      </c>
      <c r="G608" s="201" t="s">
        <v>939</v>
      </c>
      <c r="H608" s="201" t="s">
        <v>947</v>
      </c>
      <c r="I608" s="420" t="s">
        <v>940</v>
      </c>
      <c r="J608" s="421">
        <v>114.96</v>
      </c>
      <c r="K608" s="421">
        <v>145.182849353796</v>
      </c>
      <c r="L608" s="421">
        <v>249.60284935379599</v>
      </c>
      <c r="M608" s="202">
        <v>23.46</v>
      </c>
      <c r="N608" s="204">
        <v>40.734165467034103</v>
      </c>
    </row>
    <row r="609" spans="1:14">
      <c r="A609" s="199">
        <v>608</v>
      </c>
      <c r="B609" s="200">
        <v>5</v>
      </c>
      <c r="C609" s="200" t="s">
        <v>937</v>
      </c>
      <c r="D609" s="201">
        <v>17</v>
      </c>
      <c r="E609" s="420"/>
      <c r="F609" s="420"/>
      <c r="G609" s="201" t="s">
        <v>941</v>
      </c>
      <c r="H609" s="201" t="s">
        <v>947</v>
      </c>
      <c r="I609" s="420"/>
      <c r="J609" s="421"/>
      <c r="K609" s="421"/>
      <c r="L609" s="421"/>
      <c r="M609" s="202">
        <v>23.49</v>
      </c>
      <c r="N609" s="204">
        <v>40.786255192695265</v>
      </c>
    </row>
    <row r="610" spans="1:14">
      <c r="A610" s="199">
        <v>609</v>
      </c>
      <c r="B610" s="200">
        <v>5</v>
      </c>
      <c r="C610" s="200" t="s">
        <v>937</v>
      </c>
      <c r="D610" s="201">
        <v>17</v>
      </c>
      <c r="E610" s="420"/>
      <c r="F610" s="420"/>
      <c r="G610" s="201" t="s">
        <v>942</v>
      </c>
      <c r="H610" s="201" t="s">
        <v>947</v>
      </c>
      <c r="I610" s="420"/>
      <c r="J610" s="421"/>
      <c r="K610" s="421"/>
      <c r="L610" s="421"/>
      <c r="M610" s="202">
        <v>25.62</v>
      </c>
      <c r="N610" s="204">
        <v>44.48462571463827</v>
      </c>
    </row>
    <row r="611" spans="1:14">
      <c r="A611" s="199">
        <v>610</v>
      </c>
      <c r="B611" s="200">
        <v>5</v>
      </c>
      <c r="C611" s="200" t="s">
        <v>937</v>
      </c>
      <c r="D611" s="201">
        <v>17</v>
      </c>
      <c r="E611" s="420"/>
      <c r="F611" s="420"/>
      <c r="G611" s="201" t="s">
        <v>943</v>
      </c>
      <c r="H611" s="201" t="s">
        <v>947</v>
      </c>
      <c r="I611" s="420"/>
      <c r="J611" s="421"/>
      <c r="K611" s="421"/>
      <c r="L611" s="421"/>
      <c r="M611" s="202">
        <v>25.62</v>
      </c>
      <c r="N611" s="204">
        <v>44.48462571463827</v>
      </c>
    </row>
    <row r="612" spans="1:14">
      <c r="A612" s="199">
        <v>611</v>
      </c>
      <c r="B612" s="200">
        <v>5</v>
      </c>
      <c r="C612" s="200" t="s">
        <v>937</v>
      </c>
      <c r="D612" s="201">
        <v>17</v>
      </c>
      <c r="E612" s="420"/>
      <c r="F612" s="420"/>
      <c r="G612" s="201" t="s">
        <v>944</v>
      </c>
      <c r="H612" s="201" t="s">
        <v>947</v>
      </c>
      <c r="I612" s="420"/>
      <c r="J612" s="421"/>
      <c r="K612" s="421"/>
      <c r="L612" s="421"/>
      <c r="M612" s="202">
        <v>23.49</v>
      </c>
      <c r="N612" s="204">
        <v>40.786255192695265</v>
      </c>
    </row>
    <row r="613" spans="1:14">
      <c r="A613" s="199">
        <v>612</v>
      </c>
      <c r="B613" s="200">
        <v>5</v>
      </c>
      <c r="C613" s="200" t="s">
        <v>937</v>
      </c>
      <c r="D613" s="201">
        <v>17</v>
      </c>
      <c r="E613" s="420"/>
      <c r="F613" s="420"/>
      <c r="G613" s="201" t="s">
        <v>945</v>
      </c>
      <c r="H613" s="201" t="s">
        <v>947</v>
      </c>
      <c r="I613" s="420"/>
      <c r="J613" s="421"/>
      <c r="K613" s="421"/>
      <c r="L613" s="421"/>
      <c r="M613" s="202">
        <v>23.46</v>
      </c>
      <c r="N613" s="204">
        <v>40.734165467034103</v>
      </c>
    </row>
    <row r="614" spans="1:14">
      <c r="A614" s="199">
        <v>613</v>
      </c>
      <c r="B614" s="200">
        <v>5</v>
      </c>
      <c r="C614" s="200" t="s">
        <v>937</v>
      </c>
      <c r="D614" s="201">
        <v>17</v>
      </c>
      <c r="E614" s="420">
        <v>1703</v>
      </c>
      <c r="F614" s="420" t="s">
        <v>948</v>
      </c>
      <c r="G614" s="201" t="s">
        <v>939</v>
      </c>
      <c r="H614" s="201" t="s">
        <v>867</v>
      </c>
      <c r="I614" s="420" t="s">
        <v>949</v>
      </c>
      <c r="J614" s="421">
        <v>85.82</v>
      </c>
      <c r="K614" s="421">
        <v>108.36383881230115</v>
      </c>
      <c r="L614" s="421">
        <v>178.34383881230116</v>
      </c>
      <c r="M614" s="202">
        <v>21.9</v>
      </c>
      <c r="N614" s="205">
        <v>38.025499732653316</v>
      </c>
    </row>
    <row r="615" spans="1:14">
      <c r="A615" s="199">
        <v>614</v>
      </c>
      <c r="B615" s="200">
        <v>5</v>
      </c>
      <c r="C615" s="200" t="s">
        <v>937</v>
      </c>
      <c r="D615" s="201">
        <v>17</v>
      </c>
      <c r="E615" s="420"/>
      <c r="F615" s="420"/>
      <c r="G615" s="201" t="s">
        <v>941</v>
      </c>
      <c r="H615" s="201" t="s">
        <v>867</v>
      </c>
      <c r="I615" s="420"/>
      <c r="J615" s="421"/>
      <c r="K615" s="421"/>
      <c r="L615" s="421"/>
      <c r="M615" s="202">
        <v>26.56</v>
      </c>
      <c r="N615" s="205">
        <v>46.116770452021555</v>
      </c>
    </row>
    <row r="616" spans="1:14">
      <c r="A616" s="199">
        <v>615</v>
      </c>
      <c r="B616" s="200">
        <v>5</v>
      </c>
      <c r="C616" s="200" t="s">
        <v>937</v>
      </c>
      <c r="D616" s="201">
        <v>17</v>
      </c>
      <c r="E616" s="420"/>
      <c r="F616" s="420"/>
      <c r="G616" s="201" t="s">
        <v>942</v>
      </c>
      <c r="H616" s="201" t="s">
        <v>867</v>
      </c>
      <c r="I616" s="420"/>
      <c r="J616" s="421"/>
      <c r="K616" s="421"/>
      <c r="L616" s="421"/>
      <c r="M616" s="202">
        <v>26.56</v>
      </c>
      <c r="N616" s="204">
        <v>46.116770452021555</v>
      </c>
    </row>
    <row r="617" spans="1:14">
      <c r="A617" s="199">
        <v>616</v>
      </c>
      <c r="B617" s="200">
        <v>5</v>
      </c>
      <c r="C617" s="200" t="s">
        <v>937</v>
      </c>
      <c r="D617" s="201">
        <v>17</v>
      </c>
      <c r="E617" s="420"/>
      <c r="F617" s="420"/>
      <c r="G617" s="201" t="s">
        <v>943</v>
      </c>
      <c r="H617" s="201" t="s">
        <v>867</v>
      </c>
      <c r="I617" s="420"/>
      <c r="J617" s="421"/>
      <c r="K617" s="421"/>
      <c r="L617" s="421"/>
      <c r="M617" s="202">
        <v>21.9</v>
      </c>
      <c r="N617" s="204">
        <v>38.025499732653316</v>
      </c>
    </row>
    <row r="618" spans="1:14">
      <c r="A618" s="199">
        <v>617</v>
      </c>
      <c r="B618" s="200">
        <v>5</v>
      </c>
      <c r="C618" s="200" t="s">
        <v>937</v>
      </c>
      <c r="D618" s="201">
        <v>17</v>
      </c>
      <c r="E618" s="420">
        <v>1704</v>
      </c>
      <c r="F618" s="420" t="s">
        <v>950</v>
      </c>
      <c r="G618" s="201" t="s">
        <v>939</v>
      </c>
      <c r="H618" s="201" t="s">
        <v>947</v>
      </c>
      <c r="I618" s="420" t="s">
        <v>949</v>
      </c>
      <c r="J618" s="421">
        <v>80.790000000000006</v>
      </c>
      <c r="K618" s="421">
        <v>102.01252083017725</v>
      </c>
      <c r="L618" s="421">
        <v>169.10252083017724</v>
      </c>
      <c r="M618" s="202">
        <v>25.32</v>
      </c>
      <c r="N618" s="204">
        <v>43.96372845802658</v>
      </c>
    </row>
    <row r="619" spans="1:14">
      <c r="A619" s="199">
        <v>618</v>
      </c>
      <c r="B619" s="200">
        <v>5</v>
      </c>
      <c r="C619" s="200" t="s">
        <v>937</v>
      </c>
      <c r="D619" s="201">
        <v>17</v>
      </c>
      <c r="E619" s="420"/>
      <c r="F619" s="420"/>
      <c r="G619" s="201" t="s">
        <v>941</v>
      </c>
      <c r="H619" s="201" t="s">
        <v>947</v>
      </c>
      <c r="I619" s="420"/>
      <c r="J619" s="421"/>
      <c r="K619" s="421"/>
      <c r="L619" s="421"/>
      <c r="M619" s="202">
        <v>23.72</v>
      </c>
      <c r="N619" s="204">
        <v>41.185609756097563</v>
      </c>
    </row>
    <row r="620" spans="1:14">
      <c r="A620" s="199">
        <v>619</v>
      </c>
      <c r="B620" s="200">
        <v>5</v>
      </c>
      <c r="C620" s="200" t="s">
        <v>937</v>
      </c>
      <c r="D620" s="201">
        <v>17</v>
      </c>
      <c r="E620" s="420"/>
      <c r="F620" s="420"/>
      <c r="G620" s="201" t="s">
        <v>942</v>
      </c>
      <c r="H620" s="201" t="s">
        <v>947</v>
      </c>
      <c r="I620" s="420"/>
      <c r="J620" s="421"/>
      <c r="K620" s="421"/>
      <c r="L620" s="421"/>
      <c r="M620" s="202">
        <v>23.72</v>
      </c>
      <c r="N620" s="204">
        <v>41.185609756097563</v>
      </c>
    </row>
    <row r="621" spans="1:14">
      <c r="A621" s="199">
        <v>620</v>
      </c>
      <c r="B621" s="200">
        <v>5</v>
      </c>
      <c r="C621" s="200" t="s">
        <v>937</v>
      </c>
      <c r="D621" s="201">
        <v>17</v>
      </c>
      <c r="E621" s="420"/>
      <c r="F621" s="420"/>
      <c r="G621" s="201" t="s">
        <v>943</v>
      </c>
      <c r="H621" s="201" t="s">
        <v>947</v>
      </c>
      <c r="I621" s="420"/>
      <c r="J621" s="421"/>
      <c r="K621" s="421"/>
      <c r="L621" s="421"/>
      <c r="M621" s="202">
        <v>25.32</v>
      </c>
      <c r="N621" s="204">
        <v>43.96372845802658</v>
      </c>
    </row>
    <row r="622" spans="1:14">
      <c r="A622" s="199">
        <v>621</v>
      </c>
      <c r="B622" s="200">
        <v>5</v>
      </c>
      <c r="C622" s="200" t="s">
        <v>937</v>
      </c>
      <c r="D622" s="201">
        <v>17</v>
      </c>
      <c r="E622" s="420">
        <v>1705</v>
      </c>
      <c r="F622" s="420" t="s">
        <v>939</v>
      </c>
      <c r="G622" s="201" t="s">
        <v>939</v>
      </c>
      <c r="H622" s="201" t="s">
        <v>867</v>
      </c>
      <c r="I622" s="420" t="s">
        <v>949</v>
      </c>
      <c r="J622" s="421">
        <v>85.82</v>
      </c>
      <c r="K622" s="421">
        <v>108.36464711227785</v>
      </c>
      <c r="L622" s="421">
        <v>178.34464711227787</v>
      </c>
      <c r="M622" s="202">
        <v>26.56</v>
      </c>
      <c r="N622" s="204">
        <v>46.116770452021555</v>
      </c>
    </row>
    <row r="623" spans="1:14">
      <c r="A623" s="199">
        <v>622</v>
      </c>
      <c r="B623" s="200">
        <v>5</v>
      </c>
      <c r="C623" s="200" t="s">
        <v>937</v>
      </c>
      <c r="D623" s="201">
        <v>17</v>
      </c>
      <c r="E623" s="420"/>
      <c r="F623" s="420"/>
      <c r="G623" s="201" t="s">
        <v>941</v>
      </c>
      <c r="H623" s="201" t="s">
        <v>867</v>
      </c>
      <c r="I623" s="420"/>
      <c r="J623" s="421"/>
      <c r="K623" s="421"/>
      <c r="L623" s="421"/>
      <c r="M623" s="202">
        <v>21.9</v>
      </c>
      <c r="N623" s="204">
        <v>38.025499732653316</v>
      </c>
    </row>
    <row r="624" spans="1:14">
      <c r="A624" s="199">
        <v>623</v>
      </c>
      <c r="B624" s="200">
        <v>5</v>
      </c>
      <c r="C624" s="200" t="s">
        <v>937</v>
      </c>
      <c r="D624" s="201">
        <v>17</v>
      </c>
      <c r="E624" s="420"/>
      <c r="F624" s="420"/>
      <c r="G624" s="201" t="s">
        <v>942</v>
      </c>
      <c r="H624" s="201" t="s">
        <v>867</v>
      </c>
      <c r="I624" s="420"/>
      <c r="J624" s="421"/>
      <c r="K624" s="421"/>
      <c r="L624" s="421"/>
      <c r="M624" s="202">
        <v>21.9</v>
      </c>
      <c r="N624" s="204">
        <v>38.025499732653316</v>
      </c>
    </row>
    <row r="625" spans="1:14">
      <c r="A625" s="199">
        <v>624</v>
      </c>
      <c r="B625" s="200">
        <v>5</v>
      </c>
      <c r="C625" s="200" t="s">
        <v>937</v>
      </c>
      <c r="D625" s="201">
        <v>17</v>
      </c>
      <c r="E625" s="420"/>
      <c r="F625" s="420"/>
      <c r="G625" s="201" t="s">
        <v>943</v>
      </c>
      <c r="H625" s="201" t="s">
        <v>867</v>
      </c>
      <c r="I625" s="420"/>
      <c r="J625" s="421"/>
      <c r="K625" s="421"/>
      <c r="L625" s="421"/>
      <c r="M625" s="202">
        <v>26.56</v>
      </c>
      <c r="N625" s="204">
        <v>46.116770452021555</v>
      </c>
    </row>
    <row r="626" spans="1:14">
      <c r="A626" s="199">
        <v>625</v>
      </c>
      <c r="B626" s="200">
        <v>5</v>
      </c>
      <c r="C626" s="200" t="s">
        <v>937</v>
      </c>
      <c r="D626" s="201">
        <v>17</v>
      </c>
      <c r="E626" s="420">
        <v>1706</v>
      </c>
      <c r="F626" s="420" t="s">
        <v>943</v>
      </c>
      <c r="G626" s="201" t="s">
        <v>939</v>
      </c>
      <c r="H626" s="201" t="s">
        <v>947</v>
      </c>
      <c r="I626" s="420" t="s">
        <v>949</v>
      </c>
      <c r="J626" s="421">
        <v>80.790000000000006</v>
      </c>
      <c r="K626" s="421">
        <v>102.01328175484653</v>
      </c>
      <c r="L626" s="421">
        <v>169.10328175484653</v>
      </c>
      <c r="M626" s="202">
        <v>23.72</v>
      </c>
      <c r="N626" s="204">
        <v>41.185609756097563</v>
      </c>
    </row>
    <row r="627" spans="1:14">
      <c r="A627" s="199">
        <v>626</v>
      </c>
      <c r="B627" s="200">
        <v>5</v>
      </c>
      <c r="C627" s="200" t="s">
        <v>937</v>
      </c>
      <c r="D627" s="201">
        <v>17</v>
      </c>
      <c r="E627" s="420"/>
      <c r="F627" s="420"/>
      <c r="G627" s="201" t="s">
        <v>941</v>
      </c>
      <c r="H627" s="201" t="s">
        <v>947</v>
      </c>
      <c r="I627" s="420"/>
      <c r="J627" s="421"/>
      <c r="K627" s="421"/>
      <c r="L627" s="421"/>
      <c r="M627" s="202">
        <v>25.32</v>
      </c>
      <c r="N627" s="204">
        <v>43.96372845802658</v>
      </c>
    </row>
    <row r="628" spans="1:14">
      <c r="A628" s="199">
        <v>627</v>
      </c>
      <c r="B628" s="200">
        <v>5</v>
      </c>
      <c r="C628" s="200" t="s">
        <v>937</v>
      </c>
      <c r="D628" s="201">
        <v>17</v>
      </c>
      <c r="E628" s="420"/>
      <c r="F628" s="420"/>
      <c r="G628" s="201" t="s">
        <v>942</v>
      </c>
      <c r="H628" s="201" t="s">
        <v>947</v>
      </c>
      <c r="I628" s="420"/>
      <c r="J628" s="421"/>
      <c r="K628" s="421"/>
      <c r="L628" s="421"/>
      <c r="M628" s="202">
        <v>25.32</v>
      </c>
      <c r="N628" s="204">
        <v>43.96372845802658</v>
      </c>
    </row>
    <row r="629" spans="1:14">
      <c r="A629" s="199">
        <v>628</v>
      </c>
      <c r="B629" s="200">
        <v>5</v>
      </c>
      <c r="C629" s="200" t="s">
        <v>937</v>
      </c>
      <c r="D629" s="201">
        <v>17</v>
      </c>
      <c r="E629" s="420"/>
      <c r="F629" s="420"/>
      <c r="G629" s="201" t="s">
        <v>943</v>
      </c>
      <c r="H629" s="201" t="s">
        <v>947</v>
      </c>
      <c r="I629" s="420"/>
      <c r="J629" s="421"/>
      <c r="K629" s="421"/>
      <c r="L629" s="421"/>
      <c r="M629" s="202">
        <v>23.72</v>
      </c>
      <c r="N629" s="204">
        <v>41.185609756097563</v>
      </c>
    </row>
    <row r="630" spans="1:14">
      <c r="A630" s="199">
        <v>629</v>
      </c>
      <c r="B630" s="200">
        <v>5</v>
      </c>
      <c r="C630" s="200" t="s">
        <v>937</v>
      </c>
      <c r="D630" s="201">
        <v>17</v>
      </c>
      <c r="E630" s="420">
        <v>1707</v>
      </c>
      <c r="F630" s="420" t="s">
        <v>941</v>
      </c>
      <c r="G630" s="201" t="s">
        <v>939</v>
      </c>
      <c r="H630" s="201" t="s">
        <v>867</v>
      </c>
      <c r="I630" s="420" t="s">
        <v>940</v>
      </c>
      <c r="J630" s="421">
        <v>114.59</v>
      </c>
      <c r="K630" s="421">
        <v>144.69243664176091</v>
      </c>
      <c r="L630" s="421">
        <v>247.34243664176091</v>
      </c>
      <c r="M630" s="202">
        <v>27</v>
      </c>
      <c r="N630" s="204">
        <v>46.880753095052036</v>
      </c>
    </row>
    <row r="631" spans="1:14">
      <c r="A631" s="199">
        <v>630</v>
      </c>
      <c r="B631" s="200">
        <v>5</v>
      </c>
      <c r="C631" s="200" t="s">
        <v>937</v>
      </c>
      <c r="D631" s="201">
        <v>17</v>
      </c>
      <c r="E631" s="420"/>
      <c r="F631" s="420"/>
      <c r="G631" s="201" t="s">
        <v>941</v>
      </c>
      <c r="H631" s="201" t="s">
        <v>867</v>
      </c>
      <c r="I631" s="420"/>
      <c r="J631" s="421"/>
      <c r="K631" s="421"/>
      <c r="L631" s="421"/>
      <c r="M631" s="202">
        <v>21.98</v>
      </c>
      <c r="N631" s="204">
        <v>38.164405667749769</v>
      </c>
    </row>
    <row r="632" spans="1:14">
      <c r="A632" s="199">
        <v>631</v>
      </c>
      <c r="B632" s="200">
        <v>5</v>
      </c>
      <c r="C632" s="200" t="s">
        <v>937</v>
      </c>
      <c r="D632" s="201">
        <v>17</v>
      </c>
      <c r="E632" s="420"/>
      <c r="F632" s="420"/>
      <c r="G632" s="201" t="s">
        <v>942</v>
      </c>
      <c r="H632" s="201" t="s">
        <v>867</v>
      </c>
      <c r="I632" s="420"/>
      <c r="J632" s="421"/>
      <c r="K632" s="421"/>
      <c r="L632" s="421"/>
      <c r="M632" s="202">
        <v>24.08</v>
      </c>
      <c r="N632" s="204">
        <v>41.810686464031591</v>
      </c>
    </row>
    <row r="633" spans="1:14">
      <c r="A633" s="199">
        <v>632</v>
      </c>
      <c r="B633" s="200">
        <v>5</v>
      </c>
      <c r="C633" s="200" t="s">
        <v>937</v>
      </c>
      <c r="D633" s="201">
        <v>17</v>
      </c>
      <c r="E633" s="420"/>
      <c r="F633" s="420"/>
      <c r="G633" s="201" t="s">
        <v>943</v>
      </c>
      <c r="H633" s="201" t="s">
        <v>867</v>
      </c>
      <c r="I633" s="420"/>
      <c r="J633" s="421"/>
      <c r="K633" s="421"/>
      <c r="L633" s="421"/>
      <c r="M633" s="202">
        <v>24.08</v>
      </c>
      <c r="N633" s="204">
        <v>41.810686464031591</v>
      </c>
    </row>
    <row r="634" spans="1:14">
      <c r="A634" s="199">
        <v>633</v>
      </c>
      <c r="B634" s="200">
        <v>5</v>
      </c>
      <c r="C634" s="200" t="s">
        <v>937</v>
      </c>
      <c r="D634" s="201">
        <v>17</v>
      </c>
      <c r="E634" s="420"/>
      <c r="F634" s="420"/>
      <c r="G634" s="201" t="s">
        <v>944</v>
      </c>
      <c r="H634" s="201" t="s">
        <v>867</v>
      </c>
      <c r="I634" s="420"/>
      <c r="J634" s="421"/>
      <c r="K634" s="421"/>
      <c r="L634" s="421"/>
      <c r="M634" s="202">
        <v>21.98</v>
      </c>
      <c r="N634" s="204">
        <v>38.164405667749769</v>
      </c>
    </row>
    <row r="635" spans="1:14">
      <c r="A635" s="199">
        <v>634</v>
      </c>
      <c r="B635" s="200">
        <v>5</v>
      </c>
      <c r="C635" s="200" t="s">
        <v>937</v>
      </c>
      <c r="D635" s="201">
        <v>17</v>
      </c>
      <c r="E635" s="420"/>
      <c r="F635" s="420"/>
      <c r="G635" s="201" t="s">
        <v>945</v>
      </c>
      <c r="H635" s="201" t="s">
        <v>867</v>
      </c>
      <c r="I635" s="420"/>
      <c r="J635" s="421"/>
      <c r="K635" s="421"/>
      <c r="L635" s="421"/>
      <c r="M635" s="202">
        <v>27</v>
      </c>
      <c r="N635" s="204">
        <v>46.880753095052036</v>
      </c>
    </row>
    <row r="636" spans="1:14">
      <c r="A636" s="199">
        <v>635</v>
      </c>
      <c r="B636" s="200">
        <v>5</v>
      </c>
      <c r="C636" s="200" t="s">
        <v>937</v>
      </c>
      <c r="D636" s="201">
        <v>17</v>
      </c>
      <c r="E636" s="420">
        <v>1708</v>
      </c>
      <c r="F636" s="420" t="s">
        <v>942</v>
      </c>
      <c r="G636" s="201" t="s">
        <v>939</v>
      </c>
      <c r="H636" s="201" t="s">
        <v>947</v>
      </c>
      <c r="I636" s="420" t="s">
        <v>940</v>
      </c>
      <c r="J636" s="421">
        <v>114.96599999999999</v>
      </c>
      <c r="K636" s="421">
        <v>145.1596344911147</v>
      </c>
      <c r="L636" s="421">
        <v>249.57963449111469</v>
      </c>
      <c r="M636" s="202">
        <v>25.62</v>
      </c>
      <c r="N636" s="204">
        <v>44.48462571463827</v>
      </c>
    </row>
    <row r="637" spans="1:14">
      <c r="A637" s="199">
        <v>636</v>
      </c>
      <c r="B637" s="200">
        <v>5</v>
      </c>
      <c r="C637" s="200" t="s">
        <v>937</v>
      </c>
      <c r="D637" s="201">
        <v>17</v>
      </c>
      <c r="E637" s="420"/>
      <c r="F637" s="420"/>
      <c r="G637" s="201" t="s">
        <v>941</v>
      </c>
      <c r="H637" s="201" t="s">
        <v>947</v>
      </c>
      <c r="I637" s="420"/>
      <c r="J637" s="421"/>
      <c r="K637" s="421"/>
      <c r="L637" s="421"/>
      <c r="M637" s="202">
        <v>23.49</v>
      </c>
      <c r="N637" s="204">
        <v>40.786255192695265</v>
      </c>
    </row>
    <row r="638" spans="1:14">
      <c r="A638" s="199">
        <v>637</v>
      </c>
      <c r="B638" s="200">
        <v>5</v>
      </c>
      <c r="C638" s="200" t="s">
        <v>937</v>
      </c>
      <c r="D638" s="201">
        <v>17</v>
      </c>
      <c r="E638" s="420"/>
      <c r="F638" s="420"/>
      <c r="G638" s="201" t="s">
        <v>942</v>
      </c>
      <c r="H638" s="201" t="s">
        <v>947</v>
      </c>
      <c r="I638" s="420"/>
      <c r="J638" s="421"/>
      <c r="K638" s="421"/>
      <c r="L638" s="421"/>
      <c r="M638" s="202">
        <v>23.46</v>
      </c>
      <c r="N638" s="204">
        <v>40.734165467034103</v>
      </c>
    </row>
    <row r="639" spans="1:14">
      <c r="A639" s="199">
        <v>638</v>
      </c>
      <c r="B639" s="200">
        <v>5</v>
      </c>
      <c r="C639" s="200" t="s">
        <v>937</v>
      </c>
      <c r="D639" s="201">
        <v>17</v>
      </c>
      <c r="E639" s="420"/>
      <c r="F639" s="420"/>
      <c r="G639" s="201" t="s">
        <v>943</v>
      </c>
      <c r="H639" s="201" t="s">
        <v>947</v>
      </c>
      <c r="I639" s="420"/>
      <c r="J639" s="421"/>
      <c r="K639" s="421"/>
      <c r="L639" s="421"/>
      <c r="M639" s="202">
        <v>23.46</v>
      </c>
      <c r="N639" s="204">
        <v>40.734165467034103</v>
      </c>
    </row>
    <row r="640" spans="1:14">
      <c r="A640" s="199">
        <v>639</v>
      </c>
      <c r="B640" s="200">
        <v>5</v>
      </c>
      <c r="C640" s="200" t="s">
        <v>937</v>
      </c>
      <c r="D640" s="201">
        <v>17</v>
      </c>
      <c r="E640" s="420"/>
      <c r="F640" s="420"/>
      <c r="G640" s="201" t="s">
        <v>944</v>
      </c>
      <c r="H640" s="201" t="s">
        <v>947</v>
      </c>
      <c r="I640" s="420"/>
      <c r="J640" s="421"/>
      <c r="K640" s="421"/>
      <c r="L640" s="421"/>
      <c r="M640" s="202">
        <v>23.49</v>
      </c>
      <c r="N640" s="204">
        <v>40.786255192695265</v>
      </c>
    </row>
    <row r="641" spans="1:14" ht="18" thickBot="1">
      <c r="A641" s="199">
        <v>640</v>
      </c>
      <c r="B641" s="200">
        <v>5</v>
      </c>
      <c r="C641" s="200" t="s">
        <v>937</v>
      </c>
      <c r="D641" s="201">
        <v>17</v>
      </c>
      <c r="E641" s="420"/>
      <c r="F641" s="420"/>
      <c r="G641" s="201" t="s">
        <v>945</v>
      </c>
      <c r="H641" s="201" t="s">
        <v>947</v>
      </c>
      <c r="I641" s="420"/>
      <c r="J641" s="421"/>
      <c r="K641" s="421"/>
      <c r="L641" s="421"/>
      <c r="M641" s="206">
        <v>25.62</v>
      </c>
      <c r="N641" s="207">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95" bestFit="1" customWidth="1"/>
    <col min="3" max="3" width="9" style="195" bestFit="1" customWidth="1"/>
    <col min="4" max="8" width="5.75" style="195" bestFit="1" customWidth="1"/>
    <col min="9" max="9" width="5.75" style="195" customWidth="1"/>
    <col min="10" max="12" width="17" style="195" customWidth="1"/>
    <col min="13" max="13" width="14.125" style="195" bestFit="1" customWidth="1"/>
    <col min="14" max="14" width="19.5" style="195" customWidth="1"/>
    <col min="15" max="16384" width="9" style="195"/>
  </cols>
  <sheetData>
    <row r="1" spans="1:14" ht="18">
      <c r="A1" s="211" t="s">
        <v>146</v>
      </c>
      <c r="B1" s="211" t="s">
        <v>929</v>
      </c>
      <c r="C1" s="211" t="s">
        <v>930</v>
      </c>
      <c r="D1" s="211" t="s">
        <v>104</v>
      </c>
      <c r="E1" s="211" t="s">
        <v>669</v>
      </c>
      <c r="F1" s="211" t="s">
        <v>98</v>
      </c>
      <c r="G1" s="211" t="s">
        <v>931</v>
      </c>
      <c r="H1" s="211" t="s">
        <v>150</v>
      </c>
      <c r="I1" s="211" t="s">
        <v>899</v>
      </c>
      <c r="J1" s="211" t="s">
        <v>932</v>
      </c>
      <c r="K1" s="211" t="s">
        <v>933</v>
      </c>
      <c r="L1" s="211" t="s">
        <v>934</v>
      </c>
      <c r="M1" s="212" t="s">
        <v>935</v>
      </c>
      <c r="N1" s="212" t="s">
        <v>936</v>
      </c>
    </row>
    <row r="2" spans="1:14" ht="16.5">
      <c r="A2" s="195">
        <v>1</v>
      </c>
      <c r="B2" s="195">
        <v>4</v>
      </c>
      <c r="C2" s="195" t="s">
        <v>937</v>
      </c>
      <c r="D2" s="195">
        <v>2</v>
      </c>
      <c r="E2" s="423">
        <v>201</v>
      </c>
      <c r="F2" s="423" t="s">
        <v>951</v>
      </c>
      <c r="G2" s="195" t="s">
        <v>939</v>
      </c>
      <c r="H2" s="195" t="s">
        <v>952</v>
      </c>
      <c r="I2" s="423" t="s">
        <v>949</v>
      </c>
      <c r="J2" s="424">
        <v>85.93</v>
      </c>
      <c r="K2" s="424">
        <v>111.24848063632808</v>
      </c>
      <c r="L2" s="424">
        <v>191.5084806363281</v>
      </c>
      <c r="M2" s="213">
        <v>22.84</v>
      </c>
      <c r="N2" s="213">
        <v>40.768279012450598</v>
      </c>
    </row>
    <row r="3" spans="1:14" ht="16.5">
      <c r="A3" s="195">
        <v>2</v>
      </c>
      <c r="B3" s="195">
        <v>4</v>
      </c>
      <c r="C3" s="195" t="s">
        <v>937</v>
      </c>
      <c r="D3" s="195">
        <v>2</v>
      </c>
      <c r="E3" s="423"/>
      <c r="F3" s="423"/>
      <c r="G3" s="195" t="s">
        <v>941</v>
      </c>
      <c r="H3" s="195" t="s">
        <v>952</v>
      </c>
      <c r="I3" s="423"/>
      <c r="J3" s="424"/>
      <c r="K3" s="424"/>
      <c r="L3" s="424"/>
      <c r="M3" s="213">
        <v>32.799999999999997</v>
      </c>
      <c r="N3" s="213">
        <v>58.546390175498232</v>
      </c>
    </row>
    <row r="4" spans="1:14" ht="16.5">
      <c r="A4" s="195">
        <v>3</v>
      </c>
      <c r="B4" s="195">
        <v>4</v>
      </c>
      <c r="C4" s="195" t="s">
        <v>937</v>
      </c>
      <c r="D4" s="195">
        <v>2</v>
      </c>
      <c r="E4" s="423"/>
      <c r="F4" s="423"/>
      <c r="G4" s="195" t="s">
        <v>942</v>
      </c>
      <c r="H4" s="195" t="s">
        <v>952</v>
      </c>
      <c r="I4" s="423"/>
      <c r="J4" s="424"/>
      <c r="K4" s="424"/>
      <c r="L4" s="424"/>
      <c r="M4" s="213">
        <v>32.799999999999997</v>
      </c>
      <c r="N4" s="213">
        <v>58.546390175498232</v>
      </c>
    </row>
    <row r="5" spans="1:14" ht="16.5">
      <c r="A5" s="195">
        <v>4</v>
      </c>
      <c r="B5" s="195">
        <v>4</v>
      </c>
      <c r="C5" s="195" t="s">
        <v>937</v>
      </c>
      <c r="D5" s="195">
        <v>2</v>
      </c>
      <c r="E5" s="423"/>
      <c r="F5" s="423"/>
      <c r="G5" s="195" t="s">
        <v>943</v>
      </c>
      <c r="H5" s="195" t="s">
        <v>952</v>
      </c>
      <c r="I5" s="423"/>
      <c r="J5" s="424"/>
      <c r="K5" s="424"/>
      <c r="L5" s="424"/>
      <c r="M5" s="213">
        <v>22.84</v>
      </c>
      <c r="N5" s="213">
        <v>40.768279012450598</v>
      </c>
    </row>
    <row r="6" spans="1:14" ht="16.5">
      <c r="A6" s="195">
        <v>5</v>
      </c>
      <c r="B6" s="195">
        <v>4</v>
      </c>
      <c r="C6" s="195" t="s">
        <v>937</v>
      </c>
      <c r="D6" s="195">
        <v>2</v>
      </c>
      <c r="E6" s="423">
        <v>202</v>
      </c>
      <c r="F6" s="423" t="s">
        <v>953</v>
      </c>
      <c r="G6" s="195" t="s">
        <v>939</v>
      </c>
      <c r="H6" s="195" t="s">
        <v>954</v>
      </c>
      <c r="I6" s="423" t="s">
        <v>949</v>
      </c>
      <c r="J6" s="424">
        <v>85.93</v>
      </c>
      <c r="K6" s="424">
        <v>111.24848063632808</v>
      </c>
      <c r="L6" s="424">
        <v>188.84848063632808</v>
      </c>
      <c r="M6" s="213">
        <v>22.84</v>
      </c>
      <c r="N6" s="213">
        <v>40.768279012450598</v>
      </c>
    </row>
    <row r="7" spans="1:14">
      <c r="A7" s="195">
        <v>6</v>
      </c>
      <c r="B7" s="195">
        <v>4</v>
      </c>
      <c r="C7" s="195" t="s">
        <v>937</v>
      </c>
      <c r="D7" s="195">
        <v>2</v>
      </c>
      <c r="E7" s="423"/>
      <c r="F7" s="423"/>
      <c r="G7" s="195" t="s">
        <v>941</v>
      </c>
      <c r="H7" s="195" t="s">
        <v>954</v>
      </c>
      <c r="I7" s="423"/>
      <c r="J7" s="424"/>
      <c r="K7" s="424"/>
      <c r="L7" s="424"/>
      <c r="M7" s="181">
        <v>29.92</v>
      </c>
      <c r="N7" s="181">
        <v>53.405731525942301</v>
      </c>
    </row>
    <row r="8" spans="1:14">
      <c r="A8" s="195">
        <v>7</v>
      </c>
      <c r="B8" s="195">
        <v>4</v>
      </c>
      <c r="C8" s="195" t="s">
        <v>937</v>
      </c>
      <c r="D8" s="195">
        <v>2</v>
      </c>
      <c r="E8" s="423"/>
      <c r="F8" s="423"/>
      <c r="G8" s="195" t="s">
        <v>942</v>
      </c>
      <c r="H8" s="195" t="s">
        <v>954</v>
      </c>
      <c r="I8" s="423"/>
      <c r="J8" s="424"/>
      <c r="K8" s="424"/>
      <c r="L8" s="424"/>
      <c r="M8" s="181">
        <v>29.92</v>
      </c>
      <c r="N8" s="181">
        <v>53.405731525942301</v>
      </c>
    </row>
    <row r="9" spans="1:14" ht="16.5">
      <c r="A9" s="195">
        <v>8</v>
      </c>
      <c r="B9" s="195">
        <v>4</v>
      </c>
      <c r="C9" s="195" t="s">
        <v>937</v>
      </c>
      <c r="D9" s="195">
        <v>2</v>
      </c>
      <c r="E9" s="423"/>
      <c r="F9" s="423"/>
      <c r="G9" s="195" t="s">
        <v>943</v>
      </c>
      <c r="H9" s="195" t="s">
        <v>954</v>
      </c>
      <c r="I9" s="423"/>
      <c r="J9" s="424"/>
      <c r="K9" s="424"/>
      <c r="L9" s="424"/>
      <c r="M9" s="213">
        <v>22.84</v>
      </c>
      <c r="N9" s="213">
        <v>40.768279012450598</v>
      </c>
    </row>
    <row r="10" spans="1:14">
      <c r="A10" s="195">
        <v>9</v>
      </c>
      <c r="B10" s="195">
        <v>4</v>
      </c>
      <c r="C10" s="195" t="s">
        <v>937</v>
      </c>
      <c r="D10" s="195">
        <v>2</v>
      </c>
      <c r="E10" s="423">
        <v>203</v>
      </c>
      <c r="F10" s="423" t="s">
        <v>955</v>
      </c>
      <c r="G10" s="195" t="s">
        <v>939</v>
      </c>
      <c r="H10" s="195" t="s">
        <v>952</v>
      </c>
      <c r="I10" s="423" t="s">
        <v>949</v>
      </c>
      <c r="J10" s="424">
        <v>63.88</v>
      </c>
      <c r="K10" s="424">
        <v>82.701651845090623</v>
      </c>
      <c r="L10" s="424">
        <v>137.46165184509061</v>
      </c>
      <c r="M10" s="181">
        <v>18.690000000000001</v>
      </c>
      <c r="N10" s="181">
        <v>33.360732694514084</v>
      </c>
    </row>
    <row r="11" spans="1:14">
      <c r="A11" s="195">
        <v>10</v>
      </c>
      <c r="B11" s="195">
        <v>4</v>
      </c>
      <c r="C11" s="195" t="s">
        <v>937</v>
      </c>
      <c r="D11" s="195">
        <v>2</v>
      </c>
      <c r="E11" s="423"/>
      <c r="F11" s="423"/>
      <c r="G11" s="195" t="s">
        <v>941</v>
      </c>
      <c r="H11" s="195" t="s">
        <v>952</v>
      </c>
      <c r="I11" s="423"/>
      <c r="J11" s="424"/>
      <c r="K11" s="424"/>
      <c r="L11" s="424"/>
      <c r="M11" s="181">
        <v>17.36</v>
      </c>
      <c r="N11" s="181">
        <v>30.986747970934431</v>
      </c>
    </row>
    <row r="12" spans="1:14">
      <c r="A12" s="195">
        <v>11</v>
      </c>
      <c r="B12" s="195">
        <v>4</v>
      </c>
      <c r="C12" s="195" t="s">
        <v>937</v>
      </c>
      <c r="D12" s="195">
        <v>2</v>
      </c>
      <c r="E12" s="423"/>
      <c r="F12" s="423"/>
      <c r="G12" s="195" t="s">
        <v>942</v>
      </c>
      <c r="H12" s="195" t="s">
        <v>952</v>
      </c>
      <c r="I12" s="423"/>
      <c r="J12" s="424"/>
      <c r="K12" s="424"/>
      <c r="L12" s="424"/>
      <c r="M12" s="181">
        <v>17.36</v>
      </c>
      <c r="N12" s="181">
        <v>30.986747970934431</v>
      </c>
    </row>
    <row r="13" spans="1:14">
      <c r="A13" s="195">
        <v>12</v>
      </c>
      <c r="B13" s="195">
        <v>4</v>
      </c>
      <c r="C13" s="195" t="s">
        <v>937</v>
      </c>
      <c r="D13" s="195">
        <v>2</v>
      </c>
      <c r="E13" s="423"/>
      <c r="F13" s="423"/>
      <c r="G13" s="195" t="s">
        <v>943</v>
      </c>
      <c r="H13" s="195" t="s">
        <v>952</v>
      </c>
      <c r="I13" s="423"/>
      <c r="J13" s="424"/>
      <c r="K13" s="424"/>
      <c r="L13" s="424"/>
      <c r="M13" s="181">
        <v>18.690000000000001</v>
      </c>
      <c r="N13" s="181">
        <v>33.360732694514084</v>
      </c>
    </row>
    <row r="14" spans="1:14">
      <c r="A14" s="195">
        <v>13</v>
      </c>
      <c r="B14" s="195">
        <v>4</v>
      </c>
      <c r="C14" s="195" t="s">
        <v>937</v>
      </c>
      <c r="D14" s="195">
        <v>2</v>
      </c>
      <c r="E14" s="423">
        <v>204</v>
      </c>
      <c r="F14" s="423" t="s">
        <v>956</v>
      </c>
      <c r="G14" s="195" t="s">
        <v>939</v>
      </c>
      <c r="H14" s="195" t="s">
        <v>954</v>
      </c>
      <c r="I14" s="423" t="s">
        <v>949</v>
      </c>
      <c r="J14" s="424">
        <v>83.93</v>
      </c>
      <c r="K14" s="424">
        <v>108.65919911331335</v>
      </c>
      <c r="L14" s="424">
        <v>185.28919911331334</v>
      </c>
      <c r="M14" s="181">
        <v>32.53</v>
      </c>
      <c r="N14" s="181">
        <v>58.064453427102364</v>
      </c>
    </row>
    <row r="15" spans="1:14">
      <c r="A15" s="195">
        <v>14</v>
      </c>
      <c r="B15" s="195">
        <v>4</v>
      </c>
      <c r="C15" s="195" t="s">
        <v>937</v>
      </c>
      <c r="D15" s="195">
        <v>2</v>
      </c>
      <c r="E15" s="423"/>
      <c r="F15" s="423"/>
      <c r="G15" s="195" t="s">
        <v>941</v>
      </c>
      <c r="H15" s="195" t="s">
        <v>954</v>
      </c>
      <c r="I15" s="423"/>
      <c r="J15" s="424"/>
      <c r="K15" s="424"/>
      <c r="L15" s="424"/>
      <c r="M15" s="181">
        <v>22.53</v>
      </c>
      <c r="N15" s="181">
        <v>40.214944227255344</v>
      </c>
    </row>
    <row r="16" spans="1:14">
      <c r="A16" s="195">
        <v>15</v>
      </c>
      <c r="B16" s="195">
        <v>4</v>
      </c>
      <c r="C16" s="195" t="s">
        <v>937</v>
      </c>
      <c r="D16" s="195">
        <v>2</v>
      </c>
      <c r="E16" s="423"/>
      <c r="F16" s="423"/>
      <c r="G16" s="195" t="s">
        <v>942</v>
      </c>
      <c r="H16" s="195" t="s">
        <v>954</v>
      </c>
      <c r="I16" s="423"/>
      <c r="J16" s="424"/>
      <c r="K16" s="424"/>
      <c r="L16" s="424"/>
      <c r="M16" s="181">
        <v>22.53</v>
      </c>
      <c r="N16" s="181">
        <v>40.214944227255344</v>
      </c>
    </row>
    <row r="17" spans="1:14">
      <c r="A17" s="195">
        <v>16</v>
      </c>
      <c r="B17" s="195">
        <v>4</v>
      </c>
      <c r="C17" s="195" t="s">
        <v>937</v>
      </c>
      <c r="D17" s="195">
        <v>2</v>
      </c>
      <c r="E17" s="423"/>
      <c r="F17" s="423"/>
      <c r="G17" s="195" t="s">
        <v>943</v>
      </c>
      <c r="H17" s="195" t="s">
        <v>954</v>
      </c>
      <c r="I17" s="423"/>
      <c r="J17" s="424"/>
      <c r="K17" s="424"/>
      <c r="L17" s="424"/>
      <c r="M17" s="181">
        <v>32.53</v>
      </c>
      <c r="N17" s="181">
        <v>58.064453427102364</v>
      </c>
    </row>
    <row r="18" spans="1:14">
      <c r="A18" s="195">
        <v>17</v>
      </c>
      <c r="B18" s="195">
        <v>4</v>
      </c>
      <c r="C18" s="195" t="s">
        <v>937</v>
      </c>
      <c r="D18" s="195">
        <v>2</v>
      </c>
      <c r="E18" s="423">
        <v>205</v>
      </c>
      <c r="F18" s="423" t="s">
        <v>957</v>
      </c>
      <c r="G18" s="195" t="s">
        <v>939</v>
      </c>
      <c r="H18" s="195" t="s">
        <v>952</v>
      </c>
      <c r="I18" s="423" t="s">
        <v>949</v>
      </c>
      <c r="J18" s="424">
        <v>63.78</v>
      </c>
      <c r="K18" s="424">
        <v>82.572187768939884</v>
      </c>
      <c r="L18" s="424">
        <v>137.06218776893988</v>
      </c>
      <c r="M18" s="181">
        <v>17.36</v>
      </c>
      <c r="N18" s="181">
        <v>30.986747970934431</v>
      </c>
    </row>
    <row r="19" spans="1:14">
      <c r="A19" s="195">
        <v>18</v>
      </c>
      <c r="B19" s="195">
        <v>4</v>
      </c>
      <c r="C19" s="195" t="s">
        <v>937</v>
      </c>
      <c r="D19" s="195">
        <v>2</v>
      </c>
      <c r="E19" s="423"/>
      <c r="F19" s="423"/>
      <c r="G19" s="195" t="s">
        <v>941</v>
      </c>
      <c r="H19" s="195" t="s">
        <v>952</v>
      </c>
      <c r="I19" s="423"/>
      <c r="J19" s="424"/>
      <c r="K19" s="424"/>
      <c r="L19" s="424"/>
      <c r="M19" s="181">
        <v>18.46</v>
      </c>
      <c r="N19" s="181">
        <v>32.950193982917604</v>
      </c>
    </row>
    <row r="20" spans="1:14">
      <c r="A20" s="195">
        <v>19</v>
      </c>
      <c r="B20" s="195">
        <v>4</v>
      </c>
      <c r="C20" s="195" t="s">
        <v>937</v>
      </c>
      <c r="D20" s="195">
        <v>2</v>
      </c>
      <c r="E20" s="423"/>
      <c r="F20" s="423"/>
      <c r="G20" s="195" t="s">
        <v>942</v>
      </c>
      <c r="H20" s="195" t="s">
        <v>952</v>
      </c>
      <c r="I20" s="423"/>
      <c r="J20" s="424"/>
      <c r="K20" s="424"/>
      <c r="L20" s="424"/>
      <c r="M20" s="181">
        <v>18.46</v>
      </c>
      <c r="N20" s="181">
        <v>32.950193982917604</v>
      </c>
    </row>
    <row r="21" spans="1:14">
      <c r="A21" s="195">
        <v>20</v>
      </c>
      <c r="B21" s="195">
        <v>4</v>
      </c>
      <c r="C21" s="195" t="s">
        <v>937</v>
      </c>
      <c r="D21" s="195">
        <v>2</v>
      </c>
      <c r="E21" s="423"/>
      <c r="F21" s="423"/>
      <c r="G21" s="195" t="s">
        <v>943</v>
      </c>
      <c r="H21" s="195" t="s">
        <v>952</v>
      </c>
      <c r="I21" s="423"/>
      <c r="J21" s="424"/>
      <c r="K21" s="424"/>
      <c r="L21" s="424"/>
      <c r="M21" s="181">
        <v>17.36</v>
      </c>
      <c r="N21" s="181">
        <v>30.986747970934431</v>
      </c>
    </row>
    <row r="22" spans="1:14">
      <c r="A22" s="195">
        <v>21</v>
      </c>
      <c r="B22" s="195">
        <v>4</v>
      </c>
      <c r="C22" s="195" t="s">
        <v>937</v>
      </c>
      <c r="D22" s="195">
        <v>2</v>
      </c>
      <c r="E22" s="423">
        <v>206</v>
      </c>
      <c r="F22" s="423" t="s">
        <v>958</v>
      </c>
      <c r="G22" s="195" t="s">
        <v>939</v>
      </c>
      <c r="H22" s="195" t="s">
        <v>952</v>
      </c>
      <c r="I22" s="423" t="s">
        <v>949</v>
      </c>
      <c r="J22" s="424">
        <v>63.78</v>
      </c>
      <c r="K22" s="424">
        <v>82.572098604408509</v>
      </c>
      <c r="L22" s="424">
        <v>137.0620986044085</v>
      </c>
      <c r="M22" s="181">
        <v>18.46</v>
      </c>
      <c r="N22" s="181">
        <v>32.950193982917604</v>
      </c>
    </row>
    <row r="23" spans="1:14">
      <c r="A23" s="195">
        <v>22</v>
      </c>
      <c r="B23" s="195">
        <v>4</v>
      </c>
      <c r="C23" s="195" t="s">
        <v>937</v>
      </c>
      <c r="D23" s="195">
        <v>2</v>
      </c>
      <c r="E23" s="423"/>
      <c r="F23" s="423"/>
      <c r="G23" s="195" t="s">
        <v>941</v>
      </c>
      <c r="H23" s="195" t="s">
        <v>952</v>
      </c>
      <c r="I23" s="423"/>
      <c r="J23" s="424"/>
      <c r="K23" s="424"/>
      <c r="L23" s="424"/>
      <c r="M23" s="181">
        <v>17.36</v>
      </c>
      <c r="N23" s="181">
        <v>30.986747970934431</v>
      </c>
    </row>
    <row r="24" spans="1:14">
      <c r="A24" s="195">
        <v>23</v>
      </c>
      <c r="B24" s="195">
        <v>4</v>
      </c>
      <c r="C24" s="195" t="s">
        <v>937</v>
      </c>
      <c r="D24" s="195">
        <v>2</v>
      </c>
      <c r="E24" s="423"/>
      <c r="F24" s="423"/>
      <c r="G24" s="195" t="s">
        <v>942</v>
      </c>
      <c r="H24" s="195" t="s">
        <v>952</v>
      </c>
      <c r="I24" s="423"/>
      <c r="J24" s="424"/>
      <c r="K24" s="424"/>
      <c r="L24" s="424"/>
      <c r="M24" s="181">
        <v>17.36</v>
      </c>
      <c r="N24" s="181">
        <v>30.986747970934431</v>
      </c>
    </row>
    <row r="25" spans="1:14">
      <c r="A25" s="195">
        <v>24</v>
      </c>
      <c r="B25" s="195">
        <v>4</v>
      </c>
      <c r="C25" s="195" t="s">
        <v>937</v>
      </c>
      <c r="D25" s="195">
        <v>2</v>
      </c>
      <c r="E25" s="423"/>
      <c r="F25" s="423"/>
      <c r="G25" s="195" t="s">
        <v>943</v>
      </c>
      <c r="H25" s="195" t="s">
        <v>952</v>
      </c>
      <c r="I25" s="423"/>
      <c r="J25" s="424"/>
      <c r="K25" s="424"/>
      <c r="L25" s="424"/>
      <c r="M25" s="181">
        <v>18.46</v>
      </c>
      <c r="N25" s="181">
        <v>32.950193982917604</v>
      </c>
    </row>
    <row r="26" spans="1:14">
      <c r="A26" s="195">
        <v>25</v>
      </c>
      <c r="B26" s="195">
        <v>4</v>
      </c>
      <c r="C26" s="195" t="s">
        <v>937</v>
      </c>
      <c r="D26" s="195">
        <v>2</v>
      </c>
      <c r="E26" s="423">
        <v>207</v>
      </c>
      <c r="F26" s="423" t="s">
        <v>959</v>
      </c>
      <c r="G26" s="195" t="s">
        <v>939</v>
      </c>
      <c r="H26" s="195" t="s">
        <v>952</v>
      </c>
      <c r="I26" s="423" t="s">
        <v>949</v>
      </c>
      <c r="J26" s="424">
        <v>63.88</v>
      </c>
      <c r="K26" s="424">
        <v>82.701562540759099</v>
      </c>
      <c r="L26" s="424">
        <v>137.4615625407591</v>
      </c>
      <c r="M26" s="181">
        <v>17.36</v>
      </c>
      <c r="N26" s="181">
        <v>30.986747970934431</v>
      </c>
    </row>
    <row r="27" spans="1:14">
      <c r="A27" s="195">
        <v>26</v>
      </c>
      <c r="B27" s="195">
        <v>4</v>
      </c>
      <c r="C27" s="195" t="s">
        <v>937</v>
      </c>
      <c r="D27" s="195">
        <v>2</v>
      </c>
      <c r="E27" s="423"/>
      <c r="F27" s="423"/>
      <c r="G27" s="195" t="s">
        <v>941</v>
      </c>
      <c r="H27" s="195" t="s">
        <v>952</v>
      </c>
      <c r="I27" s="423"/>
      <c r="J27" s="424"/>
      <c r="K27" s="424"/>
      <c r="L27" s="424"/>
      <c r="M27" s="181">
        <v>18.690000000000001</v>
      </c>
      <c r="N27" s="181">
        <v>33.360732694514084</v>
      </c>
    </row>
    <row r="28" spans="1:14">
      <c r="A28" s="195">
        <v>27</v>
      </c>
      <c r="B28" s="195">
        <v>4</v>
      </c>
      <c r="C28" s="195" t="s">
        <v>937</v>
      </c>
      <c r="D28" s="195">
        <v>2</v>
      </c>
      <c r="E28" s="423"/>
      <c r="F28" s="423"/>
      <c r="G28" s="195" t="s">
        <v>942</v>
      </c>
      <c r="H28" s="195" t="s">
        <v>952</v>
      </c>
      <c r="I28" s="423"/>
      <c r="J28" s="424"/>
      <c r="K28" s="424"/>
      <c r="L28" s="424"/>
      <c r="M28" s="181">
        <v>18.690000000000001</v>
      </c>
      <c r="N28" s="181">
        <v>33.360732694514084</v>
      </c>
    </row>
    <row r="29" spans="1:14">
      <c r="A29" s="195">
        <v>28</v>
      </c>
      <c r="B29" s="195">
        <v>4</v>
      </c>
      <c r="C29" s="195" t="s">
        <v>937</v>
      </c>
      <c r="D29" s="195">
        <v>2</v>
      </c>
      <c r="E29" s="423"/>
      <c r="F29" s="423"/>
      <c r="G29" s="195" t="s">
        <v>943</v>
      </c>
      <c r="H29" s="195" t="s">
        <v>952</v>
      </c>
      <c r="I29" s="423"/>
      <c r="J29" s="424"/>
      <c r="K29" s="424"/>
      <c r="L29" s="424"/>
      <c r="M29" s="181">
        <v>17.36</v>
      </c>
      <c r="N29" s="181">
        <v>30.986747970934431</v>
      </c>
    </row>
    <row r="30" spans="1:14">
      <c r="A30" s="195">
        <v>29</v>
      </c>
      <c r="B30" s="195">
        <v>4</v>
      </c>
      <c r="C30" s="195" t="s">
        <v>937</v>
      </c>
      <c r="D30" s="195">
        <v>2</v>
      </c>
      <c r="E30" s="423">
        <v>208</v>
      </c>
      <c r="F30" s="423" t="s">
        <v>960</v>
      </c>
      <c r="G30" s="195" t="s">
        <v>939</v>
      </c>
      <c r="H30" s="195" t="s">
        <v>954</v>
      </c>
      <c r="I30" s="423" t="s">
        <v>949</v>
      </c>
      <c r="J30" s="424">
        <v>83.93</v>
      </c>
      <c r="K30" s="424">
        <v>108.6590817790531</v>
      </c>
      <c r="L30" s="424">
        <v>185.28908177905311</v>
      </c>
      <c r="M30" s="181">
        <v>22.53</v>
      </c>
      <c r="N30" s="181">
        <v>40.214944227255344</v>
      </c>
    </row>
    <row r="31" spans="1:14">
      <c r="A31" s="195">
        <v>30</v>
      </c>
      <c r="B31" s="195">
        <v>4</v>
      </c>
      <c r="C31" s="195" t="s">
        <v>937</v>
      </c>
      <c r="D31" s="195">
        <v>2</v>
      </c>
      <c r="E31" s="423"/>
      <c r="F31" s="423"/>
      <c r="G31" s="195" t="s">
        <v>941</v>
      </c>
      <c r="H31" s="195" t="s">
        <v>954</v>
      </c>
      <c r="I31" s="423"/>
      <c r="J31" s="424"/>
      <c r="K31" s="424"/>
      <c r="L31" s="424"/>
      <c r="M31" s="181">
        <v>32.53</v>
      </c>
      <c r="N31" s="181">
        <v>58.064453427102364</v>
      </c>
    </row>
    <row r="32" spans="1:14">
      <c r="A32" s="195">
        <v>31</v>
      </c>
      <c r="B32" s="195">
        <v>4</v>
      </c>
      <c r="C32" s="195" t="s">
        <v>937</v>
      </c>
      <c r="D32" s="195">
        <v>2</v>
      </c>
      <c r="E32" s="423"/>
      <c r="F32" s="423"/>
      <c r="G32" s="195" t="s">
        <v>942</v>
      </c>
      <c r="H32" s="195" t="s">
        <v>954</v>
      </c>
      <c r="I32" s="423"/>
      <c r="J32" s="424"/>
      <c r="K32" s="424"/>
      <c r="L32" s="424"/>
      <c r="M32" s="181">
        <v>32.53</v>
      </c>
      <c r="N32" s="181">
        <v>58.064453427102364</v>
      </c>
    </row>
    <row r="33" spans="1:14">
      <c r="A33" s="195">
        <v>32</v>
      </c>
      <c r="B33" s="195">
        <v>4</v>
      </c>
      <c r="C33" s="195" t="s">
        <v>937</v>
      </c>
      <c r="D33" s="195">
        <v>2</v>
      </c>
      <c r="E33" s="423"/>
      <c r="F33" s="423"/>
      <c r="G33" s="195" t="s">
        <v>943</v>
      </c>
      <c r="H33" s="195" t="s">
        <v>954</v>
      </c>
      <c r="I33" s="423"/>
      <c r="J33" s="424"/>
      <c r="K33" s="424"/>
      <c r="L33" s="424"/>
      <c r="M33" s="181">
        <v>22.53</v>
      </c>
      <c r="N33" s="181">
        <v>40.214944227255344</v>
      </c>
    </row>
    <row r="34" spans="1:14">
      <c r="A34" s="195">
        <v>33</v>
      </c>
      <c r="B34" s="195">
        <v>4</v>
      </c>
      <c r="C34" s="195" t="s">
        <v>937</v>
      </c>
      <c r="D34" s="195">
        <v>2</v>
      </c>
      <c r="E34" s="423">
        <v>209</v>
      </c>
      <c r="F34" s="423" t="s">
        <v>961</v>
      </c>
      <c r="G34" s="195" t="s">
        <v>939</v>
      </c>
      <c r="H34" s="195" t="s">
        <v>952</v>
      </c>
      <c r="I34" s="423" t="s">
        <v>949</v>
      </c>
      <c r="J34" s="424">
        <v>85.88</v>
      </c>
      <c r="K34" s="424">
        <v>111.18362853788965</v>
      </c>
      <c r="L34" s="424">
        <v>191.44362853788965</v>
      </c>
      <c r="M34" s="181">
        <v>32.799999999999997</v>
      </c>
      <c r="N34" s="181">
        <v>58.546390175498232</v>
      </c>
    </row>
    <row r="35" spans="1:14" ht="16.5">
      <c r="A35" s="195">
        <v>34</v>
      </c>
      <c r="B35" s="195">
        <v>4</v>
      </c>
      <c r="C35" s="195" t="s">
        <v>937</v>
      </c>
      <c r="D35" s="195">
        <v>2</v>
      </c>
      <c r="E35" s="423"/>
      <c r="F35" s="423"/>
      <c r="G35" s="195" t="s">
        <v>941</v>
      </c>
      <c r="H35" s="195" t="s">
        <v>952</v>
      </c>
      <c r="I35" s="423"/>
      <c r="J35" s="424"/>
      <c r="K35" s="424"/>
      <c r="L35" s="424"/>
      <c r="M35" s="213">
        <v>22.84</v>
      </c>
      <c r="N35" s="213">
        <v>40.768279012450598</v>
      </c>
    </row>
    <row r="36" spans="1:14" ht="16.5">
      <c r="A36" s="195">
        <v>35</v>
      </c>
      <c r="B36" s="195">
        <v>4</v>
      </c>
      <c r="C36" s="195" t="s">
        <v>937</v>
      </c>
      <c r="D36" s="195">
        <v>2</v>
      </c>
      <c r="E36" s="423"/>
      <c r="F36" s="423"/>
      <c r="G36" s="195" t="s">
        <v>942</v>
      </c>
      <c r="H36" s="195" t="s">
        <v>952</v>
      </c>
      <c r="I36" s="423"/>
      <c r="J36" s="424"/>
      <c r="K36" s="424"/>
      <c r="L36" s="424"/>
      <c r="M36" s="213">
        <v>22.84</v>
      </c>
      <c r="N36" s="213">
        <v>40.768279012450598</v>
      </c>
    </row>
    <row r="37" spans="1:14">
      <c r="A37" s="195">
        <v>36</v>
      </c>
      <c r="B37" s="195">
        <v>4</v>
      </c>
      <c r="C37" s="195" t="s">
        <v>937</v>
      </c>
      <c r="D37" s="195">
        <v>2</v>
      </c>
      <c r="E37" s="423"/>
      <c r="F37" s="423"/>
      <c r="G37" s="195" t="s">
        <v>943</v>
      </c>
      <c r="H37" s="195" t="s">
        <v>952</v>
      </c>
      <c r="I37" s="423"/>
      <c r="J37" s="424"/>
      <c r="K37" s="424"/>
      <c r="L37" s="424"/>
      <c r="M37" s="181">
        <v>32.799999999999997</v>
      </c>
      <c r="N37" s="181">
        <v>58.546390175498232</v>
      </c>
    </row>
    <row r="38" spans="1:14">
      <c r="A38" s="195">
        <v>37</v>
      </c>
      <c r="B38" s="195">
        <v>4</v>
      </c>
      <c r="C38" s="195" t="s">
        <v>937</v>
      </c>
      <c r="D38" s="195">
        <v>2</v>
      </c>
      <c r="E38" s="423">
        <v>210</v>
      </c>
      <c r="F38" s="423" t="s">
        <v>962</v>
      </c>
      <c r="G38" s="195" t="s">
        <v>939</v>
      </c>
      <c r="H38" s="195" t="s">
        <v>954</v>
      </c>
      <c r="I38" s="423" t="s">
        <v>949</v>
      </c>
      <c r="J38" s="424">
        <v>85.88</v>
      </c>
      <c r="K38" s="424">
        <v>111.18362853788965</v>
      </c>
      <c r="L38" s="424">
        <v>188.78362853788963</v>
      </c>
      <c r="M38" s="181">
        <v>29.92</v>
      </c>
      <c r="N38" s="181">
        <v>53.405731525942301</v>
      </c>
    </row>
    <row r="39" spans="1:14">
      <c r="A39" s="195">
        <v>38</v>
      </c>
      <c r="B39" s="195">
        <v>4</v>
      </c>
      <c r="C39" s="195" t="s">
        <v>937</v>
      </c>
      <c r="D39" s="195">
        <v>2</v>
      </c>
      <c r="E39" s="423"/>
      <c r="F39" s="423"/>
      <c r="G39" s="195" t="s">
        <v>941</v>
      </c>
      <c r="H39" s="195" t="s">
        <v>954</v>
      </c>
      <c r="I39" s="423"/>
      <c r="J39" s="424"/>
      <c r="K39" s="424"/>
      <c r="L39" s="424"/>
      <c r="M39" s="181">
        <v>22.84</v>
      </c>
      <c r="N39" s="181">
        <v>40.768279012450598</v>
      </c>
    </row>
    <row r="40" spans="1:14">
      <c r="A40" s="195">
        <v>39</v>
      </c>
      <c r="B40" s="195">
        <v>4</v>
      </c>
      <c r="C40" s="195" t="s">
        <v>937</v>
      </c>
      <c r="D40" s="195">
        <v>2</v>
      </c>
      <c r="E40" s="423"/>
      <c r="F40" s="423"/>
      <c r="G40" s="195" t="s">
        <v>942</v>
      </c>
      <c r="H40" s="195" t="s">
        <v>954</v>
      </c>
      <c r="I40" s="423"/>
      <c r="J40" s="424"/>
      <c r="K40" s="424"/>
      <c r="L40" s="424"/>
      <c r="M40" s="181">
        <v>22.84</v>
      </c>
      <c r="N40" s="181">
        <v>40.768279012450598</v>
      </c>
    </row>
    <row r="41" spans="1:14">
      <c r="A41" s="195">
        <v>40</v>
      </c>
      <c r="B41" s="195">
        <v>4</v>
      </c>
      <c r="C41" s="195" t="s">
        <v>937</v>
      </c>
      <c r="D41" s="195">
        <v>2</v>
      </c>
      <c r="E41" s="423"/>
      <c r="F41" s="423"/>
      <c r="G41" s="195" t="s">
        <v>943</v>
      </c>
      <c r="H41" s="195" t="s">
        <v>954</v>
      </c>
      <c r="I41" s="423"/>
      <c r="J41" s="424"/>
      <c r="K41" s="424"/>
      <c r="L41" s="424"/>
      <c r="M41" s="181">
        <v>29.92</v>
      </c>
      <c r="N41" s="181">
        <v>53.405731525942301</v>
      </c>
    </row>
    <row r="42" spans="1:14" ht="16.5">
      <c r="A42" s="195">
        <v>41</v>
      </c>
      <c r="B42" s="195">
        <v>4</v>
      </c>
      <c r="C42" s="195" t="s">
        <v>937</v>
      </c>
      <c r="D42" s="195">
        <v>3</v>
      </c>
      <c r="E42" s="423">
        <v>301</v>
      </c>
      <c r="F42" s="423" t="s">
        <v>951</v>
      </c>
      <c r="G42" s="195" t="s">
        <v>939</v>
      </c>
      <c r="H42" s="195" t="s">
        <v>952</v>
      </c>
      <c r="I42" s="423" t="s">
        <v>949</v>
      </c>
      <c r="J42" s="424">
        <v>85.93</v>
      </c>
      <c r="K42" s="424">
        <v>111.24848063632808</v>
      </c>
      <c r="L42" s="424">
        <v>191.5084806363281</v>
      </c>
      <c r="M42" s="213">
        <v>22.84</v>
      </c>
      <c r="N42" s="213">
        <v>40.768279012450598</v>
      </c>
    </row>
    <row r="43" spans="1:14" ht="16.5">
      <c r="A43" s="195">
        <v>42</v>
      </c>
      <c r="B43" s="195">
        <v>4</v>
      </c>
      <c r="C43" s="195" t="s">
        <v>937</v>
      </c>
      <c r="D43" s="195">
        <v>3</v>
      </c>
      <c r="E43" s="423"/>
      <c r="F43" s="423"/>
      <c r="G43" s="195" t="s">
        <v>941</v>
      </c>
      <c r="H43" s="195" t="s">
        <v>952</v>
      </c>
      <c r="I43" s="423"/>
      <c r="J43" s="424"/>
      <c r="K43" s="424"/>
      <c r="L43" s="424"/>
      <c r="M43" s="213">
        <v>32.799999999999997</v>
      </c>
      <c r="N43" s="213">
        <v>58.546390175498232</v>
      </c>
    </row>
    <row r="44" spans="1:14" ht="16.5">
      <c r="A44" s="195">
        <v>43</v>
      </c>
      <c r="B44" s="195">
        <v>4</v>
      </c>
      <c r="C44" s="195" t="s">
        <v>937</v>
      </c>
      <c r="D44" s="195">
        <v>3</v>
      </c>
      <c r="E44" s="423"/>
      <c r="F44" s="423"/>
      <c r="G44" s="195" t="s">
        <v>942</v>
      </c>
      <c r="H44" s="195" t="s">
        <v>952</v>
      </c>
      <c r="I44" s="423"/>
      <c r="J44" s="424"/>
      <c r="K44" s="424"/>
      <c r="L44" s="424"/>
      <c r="M44" s="213">
        <v>32.799999999999997</v>
      </c>
      <c r="N44" s="213">
        <v>58.546390175498232</v>
      </c>
    </row>
    <row r="45" spans="1:14" ht="16.5">
      <c r="A45" s="195">
        <v>44</v>
      </c>
      <c r="B45" s="195">
        <v>4</v>
      </c>
      <c r="C45" s="195" t="s">
        <v>937</v>
      </c>
      <c r="D45" s="195">
        <v>3</v>
      </c>
      <c r="E45" s="423"/>
      <c r="F45" s="423"/>
      <c r="G45" s="195" t="s">
        <v>943</v>
      </c>
      <c r="H45" s="195" t="s">
        <v>952</v>
      </c>
      <c r="I45" s="423"/>
      <c r="J45" s="424"/>
      <c r="K45" s="424"/>
      <c r="L45" s="424"/>
      <c r="M45" s="213">
        <v>22.84</v>
      </c>
      <c r="N45" s="213">
        <v>40.768279012450598</v>
      </c>
    </row>
    <row r="46" spans="1:14" ht="16.5">
      <c r="A46" s="195">
        <v>45</v>
      </c>
      <c r="B46" s="195">
        <v>4</v>
      </c>
      <c r="C46" s="195" t="s">
        <v>937</v>
      </c>
      <c r="D46" s="195">
        <v>3</v>
      </c>
      <c r="E46" s="423">
        <v>302</v>
      </c>
      <c r="F46" s="423" t="s">
        <v>953</v>
      </c>
      <c r="G46" s="195" t="s">
        <v>939</v>
      </c>
      <c r="H46" s="195" t="s">
        <v>954</v>
      </c>
      <c r="I46" s="423" t="s">
        <v>949</v>
      </c>
      <c r="J46" s="424">
        <v>85.93</v>
      </c>
      <c r="K46" s="424">
        <v>111.24848063632808</v>
      </c>
      <c r="L46" s="424">
        <v>188.84848063632808</v>
      </c>
      <c r="M46" s="213">
        <v>22.84</v>
      </c>
      <c r="N46" s="213">
        <v>40.768279012450598</v>
      </c>
    </row>
    <row r="47" spans="1:14">
      <c r="A47" s="195">
        <v>46</v>
      </c>
      <c r="B47" s="195">
        <v>4</v>
      </c>
      <c r="C47" s="195" t="s">
        <v>937</v>
      </c>
      <c r="D47" s="195">
        <v>3</v>
      </c>
      <c r="E47" s="423"/>
      <c r="F47" s="423"/>
      <c r="G47" s="195" t="s">
        <v>941</v>
      </c>
      <c r="H47" s="195" t="s">
        <v>954</v>
      </c>
      <c r="I47" s="423"/>
      <c r="J47" s="424"/>
      <c r="K47" s="424"/>
      <c r="L47" s="424"/>
      <c r="M47" s="181">
        <v>29.92</v>
      </c>
      <c r="N47" s="181">
        <v>53.405731525942301</v>
      </c>
    </row>
    <row r="48" spans="1:14">
      <c r="A48" s="195">
        <v>47</v>
      </c>
      <c r="B48" s="195">
        <v>4</v>
      </c>
      <c r="C48" s="195" t="s">
        <v>937</v>
      </c>
      <c r="D48" s="195">
        <v>3</v>
      </c>
      <c r="E48" s="423"/>
      <c r="F48" s="423"/>
      <c r="G48" s="195" t="s">
        <v>942</v>
      </c>
      <c r="H48" s="195" t="s">
        <v>954</v>
      </c>
      <c r="I48" s="423"/>
      <c r="J48" s="424"/>
      <c r="K48" s="424"/>
      <c r="L48" s="424"/>
      <c r="M48" s="181">
        <v>29.92</v>
      </c>
      <c r="N48" s="181">
        <v>53.405731525942301</v>
      </c>
    </row>
    <row r="49" spans="1:14" ht="16.5">
      <c r="A49" s="195">
        <v>48</v>
      </c>
      <c r="B49" s="195">
        <v>4</v>
      </c>
      <c r="C49" s="195" t="s">
        <v>937</v>
      </c>
      <c r="D49" s="195">
        <v>3</v>
      </c>
      <c r="E49" s="423"/>
      <c r="F49" s="423"/>
      <c r="G49" s="195" t="s">
        <v>943</v>
      </c>
      <c r="H49" s="195" t="s">
        <v>954</v>
      </c>
      <c r="I49" s="423"/>
      <c r="J49" s="424"/>
      <c r="K49" s="424"/>
      <c r="L49" s="424"/>
      <c r="M49" s="213">
        <v>22.84</v>
      </c>
      <c r="N49" s="213">
        <v>40.768279012450598</v>
      </c>
    </row>
    <row r="50" spans="1:14">
      <c r="A50" s="195">
        <v>49</v>
      </c>
      <c r="B50" s="195">
        <v>4</v>
      </c>
      <c r="C50" s="195" t="s">
        <v>937</v>
      </c>
      <c r="D50" s="195">
        <v>3</v>
      </c>
      <c r="E50" s="423">
        <v>303</v>
      </c>
      <c r="F50" s="423" t="s">
        <v>955</v>
      </c>
      <c r="G50" s="195" t="s">
        <v>939</v>
      </c>
      <c r="H50" s="195" t="s">
        <v>952</v>
      </c>
      <c r="I50" s="423" t="s">
        <v>949</v>
      </c>
      <c r="J50" s="424">
        <v>63.88</v>
      </c>
      <c r="K50" s="424">
        <v>82.701651845090623</v>
      </c>
      <c r="L50" s="424">
        <v>137.46165184509061</v>
      </c>
      <c r="M50" s="181">
        <v>18.690000000000001</v>
      </c>
      <c r="N50" s="181">
        <v>33.360732694514084</v>
      </c>
    </row>
    <row r="51" spans="1:14">
      <c r="A51" s="195">
        <v>50</v>
      </c>
      <c r="B51" s="195">
        <v>4</v>
      </c>
      <c r="C51" s="195" t="s">
        <v>937</v>
      </c>
      <c r="D51" s="195">
        <v>3</v>
      </c>
      <c r="E51" s="423"/>
      <c r="F51" s="423"/>
      <c r="G51" s="195" t="s">
        <v>941</v>
      </c>
      <c r="H51" s="195" t="s">
        <v>952</v>
      </c>
      <c r="I51" s="423"/>
      <c r="J51" s="424"/>
      <c r="K51" s="424"/>
      <c r="L51" s="424"/>
      <c r="M51" s="181">
        <v>17.36</v>
      </c>
      <c r="N51" s="181">
        <v>30.986747970934431</v>
      </c>
    </row>
    <row r="52" spans="1:14">
      <c r="A52" s="195">
        <v>51</v>
      </c>
      <c r="B52" s="195">
        <v>4</v>
      </c>
      <c r="C52" s="195" t="s">
        <v>937</v>
      </c>
      <c r="D52" s="195">
        <v>3</v>
      </c>
      <c r="E52" s="423"/>
      <c r="F52" s="423"/>
      <c r="G52" s="195" t="s">
        <v>942</v>
      </c>
      <c r="H52" s="195" t="s">
        <v>952</v>
      </c>
      <c r="I52" s="423"/>
      <c r="J52" s="424"/>
      <c r="K52" s="424"/>
      <c r="L52" s="424"/>
      <c r="M52" s="181">
        <v>17.36</v>
      </c>
      <c r="N52" s="181">
        <v>30.986747970934431</v>
      </c>
    </row>
    <row r="53" spans="1:14">
      <c r="A53" s="195">
        <v>52</v>
      </c>
      <c r="B53" s="195">
        <v>4</v>
      </c>
      <c r="C53" s="195" t="s">
        <v>937</v>
      </c>
      <c r="D53" s="195">
        <v>3</v>
      </c>
      <c r="E53" s="423"/>
      <c r="F53" s="423"/>
      <c r="G53" s="195" t="s">
        <v>943</v>
      </c>
      <c r="H53" s="195" t="s">
        <v>952</v>
      </c>
      <c r="I53" s="423"/>
      <c r="J53" s="424"/>
      <c r="K53" s="424"/>
      <c r="L53" s="424"/>
      <c r="M53" s="181">
        <v>18.690000000000001</v>
      </c>
      <c r="N53" s="181">
        <v>33.360732694514084</v>
      </c>
    </row>
    <row r="54" spans="1:14">
      <c r="A54" s="195">
        <v>53</v>
      </c>
      <c r="B54" s="195">
        <v>4</v>
      </c>
      <c r="C54" s="195" t="s">
        <v>937</v>
      </c>
      <c r="D54" s="195">
        <v>3</v>
      </c>
      <c r="E54" s="423">
        <v>304</v>
      </c>
      <c r="F54" s="423" t="s">
        <v>956</v>
      </c>
      <c r="G54" s="195" t="s">
        <v>939</v>
      </c>
      <c r="H54" s="195" t="s">
        <v>954</v>
      </c>
      <c r="I54" s="423" t="s">
        <v>949</v>
      </c>
      <c r="J54" s="424">
        <v>83.93</v>
      </c>
      <c r="K54" s="424">
        <v>108.65919911331335</v>
      </c>
      <c r="L54" s="424">
        <v>185.28919911331334</v>
      </c>
      <c r="M54" s="181">
        <v>32.53</v>
      </c>
      <c r="N54" s="181">
        <v>58.064453427102364</v>
      </c>
    </row>
    <row r="55" spans="1:14">
      <c r="A55" s="195">
        <v>54</v>
      </c>
      <c r="B55" s="195">
        <v>4</v>
      </c>
      <c r="C55" s="195" t="s">
        <v>937</v>
      </c>
      <c r="D55" s="195">
        <v>3</v>
      </c>
      <c r="E55" s="423"/>
      <c r="F55" s="423"/>
      <c r="G55" s="195" t="s">
        <v>941</v>
      </c>
      <c r="H55" s="195" t="s">
        <v>954</v>
      </c>
      <c r="I55" s="423"/>
      <c r="J55" s="424"/>
      <c r="K55" s="424"/>
      <c r="L55" s="424"/>
      <c r="M55" s="181">
        <v>22.53</v>
      </c>
      <c r="N55" s="181">
        <v>40.214944227255344</v>
      </c>
    </row>
    <row r="56" spans="1:14">
      <c r="A56" s="195">
        <v>55</v>
      </c>
      <c r="B56" s="195">
        <v>4</v>
      </c>
      <c r="C56" s="195" t="s">
        <v>937</v>
      </c>
      <c r="D56" s="195">
        <v>3</v>
      </c>
      <c r="E56" s="423"/>
      <c r="F56" s="423"/>
      <c r="G56" s="195" t="s">
        <v>942</v>
      </c>
      <c r="H56" s="195" t="s">
        <v>954</v>
      </c>
      <c r="I56" s="423"/>
      <c r="J56" s="424"/>
      <c r="K56" s="424"/>
      <c r="L56" s="424"/>
      <c r="M56" s="181">
        <v>22.53</v>
      </c>
      <c r="N56" s="181">
        <v>40.214944227255344</v>
      </c>
    </row>
    <row r="57" spans="1:14">
      <c r="A57" s="195">
        <v>56</v>
      </c>
      <c r="B57" s="195">
        <v>4</v>
      </c>
      <c r="C57" s="195" t="s">
        <v>937</v>
      </c>
      <c r="D57" s="195">
        <v>3</v>
      </c>
      <c r="E57" s="423"/>
      <c r="F57" s="423"/>
      <c r="G57" s="195" t="s">
        <v>943</v>
      </c>
      <c r="H57" s="195" t="s">
        <v>954</v>
      </c>
      <c r="I57" s="423"/>
      <c r="J57" s="424"/>
      <c r="K57" s="424"/>
      <c r="L57" s="424"/>
      <c r="M57" s="181">
        <v>32.53</v>
      </c>
      <c r="N57" s="181">
        <v>58.064453427102364</v>
      </c>
    </row>
    <row r="58" spans="1:14">
      <c r="A58" s="195">
        <v>57</v>
      </c>
      <c r="B58" s="195">
        <v>4</v>
      </c>
      <c r="C58" s="195" t="s">
        <v>937</v>
      </c>
      <c r="D58" s="195">
        <v>3</v>
      </c>
      <c r="E58" s="423">
        <v>305</v>
      </c>
      <c r="F58" s="423" t="s">
        <v>957</v>
      </c>
      <c r="G58" s="195" t="s">
        <v>939</v>
      </c>
      <c r="H58" s="195" t="s">
        <v>952</v>
      </c>
      <c r="I58" s="423" t="s">
        <v>949</v>
      </c>
      <c r="J58" s="424">
        <v>63.78</v>
      </c>
      <c r="K58" s="424">
        <v>82.572187768939884</v>
      </c>
      <c r="L58" s="424">
        <v>137.06218776893988</v>
      </c>
      <c r="M58" s="181">
        <v>17.36</v>
      </c>
      <c r="N58" s="181">
        <v>30.986747970934431</v>
      </c>
    </row>
    <row r="59" spans="1:14">
      <c r="A59" s="195">
        <v>58</v>
      </c>
      <c r="B59" s="195">
        <v>4</v>
      </c>
      <c r="C59" s="195" t="s">
        <v>937</v>
      </c>
      <c r="D59" s="195">
        <v>3</v>
      </c>
      <c r="E59" s="423"/>
      <c r="F59" s="423"/>
      <c r="G59" s="195" t="s">
        <v>941</v>
      </c>
      <c r="H59" s="195" t="s">
        <v>952</v>
      </c>
      <c r="I59" s="423"/>
      <c r="J59" s="424"/>
      <c r="K59" s="424"/>
      <c r="L59" s="424"/>
      <c r="M59" s="181">
        <v>18.46</v>
      </c>
      <c r="N59" s="181">
        <v>32.950193982917604</v>
      </c>
    </row>
    <row r="60" spans="1:14">
      <c r="A60" s="195">
        <v>59</v>
      </c>
      <c r="B60" s="195">
        <v>4</v>
      </c>
      <c r="C60" s="195" t="s">
        <v>937</v>
      </c>
      <c r="D60" s="195">
        <v>3</v>
      </c>
      <c r="E60" s="423"/>
      <c r="F60" s="423"/>
      <c r="G60" s="195" t="s">
        <v>942</v>
      </c>
      <c r="H60" s="195" t="s">
        <v>952</v>
      </c>
      <c r="I60" s="423"/>
      <c r="J60" s="424"/>
      <c r="K60" s="424"/>
      <c r="L60" s="424"/>
      <c r="M60" s="181">
        <v>18.46</v>
      </c>
      <c r="N60" s="181">
        <v>32.950193982917604</v>
      </c>
    </row>
    <row r="61" spans="1:14">
      <c r="A61" s="195">
        <v>60</v>
      </c>
      <c r="B61" s="195">
        <v>4</v>
      </c>
      <c r="C61" s="195" t="s">
        <v>937</v>
      </c>
      <c r="D61" s="195">
        <v>3</v>
      </c>
      <c r="E61" s="423"/>
      <c r="F61" s="423"/>
      <c r="G61" s="195" t="s">
        <v>943</v>
      </c>
      <c r="H61" s="195" t="s">
        <v>952</v>
      </c>
      <c r="I61" s="423"/>
      <c r="J61" s="424"/>
      <c r="K61" s="424"/>
      <c r="L61" s="424"/>
      <c r="M61" s="181">
        <v>17.36</v>
      </c>
      <c r="N61" s="181">
        <v>30.986747970934431</v>
      </c>
    </row>
    <row r="62" spans="1:14">
      <c r="A62" s="195">
        <v>61</v>
      </c>
      <c r="B62" s="195">
        <v>4</v>
      </c>
      <c r="C62" s="195" t="s">
        <v>937</v>
      </c>
      <c r="D62" s="195">
        <v>3</v>
      </c>
      <c r="E62" s="423">
        <v>306</v>
      </c>
      <c r="F62" s="423" t="s">
        <v>958</v>
      </c>
      <c r="G62" s="195" t="s">
        <v>939</v>
      </c>
      <c r="H62" s="195" t="s">
        <v>952</v>
      </c>
      <c r="I62" s="423" t="s">
        <v>949</v>
      </c>
      <c r="J62" s="424">
        <v>63.78</v>
      </c>
      <c r="K62" s="424">
        <v>82.572098604408509</v>
      </c>
      <c r="L62" s="424">
        <v>137.0620986044085</v>
      </c>
      <c r="M62" s="181">
        <v>18.46</v>
      </c>
      <c r="N62" s="181">
        <v>32.950193982917604</v>
      </c>
    </row>
    <row r="63" spans="1:14">
      <c r="A63" s="195">
        <v>62</v>
      </c>
      <c r="B63" s="195">
        <v>4</v>
      </c>
      <c r="C63" s="195" t="s">
        <v>937</v>
      </c>
      <c r="D63" s="195">
        <v>3</v>
      </c>
      <c r="E63" s="423"/>
      <c r="F63" s="423"/>
      <c r="G63" s="195" t="s">
        <v>941</v>
      </c>
      <c r="H63" s="195" t="s">
        <v>952</v>
      </c>
      <c r="I63" s="423"/>
      <c r="J63" s="424"/>
      <c r="K63" s="424"/>
      <c r="L63" s="424"/>
      <c r="M63" s="181">
        <v>17.36</v>
      </c>
      <c r="N63" s="181">
        <v>30.986747970934431</v>
      </c>
    </row>
    <row r="64" spans="1:14">
      <c r="A64" s="195">
        <v>63</v>
      </c>
      <c r="B64" s="195">
        <v>4</v>
      </c>
      <c r="C64" s="195" t="s">
        <v>937</v>
      </c>
      <c r="D64" s="195">
        <v>3</v>
      </c>
      <c r="E64" s="423"/>
      <c r="F64" s="423"/>
      <c r="G64" s="195" t="s">
        <v>942</v>
      </c>
      <c r="H64" s="195" t="s">
        <v>952</v>
      </c>
      <c r="I64" s="423"/>
      <c r="J64" s="424"/>
      <c r="K64" s="424"/>
      <c r="L64" s="424"/>
      <c r="M64" s="181">
        <v>17.36</v>
      </c>
      <c r="N64" s="181">
        <v>30.986747970934431</v>
      </c>
    </row>
    <row r="65" spans="1:14">
      <c r="A65" s="195">
        <v>64</v>
      </c>
      <c r="B65" s="195">
        <v>4</v>
      </c>
      <c r="C65" s="195" t="s">
        <v>937</v>
      </c>
      <c r="D65" s="195">
        <v>3</v>
      </c>
      <c r="E65" s="423"/>
      <c r="F65" s="423"/>
      <c r="G65" s="195" t="s">
        <v>943</v>
      </c>
      <c r="H65" s="195" t="s">
        <v>952</v>
      </c>
      <c r="I65" s="423"/>
      <c r="J65" s="424"/>
      <c r="K65" s="424"/>
      <c r="L65" s="424"/>
      <c r="M65" s="181">
        <v>18.46</v>
      </c>
      <c r="N65" s="181">
        <v>32.950193982917604</v>
      </c>
    </row>
    <row r="66" spans="1:14">
      <c r="A66" s="195">
        <v>65</v>
      </c>
      <c r="B66" s="195">
        <v>4</v>
      </c>
      <c r="C66" s="195" t="s">
        <v>937</v>
      </c>
      <c r="D66" s="195">
        <v>3</v>
      </c>
      <c r="E66" s="423">
        <v>307</v>
      </c>
      <c r="F66" s="423" t="s">
        <v>959</v>
      </c>
      <c r="G66" s="195" t="s">
        <v>939</v>
      </c>
      <c r="H66" s="195" t="s">
        <v>952</v>
      </c>
      <c r="I66" s="423" t="s">
        <v>949</v>
      </c>
      <c r="J66" s="424">
        <v>63.88</v>
      </c>
      <c r="K66" s="424">
        <v>82.701562540759099</v>
      </c>
      <c r="L66" s="424">
        <v>137.4615625407591</v>
      </c>
      <c r="M66" s="181">
        <v>17.36</v>
      </c>
      <c r="N66" s="181">
        <v>30.986747970934431</v>
      </c>
    </row>
    <row r="67" spans="1:14">
      <c r="A67" s="195">
        <v>66</v>
      </c>
      <c r="B67" s="195">
        <v>4</v>
      </c>
      <c r="C67" s="195" t="s">
        <v>937</v>
      </c>
      <c r="D67" s="195">
        <v>3</v>
      </c>
      <c r="E67" s="423"/>
      <c r="F67" s="423"/>
      <c r="G67" s="195" t="s">
        <v>941</v>
      </c>
      <c r="H67" s="195" t="s">
        <v>952</v>
      </c>
      <c r="I67" s="423"/>
      <c r="J67" s="424"/>
      <c r="K67" s="424"/>
      <c r="L67" s="424"/>
      <c r="M67" s="181">
        <v>18.690000000000001</v>
      </c>
      <c r="N67" s="181">
        <v>33.360732694514084</v>
      </c>
    </row>
    <row r="68" spans="1:14">
      <c r="A68" s="195">
        <v>67</v>
      </c>
      <c r="B68" s="195">
        <v>4</v>
      </c>
      <c r="C68" s="195" t="s">
        <v>937</v>
      </c>
      <c r="D68" s="195">
        <v>3</v>
      </c>
      <c r="E68" s="423"/>
      <c r="F68" s="423"/>
      <c r="G68" s="195" t="s">
        <v>942</v>
      </c>
      <c r="H68" s="195" t="s">
        <v>952</v>
      </c>
      <c r="I68" s="423"/>
      <c r="J68" s="424"/>
      <c r="K68" s="424"/>
      <c r="L68" s="424"/>
      <c r="M68" s="181">
        <v>18.690000000000001</v>
      </c>
      <c r="N68" s="181">
        <v>33.360732694514084</v>
      </c>
    </row>
    <row r="69" spans="1:14">
      <c r="A69" s="195">
        <v>68</v>
      </c>
      <c r="B69" s="195">
        <v>4</v>
      </c>
      <c r="C69" s="195" t="s">
        <v>937</v>
      </c>
      <c r="D69" s="195">
        <v>3</v>
      </c>
      <c r="E69" s="423"/>
      <c r="F69" s="423"/>
      <c r="G69" s="195" t="s">
        <v>943</v>
      </c>
      <c r="H69" s="195" t="s">
        <v>952</v>
      </c>
      <c r="I69" s="423"/>
      <c r="J69" s="424"/>
      <c r="K69" s="424"/>
      <c r="L69" s="424"/>
      <c r="M69" s="181">
        <v>17.36</v>
      </c>
      <c r="N69" s="181">
        <v>30.986747970934431</v>
      </c>
    </row>
    <row r="70" spans="1:14">
      <c r="A70" s="195">
        <v>69</v>
      </c>
      <c r="B70" s="195">
        <v>4</v>
      </c>
      <c r="C70" s="195" t="s">
        <v>937</v>
      </c>
      <c r="D70" s="195">
        <v>3</v>
      </c>
      <c r="E70" s="423">
        <v>308</v>
      </c>
      <c r="F70" s="423" t="s">
        <v>960</v>
      </c>
      <c r="G70" s="195" t="s">
        <v>939</v>
      </c>
      <c r="H70" s="195" t="s">
        <v>954</v>
      </c>
      <c r="I70" s="423" t="s">
        <v>949</v>
      </c>
      <c r="J70" s="424">
        <v>83.93</v>
      </c>
      <c r="K70" s="424">
        <v>108.6590817790531</v>
      </c>
      <c r="L70" s="424">
        <v>185.28908177905311</v>
      </c>
      <c r="M70" s="181">
        <v>22.53</v>
      </c>
      <c r="N70" s="181">
        <v>40.214944227255344</v>
      </c>
    </row>
    <row r="71" spans="1:14">
      <c r="A71" s="195">
        <v>70</v>
      </c>
      <c r="B71" s="195">
        <v>4</v>
      </c>
      <c r="C71" s="195" t="s">
        <v>937</v>
      </c>
      <c r="D71" s="195">
        <v>3</v>
      </c>
      <c r="E71" s="423"/>
      <c r="F71" s="423"/>
      <c r="G71" s="195" t="s">
        <v>941</v>
      </c>
      <c r="H71" s="195" t="s">
        <v>954</v>
      </c>
      <c r="I71" s="423"/>
      <c r="J71" s="424"/>
      <c r="K71" s="424"/>
      <c r="L71" s="424"/>
      <c r="M71" s="181">
        <v>32.53</v>
      </c>
      <c r="N71" s="181">
        <v>58.064453427102364</v>
      </c>
    </row>
    <row r="72" spans="1:14">
      <c r="A72" s="195">
        <v>71</v>
      </c>
      <c r="B72" s="195">
        <v>4</v>
      </c>
      <c r="C72" s="195" t="s">
        <v>937</v>
      </c>
      <c r="D72" s="195">
        <v>3</v>
      </c>
      <c r="E72" s="423"/>
      <c r="F72" s="423"/>
      <c r="G72" s="195" t="s">
        <v>942</v>
      </c>
      <c r="H72" s="195" t="s">
        <v>954</v>
      </c>
      <c r="I72" s="423"/>
      <c r="J72" s="424"/>
      <c r="K72" s="424"/>
      <c r="L72" s="424"/>
      <c r="M72" s="181">
        <v>32.53</v>
      </c>
      <c r="N72" s="181">
        <v>58.064453427102364</v>
      </c>
    </row>
    <row r="73" spans="1:14">
      <c r="A73" s="195">
        <v>72</v>
      </c>
      <c r="B73" s="195">
        <v>4</v>
      </c>
      <c r="C73" s="195" t="s">
        <v>937</v>
      </c>
      <c r="D73" s="195">
        <v>3</v>
      </c>
      <c r="E73" s="423"/>
      <c r="F73" s="423"/>
      <c r="G73" s="195" t="s">
        <v>943</v>
      </c>
      <c r="H73" s="195" t="s">
        <v>954</v>
      </c>
      <c r="I73" s="423"/>
      <c r="J73" s="424"/>
      <c r="K73" s="424"/>
      <c r="L73" s="424"/>
      <c r="M73" s="181">
        <v>22.53</v>
      </c>
      <c r="N73" s="181">
        <v>40.214944227255344</v>
      </c>
    </row>
    <row r="74" spans="1:14">
      <c r="A74" s="195">
        <v>73</v>
      </c>
      <c r="B74" s="195">
        <v>4</v>
      </c>
      <c r="C74" s="195" t="s">
        <v>937</v>
      </c>
      <c r="D74" s="195">
        <v>3</v>
      </c>
      <c r="E74" s="423">
        <v>309</v>
      </c>
      <c r="F74" s="423" t="s">
        <v>961</v>
      </c>
      <c r="G74" s="195" t="s">
        <v>939</v>
      </c>
      <c r="H74" s="195" t="s">
        <v>952</v>
      </c>
      <c r="I74" s="423" t="s">
        <v>949</v>
      </c>
      <c r="J74" s="424">
        <v>85.88</v>
      </c>
      <c r="K74" s="424">
        <v>111.18362853788965</v>
      </c>
      <c r="L74" s="424">
        <v>191.44362853788965</v>
      </c>
      <c r="M74" s="181">
        <v>32.799999999999997</v>
      </c>
      <c r="N74" s="181">
        <v>58.546390175498232</v>
      </c>
    </row>
    <row r="75" spans="1:14" ht="16.5">
      <c r="A75" s="195">
        <v>74</v>
      </c>
      <c r="B75" s="195">
        <v>4</v>
      </c>
      <c r="C75" s="195" t="s">
        <v>937</v>
      </c>
      <c r="D75" s="195">
        <v>3</v>
      </c>
      <c r="E75" s="423"/>
      <c r="F75" s="423"/>
      <c r="G75" s="195" t="s">
        <v>941</v>
      </c>
      <c r="H75" s="195" t="s">
        <v>952</v>
      </c>
      <c r="I75" s="423"/>
      <c r="J75" s="424"/>
      <c r="K75" s="424"/>
      <c r="L75" s="424"/>
      <c r="M75" s="213">
        <v>22.84</v>
      </c>
      <c r="N75" s="213">
        <v>40.768279012450598</v>
      </c>
    </row>
    <row r="76" spans="1:14" ht="16.5">
      <c r="A76" s="195">
        <v>75</v>
      </c>
      <c r="B76" s="195">
        <v>4</v>
      </c>
      <c r="C76" s="195" t="s">
        <v>937</v>
      </c>
      <c r="D76" s="195">
        <v>3</v>
      </c>
      <c r="E76" s="423"/>
      <c r="F76" s="423"/>
      <c r="G76" s="195" t="s">
        <v>942</v>
      </c>
      <c r="H76" s="195" t="s">
        <v>952</v>
      </c>
      <c r="I76" s="423"/>
      <c r="J76" s="424"/>
      <c r="K76" s="424"/>
      <c r="L76" s="424"/>
      <c r="M76" s="213">
        <v>22.84</v>
      </c>
      <c r="N76" s="213">
        <v>40.768279012450598</v>
      </c>
    </row>
    <row r="77" spans="1:14">
      <c r="A77" s="195">
        <v>76</v>
      </c>
      <c r="B77" s="195">
        <v>4</v>
      </c>
      <c r="C77" s="195" t="s">
        <v>937</v>
      </c>
      <c r="D77" s="195">
        <v>3</v>
      </c>
      <c r="E77" s="423"/>
      <c r="F77" s="423"/>
      <c r="G77" s="195" t="s">
        <v>943</v>
      </c>
      <c r="H77" s="195" t="s">
        <v>952</v>
      </c>
      <c r="I77" s="423"/>
      <c r="J77" s="424"/>
      <c r="K77" s="424"/>
      <c r="L77" s="424"/>
      <c r="M77" s="181">
        <v>32.799999999999997</v>
      </c>
      <c r="N77" s="181">
        <v>58.546390175498232</v>
      </c>
    </row>
    <row r="78" spans="1:14">
      <c r="A78" s="195">
        <v>77</v>
      </c>
      <c r="B78" s="195">
        <v>4</v>
      </c>
      <c r="C78" s="195" t="s">
        <v>937</v>
      </c>
      <c r="D78" s="195">
        <v>3</v>
      </c>
      <c r="E78" s="423">
        <v>310</v>
      </c>
      <c r="F78" s="423" t="s">
        <v>962</v>
      </c>
      <c r="G78" s="195" t="s">
        <v>939</v>
      </c>
      <c r="H78" s="195" t="s">
        <v>954</v>
      </c>
      <c r="I78" s="423" t="s">
        <v>949</v>
      </c>
      <c r="J78" s="424">
        <v>85.88</v>
      </c>
      <c r="K78" s="424">
        <v>111.18362853788965</v>
      </c>
      <c r="L78" s="424">
        <v>188.78362853788963</v>
      </c>
      <c r="M78" s="181">
        <v>29.92</v>
      </c>
      <c r="N78" s="181">
        <v>53.405731525942301</v>
      </c>
    </row>
    <row r="79" spans="1:14">
      <c r="A79" s="195">
        <v>78</v>
      </c>
      <c r="B79" s="195">
        <v>4</v>
      </c>
      <c r="C79" s="195" t="s">
        <v>937</v>
      </c>
      <c r="D79" s="195">
        <v>3</v>
      </c>
      <c r="E79" s="423"/>
      <c r="F79" s="423"/>
      <c r="G79" s="195" t="s">
        <v>941</v>
      </c>
      <c r="H79" s="195" t="s">
        <v>954</v>
      </c>
      <c r="I79" s="423"/>
      <c r="J79" s="424"/>
      <c r="K79" s="424"/>
      <c r="L79" s="424"/>
      <c r="M79" s="181">
        <v>22.84</v>
      </c>
      <c r="N79" s="181">
        <v>40.768279012450598</v>
      </c>
    </row>
    <row r="80" spans="1:14">
      <c r="A80" s="195">
        <v>79</v>
      </c>
      <c r="B80" s="195">
        <v>4</v>
      </c>
      <c r="C80" s="195" t="s">
        <v>937</v>
      </c>
      <c r="D80" s="195">
        <v>3</v>
      </c>
      <c r="E80" s="423"/>
      <c r="F80" s="423"/>
      <c r="G80" s="195" t="s">
        <v>942</v>
      </c>
      <c r="H80" s="195" t="s">
        <v>954</v>
      </c>
      <c r="I80" s="423"/>
      <c r="J80" s="424"/>
      <c r="K80" s="424"/>
      <c r="L80" s="424"/>
      <c r="M80" s="181">
        <v>22.84</v>
      </c>
      <c r="N80" s="181">
        <v>40.768279012450598</v>
      </c>
    </row>
    <row r="81" spans="1:14">
      <c r="A81" s="195">
        <v>80</v>
      </c>
      <c r="B81" s="195">
        <v>4</v>
      </c>
      <c r="C81" s="195" t="s">
        <v>937</v>
      </c>
      <c r="D81" s="195">
        <v>3</v>
      </c>
      <c r="E81" s="423"/>
      <c r="F81" s="423"/>
      <c r="G81" s="195" t="s">
        <v>943</v>
      </c>
      <c r="H81" s="195" t="s">
        <v>954</v>
      </c>
      <c r="I81" s="423"/>
      <c r="J81" s="424"/>
      <c r="K81" s="424"/>
      <c r="L81" s="424"/>
      <c r="M81" s="181">
        <v>29.92</v>
      </c>
      <c r="N81" s="181">
        <v>53.405731525942301</v>
      </c>
    </row>
    <row r="82" spans="1:14" ht="16.5">
      <c r="A82" s="195">
        <v>81</v>
      </c>
      <c r="B82" s="195">
        <v>4</v>
      </c>
      <c r="C82" s="195" t="s">
        <v>937</v>
      </c>
      <c r="D82" s="195">
        <v>4</v>
      </c>
      <c r="E82" s="423">
        <v>401</v>
      </c>
      <c r="F82" s="423" t="s">
        <v>951</v>
      </c>
      <c r="G82" s="195" t="s">
        <v>939</v>
      </c>
      <c r="H82" s="195" t="s">
        <v>952</v>
      </c>
      <c r="I82" s="423" t="s">
        <v>949</v>
      </c>
      <c r="J82" s="424">
        <v>85.93</v>
      </c>
      <c r="K82" s="424">
        <v>111.24848063632808</v>
      </c>
      <c r="L82" s="424">
        <v>191.5084806363281</v>
      </c>
      <c r="M82" s="213">
        <v>22.84</v>
      </c>
      <c r="N82" s="213">
        <v>40.768279012450598</v>
      </c>
    </row>
    <row r="83" spans="1:14" ht="16.5">
      <c r="A83" s="195">
        <v>82</v>
      </c>
      <c r="B83" s="195">
        <v>4</v>
      </c>
      <c r="C83" s="195" t="s">
        <v>937</v>
      </c>
      <c r="D83" s="195">
        <v>4</v>
      </c>
      <c r="E83" s="423"/>
      <c r="F83" s="423"/>
      <c r="G83" s="195" t="s">
        <v>941</v>
      </c>
      <c r="H83" s="195" t="s">
        <v>952</v>
      </c>
      <c r="I83" s="423"/>
      <c r="J83" s="424"/>
      <c r="K83" s="424"/>
      <c r="L83" s="424"/>
      <c r="M83" s="213">
        <v>32.799999999999997</v>
      </c>
      <c r="N83" s="213">
        <v>58.546390175498232</v>
      </c>
    </row>
    <row r="84" spans="1:14" ht="16.5">
      <c r="A84" s="195">
        <v>83</v>
      </c>
      <c r="B84" s="195">
        <v>4</v>
      </c>
      <c r="C84" s="195" t="s">
        <v>937</v>
      </c>
      <c r="D84" s="195">
        <v>4</v>
      </c>
      <c r="E84" s="423"/>
      <c r="F84" s="423"/>
      <c r="G84" s="195" t="s">
        <v>942</v>
      </c>
      <c r="H84" s="195" t="s">
        <v>952</v>
      </c>
      <c r="I84" s="423"/>
      <c r="J84" s="424"/>
      <c r="K84" s="424"/>
      <c r="L84" s="424"/>
      <c r="M84" s="213">
        <v>32.799999999999997</v>
      </c>
      <c r="N84" s="213">
        <v>58.546390175498232</v>
      </c>
    </row>
    <row r="85" spans="1:14" ht="16.5">
      <c r="A85" s="195">
        <v>84</v>
      </c>
      <c r="B85" s="195">
        <v>4</v>
      </c>
      <c r="C85" s="195" t="s">
        <v>937</v>
      </c>
      <c r="D85" s="195">
        <v>4</v>
      </c>
      <c r="E85" s="423"/>
      <c r="F85" s="423"/>
      <c r="G85" s="195" t="s">
        <v>943</v>
      </c>
      <c r="H85" s="195" t="s">
        <v>952</v>
      </c>
      <c r="I85" s="423"/>
      <c r="J85" s="424"/>
      <c r="K85" s="424"/>
      <c r="L85" s="424"/>
      <c r="M85" s="213">
        <v>22.84</v>
      </c>
      <c r="N85" s="213">
        <v>40.768279012450598</v>
      </c>
    </row>
    <row r="86" spans="1:14" ht="16.5">
      <c r="A86" s="195">
        <v>85</v>
      </c>
      <c r="B86" s="195">
        <v>4</v>
      </c>
      <c r="C86" s="195" t="s">
        <v>937</v>
      </c>
      <c r="D86" s="195">
        <v>4</v>
      </c>
      <c r="E86" s="423">
        <v>402</v>
      </c>
      <c r="F86" s="423" t="s">
        <v>953</v>
      </c>
      <c r="G86" s="195" t="s">
        <v>939</v>
      </c>
      <c r="H86" s="195" t="s">
        <v>954</v>
      </c>
      <c r="I86" s="423" t="s">
        <v>949</v>
      </c>
      <c r="J86" s="424">
        <v>85.93</v>
      </c>
      <c r="K86" s="424">
        <v>111.24848063632808</v>
      </c>
      <c r="L86" s="424">
        <v>188.84848063632808</v>
      </c>
      <c r="M86" s="213">
        <v>22.84</v>
      </c>
      <c r="N86" s="213">
        <v>40.768279012450598</v>
      </c>
    </row>
    <row r="87" spans="1:14">
      <c r="A87" s="195">
        <v>86</v>
      </c>
      <c r="B87" s="195">
        <v>4</v>
      </c>
      <c r="C87" s="195" t="s">
        <v>937</v>
      </c>
      <c r="D87" s="195">
        <v>4</v>
      </c>
      <c r="E87" s="423"/>
      <c r="F87" s="423"/>
      <c r="G87" s="195" t="s">
        <v>941</v>
      </c>
      <c r="H87" s="195" t="s">
        <v>954</v>
      </c>
      <c r="I87" s="423"/>
      <c r="J87" s="424"/>
      <c r="K87" s="424"/>
      <c r="L87" s="424"/>
      <c r="M87" s="181">
        <v>29.92</v>
      </c>
      <c r="N87" s="181">
        <v>53.405731525942301</v>
      </c>
    </row>
    <row r="88" spans="1:14">
      <c r="A88" s="195">
        <v>87</v>
      </c>
      <c r="B88" s="195">
        <v>4</v>
      </c>
      <c r="C88" s="195" t="s">
        <v>937</v>
      </c>
      <c r="D88" s="195">
        <v>4</v>
      </c>
      <c r="E88" s="423"/>
      <c r="F88" s="423"/>
      <c r="G88" s="195" t="s">
        <v>942</v>
      </c>
      <c r="H88" s="195" t="s">
        <v>954</v>
      </c>
      <c r="I88" s="423"/>
      <c r="J88" s="424"/>
      <c r="K88" s="424"/>
      <c r="L88" s="424"/>
      <c r="M88" s="181">
        <v>29.92</v>
      </c>
      <c r="N88" s="181">
        <v>53.405731525942301</v>
      </c>
    </row>
    <row r="89" spans="1:14" ht="16.5">
      <c r="A89" s="195">
        <v>88</v>
      </c>
      <c r="B89" s="195">
        <v>4</v>
      </c>
      <c r="C89" s="195" t="s">
        <v>937</v>
      </c>
      <c r="D89" s="195">
        <v>4</v>
      </c>
      <c r="E89" s="423"/>
      <c r="F89" s="423"/>
      <c r="G89" s="195" t="s">
        <v>943</v>
      </c>
      <c r="H89" s="195" t="s">
        <v>954</v>
      </c>
      <c r="I89" s="423"/>
      <c r="J89" s="424"/>
      <c r="K89" s="424"/>
      <c r="L89" s="424"/>
      <c r="M89" s="213">
        <v>22.84</v>
      </c>
      <c r="N89" s="213">
        <v>40.768279012450598</v>
      </c>
    </row>
    <row r="90" spans="1:14">
      <c r="A90" s="195">
        <v>89</v>
      </c>
      <c r="B90" s="195">
        <v>4</v>
      </c>
      <c r="C90" s="195" t="s">
        <v>937</v>
      </c>
      <c r="D90" s="195">
        <v>4</v>
      </c>
      <c r="E90" s="423">
        <v>403</v>
      </c>
      <c r="F90" s="423" t="s">
        <v>955</v>
      </c>
      <c r="G90" s="195" t="s">
        <v>939</v>
      </c>
      <c r="H90" s="195" t="s">
        <v>952</v>
      </c>
      <c r="I90" s="423" t="s">
        <v>949</v>
      </c>
      <c r="J90" s="424">
        <v>63.88</v>
      </c>
      <c r="K90" s="424">
        <v>82.701651845090623</v>
      </c>
      <c r="L90" s="424">
        <v>137.46165184509061</v>
      </c>
      <c r="M90" s="181">
        <v>18.690000000000001</v>
      </c>
      <c r="N90" s="181">
        <v>33.360732694514084</v>
      </c>
    </row>
    <row r="91" spans="1:14">
      <c r="A91" s="195">
        <v>90</v>
      </c>
      <c r="B91" s="195">
        <v>4</v>
      </c>
      <c r="C91" s="195" t="s">
        <v>937</v>
      </c>
      <c r="D91" s="195">
        <v>4</v>
      </c>
      <c r="E91" s="423"/>
      <c r="F91" s="423"/>
      <c r="G91" s="195" t="s">
        <v>941</v>
      </c>
      <c r="H91" s="195" t="s">
        <v>952</v>
      </c>
      <c r="I91" s="423"/>
      <c r="J91" s="424"/>
      <c r="K91" s="424"/>
      <c r="L91" s="424"/>
      <c r="M91" s="181">
        <v>17.36</v>
      </c>
      <c r="N91" s="181">
        <v>30.986747970934431</v>
      </c>
    </row>
    <row r="92" spans="1:14">
      <c r="A92" s="195">
        <v>91</v>
      </c>
      <c r="B92" s="195">
        <v>4</v>
      </c>
      <c r="C92" s="195" t="s">
        <v>937</v>
      </c>
      <c r="D92" s="195">
        <v>4</v>
      </c>
      <c r="E92" s="423"/>
      <c r="F92" s="423"/>
      <c r="G92" s="195" t="s">
        <v>942</v>
      </c>
      <c r="H92" s="195" t="s">
        <v>952</v>
      </c>
      <c r="I92" s="423"/>
      <c r="J92" s="424"/>
      <c r="K92" s="424"/>
      <c r="L92" s="424"/>
      <c r="M92" s="181">
        <v>17.36</v>
      </c>
      <c r="N92" s="181">
        <v>30.986747970934431</v>
      </c>
    </row>
    <row r="93" spans="1:14">
      <c r="A93" s="195">
        <v>92</v>
      </c>
      <c r="B93" s="195">
        <v>4</v>
      </c>
      <c r="C93" s="195" t="s">
        <v>937</v>
      </c>
      <c r="D93" s="195">
        <v>4</v>
      </c>
      <c r="E93" s="423"/>
      <c r="F93" s="423"/>
      <c r="G93" s="195" t="s">
        <v>943</v>
      </c>
      <c r="H93" s="195" t="s">
        <v>952</v>
      </c>
      <c r="I93" s="423"/>
      <c r="J93" s="424"/>
      <c r="K93" s="424"/>
      <c r="L93" s="424"/>
      <c r="M93" s="181">
        <v>18.690000000000001</v>
      </c>
      <c r="N93" s="181">
        <v>33.360732694514084</v>
      </c>
    </row>
    <row r="94" spans="1:14">
      <c r="A94" s="195">
        <v>93</v>
      </c>
      <c r="B94" s="195">
        <v>4</v>
      </c>
      <c r="C94" s="195" t="s">
        <v>937</v>
      </c>
      <c r="D94" s="195">
        <v>4</v>
      </c>
      <c r="E94" s="423">
        <v>404</v>
      </c>
      <c r="F94" s="423" t="s">
        <v>956</v>
      </c>
      <c r="G94" s="195" t="s">
        <v>939</v>
      </c>
      <c r="H94" s="195" t="s">
        <v>954</v>
      </c>
      <c r="I94" s="423" t="s">
        <v>949</v>
      </c>
      <c r="J94" s="424">
        <v>83.93</v>
      </c>
      <c r="K94" s="424">
        <v>108.65919911331335</v>
      </c>
      <c r="L94" s="424">
        <v>185.28919911331334</v>
      </c>
      <c r="M94" s="181">
        <v>32.53</v>
      </c>
      <c r="N94" s="181">
        <v>58.064453427102364</v>
      </c>
    </row>
    <row r="95" spans="1:14">
      <c r="A95" s="195">
        <v>94</v>
      </c>
      <c r="B95" s="195">
        <v>4</v>
      </c>
      <c r="C95" s="195" t="s">
        <v>937</v>
      </c>
      <c r="D95" s="195">
        <v>4</v>
      </c>
      <c r="E95" s="423"/>
      <c r="F95" s="423"/>
      <c r="G95" s="195" t="s">
        <v>941</v>
      </c>
      <c r="H95" s="195" t="s">
        <v>954</v>
      </c>
      <c r="I95" s="423"/>
      <c r="J95" s="424"/>
      <c r="K95" s="424"/>
      <c r="L95" s="424"/>
      <c r="M95" s="181">
        <v>22.53</v>
      </c>
      <c r="N95" s="181">
        <v>40.214944227255344</v>
      </c>
    </row>
    <row r="96" spans="1:14">
      <c r="A96" s="195">
        <v>95</v>
      </c>
      <c r="B96" s="195">
        <v>4</v>
      </c>
      <c r="C96" s="195" t="s">
        <v>937</v>
      </c>
      <c r="D96" s="195">
        <v>4</v>
      </c>
      <c r="E96" s="423"/>
      <c r="F96" s="423"/>
      <c r="G96" s="195" t="s">
        <v>942</v>
      </c>
      <c r="H96" s="195" t="s">
        <v>954</v>
      </c>
      <c r="I96" s="423"/>
      <c r="J96" s="424"/>
      <c r="K96" s="424"/>
      <c r="L96" s="424"/>
      <c r="M96" s="181">
        <v>22.53</v>
      </c>
      <c r="N96" s="181">
        <v>40.214944227255344</v>
      </c>
    </row>
    <row r="97" spans="1:14">
      <c r="A97" s="195">
        <v>96</v>
      </c>
      <c r="B97" s="195">
        <v>4</v>
      </c>
      <c r="C97" s="195" t="s">
        <v>937</v>
      </c>
      <c r="D97" s="195">
        <v>4</v>
      </c>
      <c r="E97" s="423"/>
      <c r="F97" s="423"/>
      <c r="G97" s="195" t="s">
        <v>943</v>
      </c>
      <c r="H97" s="195" t="s">
        <v>954</v>
      </c>
      <c r="I97" s="423"/>
      <c r="J97" s="424"/>
      <c r="K97" s="424"/>
      <c r="L97" s="424"/>
      <c r="M97" s="181">
        <v>32.53</v>
      </c>
      <c r="N97" s="181">
        <v>58.064453427102364</v>
      </c>
    </row>
    <row r="98" spans="1:14">
      <c r="A98" s="195">
        <v>97</v>
      </c>
      <c r="B98" s="195">
        <v>4</v>
      </c>
      <c r="C98" s="195" t="s">
        <v>937</v>
      </c>
      <c r="D98" s="195">
        <v>4</v>
      </c>
      <c r="E98" s="423">
        <v>405</v>
      </c>
      <c r="F98" s="423" t="s">
        <v>957</v>
      </c>
      <c r="G98" s="195" t="s">
        <v>939</v>
      </c>
      <c r="H98" s="195" t="s">
        <v>952</v>
      </c>
      <c r="I98" s="423" t="s">
        <v>949</v>
      </c>
      <c r="J98" s="424">
        <v>63.78</v>
      </c>
      <c r="K98" s="424">
        <v>82.572187768939884</v>
      </c>
      <c r="L98" s="424">
        <v>137.06218776893988</v>
      </c>
      <c r="M98" s="181">
        <v>17.36</v>
      </c>
      <c r="N98" s="181">
        <v>30.986747970934431</v>
      </c>
    </row>
    <row r="99" spans="1:14">
      <c r="A99" s="195">
        <v>98</v>
      </c>
      <c r="B99" s="195">
        <v>4</v>
      </c>
      <c r="C99" s="195" t="s">
        <v>937</v>
      </c>
      <c r="D99" s="195">
        <v>4</v>
      </c>
      <c r="E99" s="423"/>
      <c r="F99" s="423"/>
      <c r="G99" s="195" t="s">
        <v>941</v>
      </c>
      <c r="H99" s="195" t="s">
        <v>952</v>
      </c>
      <c r="I99" s="423"/>
      <c r="J99" s="424"/>
      <c r="K99" s="424"/>
      <c r="L99" s="424"/>
      <c r="M99" s="181">
        <v>18.46</v>
      </c>
      <c r="N99" s="181">
        <v>32.950193982917604</v>
      </c>
    </row>
    <row r="100" spans="1:14">
      <c r="A100" s="195">
        <v>99</v>
      </c>
      <c r="B100" s="195">
        <v>4</v>
      </c>
      <c r="C100" s="195" t="s">
        <v>937</v>
      </c>
      <c r="D100" s="195">
        <v>4</v>
      </c>
      <c r="E100" s="423"/>
      <c r="F100" s="423"/>
      <c r="G100" s="195" t="s">
        <v>942</v>
      </c>
      <c r="H100" s="195" t="s">
        <v>952</v>
      </c>
      <c r="I100" s="423"/>
      <c r="J100" s="424"/>
      <c r="K100" s="424"/>
      <c r="L100" s="424"/>
      <c r="M100" s="181">
        <v>18.46</v>
      </c>
      <c r="N100" s="181">
        <v>32.950193982917604</v>
      </c>
    </row>
    <row r="101" spans="1:14">
      <c r="A101" s="195">
        <v>100</v>
      </c>
      <c r="B101" s="195">
        <v>4</v>
      </c>
      <c r="C101" s="195" t="s">
        <v>937</v>
      </c>
      <c r="D101" s="195">
        <v>4</v>
      </c>
      <c r="E101" s="423"/>
      <c r="F101" s="423"/>
      <c r="G101" s="195" t="s">
        <v>943</v>
      </c>
      <c r="H101" s="195" t="s">
        <v>952</v>
      </c>
      <c r="I101" s="423"/>
      <c r="J101" s="424"/>
      <c r="K101" s="424"/>
      <c r="L101" s="424"/>
      <c r="M101" s="181">
        <v>17.36</v>
      </c>
      <c r="N101" s="181">
        <v>30.986747970934431</v>
      </c>
    </row>
    <row r="102" spans="1:14">
      <c r="A102" s="195">
        <v>101</v>
      </c>
      <c r="B102" s="195">
        <v>4</v>
      </c>
      <c r="C102" s="195" t="s">
        <v>937</v>
      </c>
      <c r="D102" s="195">
        <v>4</v>
      </c>
      <c r="E102" s="423">
        <v>406</v>
      </c>
      <c r="F102" s="423" t="s">
        <v>958</v>
      </c>
      <c r="G102" s="195" t="s">
        <v>939</v>
      </c>
      <c r="H102" s="195" t="s">
        <v>952</v>
      </c>
      <c r="I102" s="423" t="s">
        <v>949</v>
      </c>
      <c r="J102" s="424">
        <v>63.78</v>
      </c>
      <c r="K102" s="424">
        <v>82.572098604408509</v>
      </c>
      <c r="L102" s="424">
        <v>137.0620986044085</v>
      </c>
      <c r="M102" s="181">
        <v>18.46</v>
      </c>
      <c r="N102" s="181">
        <v>32.950193982917604</v>
      </c>
    </row>
    <row r="103" spans="1:14">
      <c r="A103" s="195">
        <v>102</v>
      </c>
      <c r="B103" s="195">
        <v>4</v>
      </c>
      <c r="C103" s="195" t="s">
        <v>937</v>
      </c>
      <c r="D103" s="195">
        <v>4</v>
      </c>
      <c r="E103" s="423"/>
      <c r="F103" s="423"/>
      <c r="G103" s="195" t="s">
        <v>941</v>
      </c>
      <c r="H103" s="195" t="s">
        <v>952</v>
      </c>
      <c r="I103" s="423"/>
      <c r="J103" s="424"/>
      <c r="K103" s="424"/>
      <c r="L103" s="424"/>
      <c r="M103" s="181">
        <v>17.36</v>
      </c>
      <c r="N103" s="181">
        <v>30.986747970934431</v>
      </c>
    </row>
    <row r="104" spans="1:14">
      <c r="A104" s="195">
        <v>103</v>
      </c>
      <c r="B104" s="195">
        <v>4</v>
      </c>
      <c r="C104" s="195" t="s">
        <v>937</v>
      </c>
      <c r="D104" s="195">
        <v>4</v>
      </c>
      <c r="E104" s="423"/>
      <c r="F104" s="423"/>
      <c r="G104" s="195" t="s">
        <v>942</v>
      </c>
      <c r="H104" s="195" t="s">
        <v>952</v>
      </c>
      <c r="I104" s="423"/>
      <c r="J104" s="424"/>
      <c r="K104" s="424"/>
      <c r="L104" s="424"/>
      <c r="M104" s="181">
        <v>17.36</v>
      </c>
      <c r="N104" s="181">
        <v>30.986747970934431</v>
      </c>
    </row>
    <row r="105" spans="1:14">
      <c r="A105" s="195">
        <v>104</v>
      </c>
      <c r="B105" s="195">
        <v>4</v>
      </c>
      <c r="C105" s="195" t="s">
        <v>937</v>
      </c>
      <c r="D105" s="195">
        <v>4</v>
      </c>
      <c r="E105" s="423"/>
      <c r="F105" s="423"/>
      <c r="G105" s="195" t="s">
        <v>943</v>
      </c>
      <c r="H105" s="195" t="s">
        <v>952</v>
      </c>
      <c r="I105" s="423"/>
      <c r="J105" s="424"/>
      <c r="K105" s="424"/>
      <c r="L105" s="424"/>
      <c r="M105" s="181">
        <v>18.46</v>
      </c>
      <c r="N105" s="181">
        <v>32.950193982917604</v>
      </c>
    </row>
    <row r="106" spans="1:14">
      <c r="A106" s="195">
        <v>105</v>
      </c>
      <c r="B106" s="195">
        <v>4</v>
      </c>
      <c r="C106" s="195" t="s">
        <v>937</v>
      </c>
      <c r="D106" s="195">
        <v>4</v>
      </c>
      <c r="E106" s="423">
        <v>407</v>
      </c>
      <c r="F106" s="423" t="s">
        <v>959</v>
      </c>
      <c r="G106" s="195" t="s">
        <v>939</v>
      </c>
      <c r="H106" s="195" t="s">
        <v>952</v>
      </c>
      <c r="I106" s="423" t="s">
        <v>949</v>
      </c>
      <c r="J106" s="424">
        <v>63.88</v>
      </c>
      <c r="K106" s="424">
        <v>82.701562540759099</v>
      </c>
      <c r="L106" s="424">
        <v>137.4615625407591</v>
      </c>
      <c r="M106" s="181">
        <v>17.36</v>
      </c>
      <c r="N106" s="181">
        <v>30.986747970934431</v>
      </c>
    </row>
    <row r="107" spans="1:14">
      <c r="A107" s="195">
        <v>106</v>
      </c>
      <c r="B107" s="195">
        <v>4</v>
      </c>
      <c r="C107" s="195" t="s">
        <v>937</v>
      </c>
      <c r="D107" s="195">
        <v>4</v>
      </c>
      <c r="E107" s="423"/>
      <c r="F107" s="423"/>
      <c r="G107" s="195" t="s">
        <v>941</v>
      </c>
      <c r="H107" s="195" t="s">
        <v>952</v>
      </c>
      <c r="I107" s="423"/>
      <c r="J107" s="424"/>
      <c r="K107" s="424"/>
      <c r="L107" s="424"/>
      <c r="M107" s="181">
        <v>18.690000000000001</v>
      </c>
      <c r="N107" s="181">
        <v>33.360732694514084</v>
      </c>
    </row>
    <row r="108" spans="1:14">
      <c r="A108" s="195">
        <v>107</v>
      </c>
      <c r="B108" s="195">
        <v>4</v>
      </c>
      <c r="C108" s="195" t="s">
        <v>937</v>
      </c>
      <c r="D108" s="195">
        <v>4</v>
      </c>
      <c r="E108" s="423"/>
      <c r="F108" s="423"/>
      <c r="G108" s="195" t="s">
        <v>942</v>
      </c>
      <c r="H108" s="195" t="s">
        <v>952</v>
      </c>
      <c r="I108" s="423"/>
      <c r="J108" s="424"/>
      <c r="K108" s="424"/>
      <c r="L108" s="424"/>
      <c r="M108" s="181">
        <v>18.690000000000001</v>
      </c>
      <c r="N108" s="181">
        <v>33.360732694514084</v>
      </c>
    </row>
    <row r="109" spans="1:14">
      <c r="A109" s="195">
        <v>108</v>
      </c>
      <c r="B109" s="195">
        <v>4</v>
      </c>
      <c r="C109" s="195" t="s">
        <v>937</v>
      </c>
      <c r="D109" s="195">
        <v>4</v>
      </c>
      <c r="E109" s="423"/>
      <c r="F109" s="423"/>
      <c r="G109" s="195" t="s">
        <v>943</v>
      </c>
      <c r="H109" s="195" t="s">
        <v>952</v>
      </c>
      <c r="I109" s="423"/>
      <c r="J109" s="424"/>
      <c r="K109" s="424"/>
      <c r="L109" s="424"/>
      <c r="M109" s="181">
        <v>17.36</v>
      </c>
      <c r="N109" s="181">
        <v>30.986747970934431</v>
      </c>
    </row>
    <row r="110" spans="1:14">
      <c r="A110" s="195">
        <v>109</v>
      </c>
      <c r="B110" s="195">
        <v>4</v>
      </c>
      <c r="C110" s="195" t="s">
        <v>937</v>
      </c>
      <c r="D110" s="195">
        <v>4</v>
      </c>
      <c r="E110" s="423">
        <v>408</v>
      </c>
      <c r="F110" s="423" t="s">
        <v>960</v>
      </c>
      <c r="G110" s="195" t="s">
        <v>939</v>
      </c>
      <c r="H110" s="195" t="s">
        <v>954</v>
      </c>
      <c r="I110" s="423" t="s">
        <v>949</v>
      </c>
      <c r="J110" s="424">
        <v>83.93</v>
      </c>
      <c r="K110" s="424">
        <v>108.6590817790531</v>
      </c>
      <c r="L110" s="424">
        <v>185.28908177905311</v>
      </c>
      <c r="M110" s="181">
        <v>22.53</v>
      </c>
      <c r="N110" s="181">
        <v>40.214944227255344</v>
      </c>
    </row>
    <row r="111" spans="1:14">
      <c r="A111" s="195">
        <v>110</v>
      </c>
      <c r="B111" s="195">
        <v>4</v>
      </c>
      <c r="C111" s="195" t="s">
        <v>937</v>
      </c>
      <c r="D111" s="195">
        <v>4</v>
      </c>
      <c r="E111" s="423"/>
      <c r="F111" s="423"/>
      <c r="G111" s="195" t="s">
        <v>941</v>
      </c>
      <c r="H111" s="195" t="s">
        <v>954</v>
      </c>
      <c r="I111" s="423"/>
      <c r="J111" s="424"/>
      <c r="K111" s="424"/>
      <c r="L111" s="424"/>
      <c r="M111" s="181">
        <v>32.53</v>
      </c>
      <c r="N111" s="181">
        <v>58.064453427102364</v>
      </c>
    </row>
    <row r="112" spans="1:14">
      <c r="A112" s="195">
        <v>111</v>
      </c>
      <c r="B112" s="195">
        <v>4</v>
      </c>
      <c r="C112" s="195" t="s">
        <v>937</v>
      </c>
      <c r="D112" s="195">
        <v>4</v>
      </c>
      <c r="E112" s="423"/>
      <c r="F112" s="423"/>
      <c r="G112" s="195" t="s">
        <v>942</v>
      </c>
      <c r="H112" s="195" t="s">
        <v>954</v>
      </c>
      <c r="I112" s="423"/>
      <c r="J112" s="424"/>
      <c r="K112" s="424"/>
      <c r="L112" s="424"/>
      <c r="M112" s="181">
        <v>32.53</v>
      </c>
      <c r="N112" s="181">
        <v>58.064453427102364</v>
      </c>
    </row>
    <row r="113" spans="1:14">
      <c r="A113" s="195">
        <v>112</v>
      </c>
      <c r="B113" s="195">
        <v>4</v>
      </c>
      <c r="C113" s="195" t="s">
        <v>937</v>
      </c>
      <c r="D113" s="195">
        <v>4</v>
      </c>
      <c r="E113" s="423"/>
      <c r="F113" s="423"/>
      <c r="G113" s="195" t="s">
        <v>943</v>
      </c>
      <c r="H113" s="195" t="s">
        <v>954</v>
      </c>
      <c r="I113" s="423"/>
      <c r="J113" s="424"/>
      <c r="K113" s="424"/>
      <c r="L113" s="424"/>
      <c r="M113" s="181">
        <v>22.53</v>
      </c>
      <c r="N113" s="181">
        <v>40.214944227255344</v>
      </c>
    </row>
    <row r="114" spans="1:14">
      <c r="A114" s="195">
        <v>113</v>
      </c>
      <c r="B114" s="195">
        <v>4</v>
      </c>
      <c r="C114" s="195" t="s">
        <v>937</v>
      </c>
      <c r="D114" s="195">
        <v>4</v>
      </c>
      <c r="E114" s="423">
        <v>409</v>
      </c>
      <c r="F114" s="423" t="s">
        <v>961</v>
      </c>
      <c r="G114" s="195" t="s">
        <v>939</v>
      </c>
      <c r="H114" s="195" t="s">
        <v>952</v>
      </c>
      <c r="I114" s="423" t="s">
        <v>949</v>
      </c>
      <c r="J114" s="424">
        <v>85.88</v>
      </c>
      <c r="K114" s="424">
        <v>111.18362853788965</v>
      </c>
      <c r="L114" s="424">
        <v>191.44362853788965</v>
      </c>
      <c r="M114" s="181">
        <v>32.799999999999997</v>
      </c>
      <c r="N114" s="181">
        <v>58.546390175498232</v>
      </c>
    </row>
    <row r="115" spans="1:14" ht="16.5">
      <c r="A115" s="195">
        <v>114</v>
      </c>
      <c r="B115" s="195">
        <v>4</v>
      </c>
      <c r="C115" s="195" t="s">
        <v>937</v>
      </c>
      <c r="D115" s="195">
        <v>4</v>
      </c>
      <c r="E115" s="423"/>
      <c r="F115" s="423"/>
      <c r="G115" s="195" t="s">
        <v>941</v>
      </c>
      <c r="H115" s="195" t="s">
        <v>952</v>
      </c>
      <c r="I115" s="423"/>
      <c r="J115" s="424"/>
      <c r="K115" s="424"/>
      <c r="L115" s="424"/>
      <c r="M115" s="213">
        <v>22.84</v>
      </c>
      <c r="N115" s="213">
        <v>40.768279012450598</v>
      </c>
    </row>
    <row r="116" spans="1:14" ht="16.5">
      <c r="A116" s="195">
        <v>115</v>
      </c>
      <c r="B116" s="195">
        <v>4</v>
      </c>
      <c r="C116" s="195" t="s">
        <v>937</v>
      </c>
      <c r="D116" s="195">
        <v>4</v>
      </c>
      <c r="E116" s="423"/>
      <c r="F116" s="423"/>
      <c r="G116" s="195" t="s">
        <v>942</v>
      </c>
      <c r="H116" s="195" t="s">
        <v>952</v>
      </c>
      <c r="I116" s="423"/>
      <c r="J116" s="424"/>
      <c r="K116" s="424"/>
      <c r="L116" s="424"/>
      <c r="M116" s="213">
        <v>22.84</v>
      </c>
      <c r="N116" s="213">
        <v>40.768279012450598</v>
      </c>
    </row>
    <row r="117" spans="1:14">
      <c r="A117" s="195">
        <v>116</v>
      </c>
      <c r="B117" s="195">
        <v>4</v>
      </c>
      <c r="C117" s="195" t="s">
        <v>937</v>
      </c>
      <c r="D117" s="195">
        <v>4</v>
      </c>
      <c r="E117" s="423"/>
      <c r="F117" s="423"/>
      <c r="G117" s="195" t="s">
        <v>943</v>
      </c>
      <c r="H117" s="195" t="s">
        <v>952</v>
      </c>
      <c r="I117" s="423"/>
      <c r="J117" s="424"/>
      <c r="K117" s="424"/>
      <c r="L117" s="424"/>
      <c r="M117" s="181">
        <v>32.799999999999997</v>
      </c>
      <c r="N117" s="181">
        <v>58.546390175498232</v>
      </c>
    </row>
    <row r="118" spans="1:14">
      <c r="A118" s="195">
        <v>117</v>
      </c>
      <c r="B118" s="195">
        <v>4</v>
      </c>
      <c r="C118" s="195" t="s">
        <v>937</v>
      </c>
      <c r="D118" s="195">
        <v>4</v>
      </c>
      <c r="E118" s="423">
        <v>410</v>
      </c>
      <c r="F118" s="423" t="s">
        <v>962</v>
      </c>
      <c r="G118" s="195" t="s">
        <v>939</v>
      </c>
      <c r="H118" s="195" t="s">
        <v>954</v>
      </c>
      <c r="I118" s="423" t="s">
        <v>949</v>
      </c>
      <c r="J118" s="424">
        <v>85.88</v>
      </c>
      <c r="K118" s="424">
        <v>111.18362853788965</v>
      </c>
      <c r="L118" s="424">
        <v>188.78362853788963</v>
      </c>
      <c r="M118" s="181">
        <v>29.92</v>
      </c>
      <c r="N118" s="181">
        <v>53.405731525942301</v>
      </c>
    </row>
    <row r="119" spans="1:14">
      <c r="A119" s="195">
        <v>118</v>
      </c>
      <c r="B119" s="195">
        <v>4</v>
      </c>
      <c r="C119" s="195" t="s">
        <v>937</v>
      </c>
      <c r="D119" s="195">
        <v>4</v>
      </c>
      <c r="E119" s="423"/>
      <c r="F119" s="423"/>
      <c r="G119" s="195" t="s">
        <v>941</v>
      </c>
      <c r="H119" s="195" t="s">
        <v>954</v>
      </c>
      <c r="I119" s="423"/>
      <c r="J119" s="424"/>
      <c r="K119" s="424"/>
      <c r="L119" s="424"/>
      <c r="M119" s="181">
        <v>22.84</v>
      </c>
      <c r="N119" s="181">
        <v>40.768279012450598</v>
      </c>
    </row>
    <row r="120" spans="1:14">
      <c r="A120" s="195">
        <v>119</v>
      </c>
      <c r="B120" s="195">
        <v>4</v>
      </c>
      <c r="C120" s="195" t="s">
        <v>937</v>
      </c>
      <c r="D120" s="195">
        <v>4</v>
      </c>
      <c r="E120" s="423"/>
      <c r="F120" s="423"/>
      <c r="G120" s="195" t="s">
        <v>942</v>
      </c>
      <c r="H120" s="195" t="s">
        <v>954</v>
      </c>
      <c r="I120" s="423"/>
      <c r="J120" s="424"/>
      <c r="K120" s="424"/>
      <c r="L120" s="424"/>
      <c r="M120" s="181">
        <v>22.84</v>
      </c>
      <c r="N120" s="181">
        <v>40.768279012450598</v>
      </c>
    </row>
    <row r="121" spans="1:14">
      <c r="A121" s="195">
        <v>120</v>
      </c>
      <c r="B121" s="195">
        <v>4</v>
      </c>
      <c r="C121" s="195" t="s">
        <v>937</v>
      </c>
      <c r="D121" s="195">
        <v>4</v>
      </c>
      <c r="E121" s="423"/>
      <c r="F121" s="423"/>
      <c r="G121" s="195" t="s">
        <v>943</v>
      </c>
      <c r="H121" s="195" t="s">
        <v>954</v>
      </c>
      <c r="I121" s="423"/>
      <c r="J121" s="424"/>
      <c r="K121" s="424"/>
      <c r="L121" s="424"/>
      <c r="M121" s="181">
        <v>29.92</v>
      </c>
      <c r="N121" s="181">
        <v>53.405731525942301</v>
      </c>
    </row>
    <row r="122" spans="1:14" ht="16.5">
      <c r="A122" s="195">
        <v>121</v>
      </c>
      <c r="B122" s="195">
        <v>4</v>
      </c>
      <c r="C122" s="195" t="s">
        <v>937</v>
      </c>
      <c r="D122" s="195">
        <v>5</v>
      </c>
      <c r="E122" s="423">
        <v>501</v>
      </c>
      <c r="F122" s="423" t="s">
        <v>951</v>
      </c>
      <c r="G122" s="195" t="s">
        <v>939</v>
      </c>
      <c r="H122" s="195" t="s">
        <v>952</v>
      </c>
      <c r="I122" s="423" t="s">
        <v>949</v>
      </c>
      <c r="J122" s="424">
        <v>85.93</v>
      </c>
      <c r="K122" s="424">
        <v>111.24848063632808</v>
      </c>
      <c r="L122" s="424">
        <v>191.5084806363281</v>
      </c>
      <c r="M122" s="213">
        <v>22.84</v>
      </c>
      <c r="N122" s="213">
        <v>40.768279012450598</v>
      </c>
    </row>
    <row r="123" spans="1:14" ht="16.5">
      <c r="A123" s="195">
        <v>122</v>
      </c>
      <c r="B123" s="195">
        <v>4</v>
      </c>
      <c r="C123" s="195" t="s">
        <v>937</v>
      </c>
      <c r="D123" s="195">
        <v>5</v>
      </c>
      <c r="E123" s="423"/>
      <c r="F123" s="423"/>
      <c r="G123" s="195" t="s">
        <v>941</v>
      </c>
      <c r="H123" s="195" t="s">
        <v>952</v>
      </c>
      <c r="I123" s="423"/>
      <c r="J123" s="424"/>
      <c r="K123" s="424"/>
      <c r="L123" s="424"/>
      <c r="M123" s="213">
        <v>32.799999999999997</v>
      </c>
      <c r="N123" s="213">
        <v>58.546390175498232</v>
      </c>
    </row>
    <row r="124" spans="1:14" ht="16.5">
      <c r="A124" s="195">
        <v>123</v>
      </c>
      <c r="B124" s="195">
        <v>4</v>
      </c>
      <c r="C124" s="195" t="s">
        <v>937</v>
      </c>
      <c r="D124" s="195">
        <v>5</v>
      </c>
      <c r="E124" s="423"/>
      <c r="F124" s="423"/>
      <c r="G124" s="195" t="s">
        <v>942</v>
      </c>
      <c r="H124" s="195" t="s">
        <v>952</v>
      </c>
      <c r="I124" s="423"/>
      <c r="J124" s="424"/>
      <c r="K124" s="424"/>
      <c r="L124" s="424"/>
      <c r="M124" s="213">
        <v>32.799999999999997</v>
      </c>
      <c r="N124" s="213">
        <v>58.546390175498232</v>
      </c>
    </row>
    <row r="125" spans="1:14" ht="16.5">
      <c r="A125" s="195">
        <v>124</v>
      </c>
      <c r="B125" s="195">
        <v>4</v>
      </c>
      <c r="C125" s="195" t="s">
        <v>937</v>
      </c>
      <c r="D125" s="195">
        <v>5</v>
      </c>
      <c r="E125" s="423"/>
      <c r="F125" s="423"/>
      <c r="G125" s="195" t="s">
        <v>943</v>
      </c>
      <c r="H125" s="195" t="s">
        <v>952</v>
      </c>
      <c r="I125" s="423"/>
      <c r="J125" s="424"/>
      <c r="K125" s="424"/>
      <c r="L125" s="424"/>
      <c r="M125" s="213">
        <v>22.84</v>
      </c>
      <c r="N125" s="213">
        <v>40.768279012450598</v>
      </c>
    </row>
    <row r="126" spans="1:14" ht="16.5">
      <c r="A126" s="195">
        <v>125</v>
      </c>
      <c r="B126" s="195">
        <v>4</v>
      </c>
      <c r="C126" s="195" t="s">
        <v>937</v>
      </c>
      <c r="D126" s="195">
        <v>5</v>
      </c>
      <c r="E126" s="423">
        <v>502</v>
      </c>
      <c r="F126" s="423" t="s">
        <v>953</v>
      </c>
      <c r="G126" s="195" t="s">
        <v>939</v>
      </c>
      <c r="H126" s="195" t="s">
        <v>954</v>
      </c>
      <c r="I126" s="423" t="s">
        <v>949</v>
      </c>
      <c r="J126" s="424">
        <v>85.93</v>
      </c>
      <c r="K126" s="424">
        <v>111.24848063632808</v>
      </c>
      <c r="L126" s="424">
        <v>188.84848063632808</v>
      </c>
      <c r="M126" s="213">
        <v>22.84</v>
      </c>
      <c r="N126" s="213">
        <v>40.768279012450598</v>
      </c>
    </row>
    <row r="127" spans="1:14">
      <c r="A127" s="195">
        <v>126</v>
      </c>
      <c r="B127" s="195">
        <v>4</v>
      </c>
      <c r="C127" s="195" t="s">
        <v>937</v>
      </c>
      <c r="D127" s="195">
        <v>5</v>
      </c>
      <c r="E127" s="423"/>
      <c r="F127" s="423"/>
      <c r="G127" s="195" t="s">
        <v>941</v>
      </c>
      <c r="H127" s="195" t="s">
        <v>954</v>
      </c>
      <c r="I127" s="423"/>
      <c r="J127" s="424"/>
      <c r="K127" s="424"/>
      <c r="L127" s="424"/>
      <c r="M127" s="181">
        <v>29.92</v>
      </c>
      <c r="N127" s="181">
        <v>53.405731525942301</v>
      </c>
    </row>
    <row r="128" spans="1:14">
      <c r="A128" s="195">
        <v>127</v>
      </c>
      <c r="B128" s="195">
        <v>4</v>
      </c>
      <c r="C128" s="195" t="s">
        <v>937</v>
      </c>
      <c r="D128" s="195">
        <v>5</v>
      </c>
      <c r="E128" s="423"/>
      <c r="F128" s="423"/>
      <c r="G128" s="195" t="s">
        <v>942</v>
      </c>
      <c r="H128" s="195" t="s">
        <v>954</v>
      </c>
      <c r="I128" s="423"/>
      <c r="J128" s="424"/>
      <c r="K128" s="424"/>
      <c r="L128" s="424"/>
      <c r="M128" s="181">
        <v>29.92</v>
      </c>
      <c r="N128" s="181">
        <v>53.405731525942301</v>
      </c>
    </row>
    <row r="129" spans="1:14" ht="16.5">
      <c r="A129" s="195">
        <v>128</v>
      </c>
      <c r="B129" s="195">
        <v>4</v>
      </c>
      <c r="C129" s="195" t="s">
        <v>937</v>
      </c>
      <c r="D129" s="195">
        <v>5</v>
      </c>
      <c r="E129" s="423"/>
      <c r="F129" s="423"/>
      <c r="G129" s="195" t="s">
        <v>943</v>
      </c>
      <c r="H129" s="195" t="s">
        <v>954</v>
      </c>
      <c r="I129" s="423"/>
      <c r="J129" s="424"/>
      <c r="K129" s="424"/>
      <c r="L129" s="424"/>
      <c r="M129" s="213">
        <v>22.84</v>
      </c>
      <c r="N129" s="213">
        <v>40.768279012450598</v>
      </c>
    </row>
    <row r="130" spans="1:14">
      <c r="A130" s="195">
        <v>129</v>
      </c>
      <c r="B130" s="195">
        <v>4</v>
      </c>
      <c r="C130" s="195" t="s">
        <v>937</v>
      </c>
      <c r="D130" s="195">
        <v>5</v>
      </c>
      <c r="E130" s="423">
        <v>503</v>
      </c>
      <c r="F130" s="423" t="s">
        <v>955</v>
      </c>
      <c r="G130" s="195" t="s">
        <v>939</v>
      </c>
      <c r="H130" s="195" t="s">
        <v>952</v>
      </c>
      <c r="I130" s="423" t="s">
        <v>949</v>
      </c>
      <c r="J130" s="424">
        <v>63.88</v>
      </c>
      <c r="K130" s="424">
        <v>82.701651845090623</v>
      </c>
      <c r="L130" s="424">
        <v>137.46165184509061</v>
      </c>
      <c r="M130" s="181">
        <v>18.690000000000001</v>
      </c>
      <c r="N130" s="181">
        <v>33.360732694514084</v>
      </c>
    </row>
    <row r="131" spans="1:14">
      <c r="A131" s="195">
        <v>130</v>
      </c>
      <c r="B131" s="195">
        <v>4</v>
      </c>
      <c r="C131" s="195" t="s">
        <v>937</v>
      </c>
      <c r="D131" s="195">
        <v>5</v>
      </c>
      <c r="E131" s="423"/>
      <c r="F131" s="423"/>
      <c r="G131" s="195" t="s">
        <v>941</v>
      </c>
      <c r="H131" s="195" t="s">
        <v>952</v>
      </c>
      <c r="I131" s="423"/>
      <c r="J131" s="424"/>
      <c r="K131" s="424"/>
      <c r="L131" s="424"/>
      <c r="M131" s="181">
        <v>17.36</v>
      </c>
      <c r="N131" s="181">
        <v>30.986747970934431</v>
      </c>
    </row>
    <row r="132" spans="1:14">
      <c r="A132" s="195">
        <v>131</v>
      </c>
      <c r="B132" s="195">
        <v>4</v>
      </c>
      <c r="C132" s="195" t="s">
        <v>937</v>
      </c>
      <c r="D132" s="195">
        <v>5</v>
      </c>
      <c r="E132" s="423"/>
      <c r="F132" s="423"/>
      <c r="G132" s="195" t="s">
        <v>942</v>
      </c>
      <c r="H132" s="195" t="s">
        <v>952</v>
      </c>
      <c r="I132" s="423"/>
      <c r="J132" s="424"/>
      <c r="K132" s="424"/>
      <c r="L132" s="424"/>
      <c r="M132" s="181">
        <v>17.36</v>
      </c>
      <c r="N132" s="181">
        <v>30.986747970934431</v>
      </c>
    </row>
    <row r="133" spans="1:14">
      <c r="A133" s="195">
        <v>132</v>
      </c>
      <c r="B133" s="195">
        <v>4</v>
      </c>
      <c r="C133" s="195" t="s">
        <v>937</v>
      </c>
      <c r="D133" s="195">
        <v>5</v>
      </c>
      <c r="E133" s="423"/>
      <c r="F133" s="423"/>
      <c r="G133" s="195" t="s">
        <v>943</v>
      </c>
      <c r="H133" s="195" t="s">
        <v>952</v>
      </c>
      <c r="I133" s="423"/>
      <c r="J133" s="424"/>
      <c r="K133" s="424"/>
      <c r="L133" s="424"/>
      <c r="M133" s="181">
        <v>18.690000000000001</v>
      </c>
      <c r="N133" s="181">
        <v>33.360732694514084</v>
      </c>
    </row>
    <row r="134" spans="1:14">
      <c r="A134" s="195">
        <v>133</v>
      </c>
      <c r="B134" s="195">
        <v>4</v>
      </c>
      <c r="C134" s="195" t="s">
        <v>937</v>
      </c>
      <c r="D134" s="195">
        <v>5</v>
      </c>
      <c r="E134" s="423">
        <v>504</v>
      </c>
      <c r="F134" s="423" t="s">
        <v>956</v>
      </c>
      <c r="G134" s="195" t="s">
        <v>939</v>
      </c>
      <c r="H134" s="195" t="s">
        <v>954</v>
      </c>
      <c r="I134" s="423" t="s">
        <v>949</v>
      </c>
      <c r="J134" s="424">
        <v>83.93</v>
      </c>
      <c r="K134" s="424">
        <v>108.65919911331335</v>
      </c>
      <c r="L134" s="424">
        <v>185.28919911331334</v>
      </c>
      <c r="M134" s="181">
        <v>32.53</v>
      </c>
      <c r="N134" s="181">
        <v>58.064453427102364</v>
      </c>
    </row>
    <row r="135" spans="1:14">
      <c r="A135" s="195">
        <v>134</v>
      </c>
      <c r="B135" s="195">
        <v>4</v>
      </c>
      <c r="C135" s="195" t="s">
        <v>937</v>
      </c>
      <c r="D135" s="195">
        <v>5</v>
      </c>
      <c r="E135" s="423"/>
      <c r="F135" s="423"/>
      <c r="G135" s="195" t="s">
        <v>941</v>
      </c>
      <c r="H135" s="195" t="s">
        <v>954</v>
      </c>
      <c r="I135" s="423"/>
      <c r="J135" s="424"/>
      <c r="K135" s="424"/>
      <c r="L135" s="424"/>
      <c r="M135" s="181">
        <v>22.53</v>
      </c>
      <c r="N135" s="181">
        <v>40.214944227255344</v>
      </c>
    </row>
    <row r="136" spans="1:14">
      <c r="A136" s="195">
        <v>135</v>
      </c>
      <c r="B136" s="195">
        <v>4</v>
      </c>
      <c r="C136" s="195" t="s">
        <v>937</v>
      </c>
      <c r="D136" s="195">
        <v>5</v>
      </c>
      <c r="E136" s="423"/>
      <c r="F136" s="423"/>
      <c r="G136" s="195" t="s">
        <v>942</v>
      </c>
      <c r="H136" s="195" t="s">
        <v>954</v>
      </c>
      <c r="I136" s="423"/>
      <c r="J136" s="424"/>
      <c r="K136" s="424"/>
      <c r="L136" s="424"/>
      <c r="M136" s="181">
        <v>22.53</v>
      </c>
      <c r="N136" s="181">
        <v>40.214944227255344</v>
      </c>
    </row>
    <row r="137" spans="1:14">
      <c r="A137" s="195">
        <v>136</v>
      </c>
      <c r="B137" s="195">
        <v>4</v>
      </c>
      <c r="C137" s="195" t="s">
        <v>937</v>
      </c>
      <c r="D137" s="195">
        <v>5</v>
      </c>
      <c r="E137" s="423"/>
      <c r="F137" s="423"/>
      <c r="G137" s="195" t="s">
        <v>943</v>
      </c>
      <c r="H137" s="195" t="s">
        <v>954</v>
      </c>
      <c r="I137" s="423"/>
      <c r="J137" s="424"/>
      <c r="K137" s="424"/>
      <c r="L137" s="424"/>
      <c r="M137" s="181">
        <v>32.53</v>
      </c>
      <c r="N137" s="181">
        <v>58.064453427102364</v>
      </c>
    </row>
    <row r="138" spans="1:14">
      <c r="A138" s="195">
        <v>137</v>
      </c>
      <c r="B138" s="195">
        <v>4</v>
      </c>
      <c r="C138" s="195" t="s">
        <v>937</v>
      </c>
      <c r="D138" s="195">
        <v>5</v>
      </c>
      <c r="E138" s="423">
        <v>505</v>
      </c>
      <c r="F138" s="423" t="s">
        <v>957</v>
      </c>
      <c r="G138" s="195" t="s">
        <v>939</v>
      </c>
      <c r="H138" s="195" t="s">
        <v>952</v>
      </c>
      <c r="I138" s="423" t="s">
        <v>949</v>
      </c>
      <c r="J138" s="424">
        <v>63.78</v>
      </c>
      <c r="K138" s="424">
        <v>82.572187768939884</v>
      </c>
      <c r="L138" s="424">
        <v>137.06218776893988</v>
      </c>
      <c r="M138" s="181">
        <v>17.36</v>
      </c>
      <c r="N138" s="181">
        <v>30.986747970934431</v>
      </c>
    </row>
    <row r="139" spans="1:14">
      <c r="A139" s="195">
        <v>138</v>
      </c>
      <c r="B139" s="195">
        <v>4</v>
      </c>
      <c r="C139" s="195" t="s">
        <v>937</v>
      </c>
      <c r="D139" s="195">
        <v>5</v>
      </c>
      <c r="E139" s="423"/>
      <c r="F139" s="423"/>
      <c r="G139" s="195" t="s">
        <v>941</v>
      </c>
      <c r="H139" s="195" t="s">
        <v>952</v>
      </c>
      <c r="I139" s="423"/>
      <c r="J139" s="424"/>
      <c r="K139" s="424"/>
      <c r="L139" s="424"/>
      <c r="M139" s="181">
        <v>18.46</v>
      </c>
      <c r="N139" s="181">
        <v>32.950193982917604</v>
      </c>
    </row>
    <row r="140" spans="1:14">
      <c r="A140" s="195">
        <v>139</v>
      </c>
      <c r="B140" s="195">
        <v>4</v>
      </c>
      <c r="C140" s="195" t="s">
        <v>937</v>
      </c>
      <c r="D140" s="195">
        <v>5</v>
      </c>
      <c r="E140" s="423"/>
      <c r="F140" s="423"/>
      <c r="G140" s="195" t="s">
        <v>942</v>
      </c>
      <c r="H140" s="195" t="s">
        <v>952</v>
      </c>
      <c r="I140" s="423"/>
      <c r="J140" s="424"/>
      <c r="K140" s="424"/>
      <c r="L140" s="424"/>
      <c r="M140" s="181">
        <v>18.46</v>
      </c>
      <c r="N140" s="181">
        <v>32.950193982917604</v>
      </c>
    </row>
    <row r="141" spans="1:14">
      <c r="A141" s="195">
        <v>140</v>
      </c>
      <c r="B141" s="195">
        <v>4</v>
      </c>
      <c r="C141" s="195" t="s">
        <v>937</v>
      </c>
      <c r="D141" s="195">
        <v>5</v>
      </c>
      <c r="E141" s="423"/>
      <c r="F141" s="423"/>
      <c r="G141" s="195" t="s">
        <v>943</v>
      </c>
      <c r="H141" s="195" t="s">
        <v>952</v>
      </c>
      <c r="I141" s="423"/>
      <c r="J141" s="424"/>
      <c r="K141" s="424"/>
      <c r="L141" s="424"/>
      <c r="M141" s="181">
        <v>17.36</v>
      </c>
      <c r="N141" s="181">
        <v>30.986747970934431</v>
      </c>
    </row>
    <row r="142" spans="1:14">
      <c r="A142" s="195">
        <v>141</v>
      </c>
      <c r="B142" s="195">
        <v>4</v>
      </c>
      <c r="C142" s="195" t="s">
        <v>937</v>
      </c>
      <c r="D142" s="195">
        <v>5</v>
      </c>
      <c r="E142" s="423">
        <v>506</v>
      </c>
      <c r="F142" s="423" t="s">
        <v>958</v>
      </c>
      <c r="G142" s="195" t="s">
        <v>939</v>
      </c>
      <c r="H142" s="195" t="s">
        <v>952</v>
      </c>
      <c r="I142" s="423" t="s">
        <v>949</v>
      </c>
      <c r="J142" s="424">
        <v>63.78</v>
      </c>
      <c r="K142" s="424">
        <v>82.572098604408509</v>
      </c>
      <c r="L142" s="424">
        <v>137.0620986044085</v>
      </c>
      <c r="M142" s="181">
        <v>18.46</v>
      </c>
      <c r="N142" s="181">
        <v>32.950193982917604</v>
      </c>
    </row>
    <row r="143" spans="1:14">
      <c r="A143" s="195">
        <v>142</v>
      </c>
      <c r="B143" s="195">
        <v>4</v>
      </c>
      <c r="C143" s="195" t="s">
        <v>937</v>
      </c>
      <c r="D143" s="195">
        <v>5</v>
      </c>
      <c r="E143" s="423"/>
      <c r="F143" s="423"/>
      <c r="G143" s="195" t="s">
        <v>941</v>
      </c>
      <c r="H143" s="195" t="s">
        <v>952</v>
      </c>
      <c r="I143" s="423"/>
      <c r="J143" s="424"/>
      <c r="K143" s="424"/>
      <c r="L143" s="424"/>
      <c r="M143" s="181">
        <v>17.36</v>
      </c>
      <c r="N143" s="181">
        <v>30.986747970934431</v>
      </c>
    </row>
    <row r="144" spans="1:14">
      <c r="A144" s="195">
        <v>143</v>
      </c>
      <c r="B144" s="195">
        <v>4</v>
      </c>
      <c r="C144" s="195" t="s">
        <v>937</v>
      </c>
      <c r="D144" s="195">
        <v>5</v>
      </c>
      <c r="E144" s="423"/>
      <c r="F144" s="423"/>
      <c r="G144" s="195" t="s">
        <v>942</v>
      </c>
      <c r="H144" s="195" t="s">
        <v>952</v>
      </c>
      <c r="I144" s="423"/>
      <c r="J144" s="424"/>
      <c r="K144" s="424"/>
      <c r="L144" s="424"/>
      <c r="M144" s="181">
        <v>17.36</v>
      </c>
      <c r="N144" s="181">
        <v>30.986747970934431</v>
      </c>
    </row>
    <row r="145" spans="1:14">
      <c r="A145" s="195">
        <v>144</v>
      </c>
      <c r="B145" s="195">
        <v>4</v>
      </c>
      <c r="C145" s="195" t="s">
        <v>937</v>
      </c>
      <c r="D145" s="195">
        <v>5</v>
      </c>
      <c r="E145" s="423"/>
      <c r="F145" s="423"/>
      <c r="G145" s="195" t="s">
        <v>943</v>
      </c>
      <c r="H145" s="195" t="s">
        <v>952</v>
      </c>
      <c r="I145" s="423"/>
      <c r="J145" s="424"/>
      <c r="K145" s="424"/>
      <c r="L145" s="424"/>
      <c r="M145" s="181">
        <v>18.46</v>
      </c>
      <c r="N145" s="181">
        <v>32.950193982917604</v>
      </c>
    </row>
    <row r="146" spans="1:14">
      <c r="A146" s="195">
        <v>145</v>
      </c>
      <c r="B146" s="195">
        <v>4</v>
      </c>
      <c r="C146" s="195" t="s">
        <v>937</v>
      </c>
      <c r="D146" s="195">
        <v>5</v>
      </c>
      <c r="E146" s="423">
        <v>507</v>
      </c>
      <c r="F146" s="423" t="s">
        <v>959</v>
      </c>
      <c r="G146" s="195" t="s">
        <v>939</v>
      </c>
      <c r="H146" s="195" t="s">
        <v>952</v>
      </c>
      <c r="I146" s="423" t="s">
        <v>949</v>
      </c>
      <c r="J146" s="424">
        <v>63.88</v>
      </c>
      <c r="K146" s="424">
        <v>82.701562540759099</v>
      </c>
      <c r="L146" s="424">
        <v>137.4615625407591</v>
      </c>
      <c r="M146" s="181">
        <v>17.36</v>
      </c>
      <c r="N146" s="181">
        <v>30.986747970934431</v>
      </c>
    </row>
    <row r="147" spans="1:14">
      <c r="A147" s="195">
        <v>146</v>
      </c>
      <c r="B147" s="195">
        <v>4</v>
      </c>
      <c r="C147" s="195" t="s">
        <v>937</v>
      </c>
      <c r="D147" s="195">
        <v>5</v>
      </c>
      <c r="E147" s="423"/>
      <c r="F147" s="423"/>
      <c r="G147" s="195" t="s">
        <v>941</v>
      </c>
      <c r="H147" s="195" t="s">
        <v>952</v>
      </c>
      <c r="I147" s="423"/>
      <c r="J147" s="424"/>
      <c r="K147" s="424"/>
      <c r="L147" s="424"/>
      <c r="M147" s="181">
        <v>18.690000000000001</v>
      </c>
      <c r="N147" s="181">
        <v>33.360732694514084</v>
      </c>
    </row>
    <row r="148" spans="1:14">
      <c r="A148" s="195">
        <v>147</v>
      </c>
      <c r="B148" s="195">
        <v>4</v>
      </c>
      <c r="C148" s="195" t="s">
        <v>937</v>
      </c>
      <c r="D148" s="195">
        <v>5</v>
      </c>
      <c r="E148" s="423"/>
      <c r="F148" s="423"/>
      <c r="G148" s="195" t="s">
        <v>942</v>
      </c>
      <c r="H148" s="195" t="s">
        <v>952</v>
      </c>
      <c r="I148" s="423"/>
      <c r="J148" s="424"/>
      <c r="K148" s="424"/>
      <c r="L148" s="424"/>
      <c r="M148" s="181">
        <v>18.690000000000001</v>
      </c>
      <c r="N148" s="181">
        <v>33.360732694514084</v>
      </c>
    </row>
    <row r="149" spans="1:14">
      <c r="A149" s="195">
        <v>148</v>
      </c>
      <c r="B149" s="195">
        <v>4</v>
      </c>
      <c r="C149" s="195" t="s">
        <v>937</v>
      </c>
      <c r="D149" s="195">
        <v>5</v>
      </c>
      <c r="E149" s="423"/>
      <c r="F149" s="423"/>
      <c r="G149" s="195" t="s">
        <v>943</v>
      </c>
      <c r="H149" s="195" t="s">
        <v>952</v>
      </c>
      <c r="I149" s="423"/>
      <c r="J149" s="424"/>
      <c r="K149" s="424"/>
      <c r="L149" s="424"/>
      <c r="M149" s="181">
        <v>17.36</v>
      </c>
      <c r="N149" s="181">
        <v>30.986747970934431</v>
      </c>
    </row>
    <row r="150" spans="1:14">
      <c r="A150" s="195">
        <v>149</v>
      </c>
      <c r="B150" s="195">
        <v>4</v>
      </c>
      <c r="C150" s="195" t="s">
        <v>937</v>
      </c>
      <c r="D150" s="195">
        <v>5</v>
      </c>
      <c r="E150" s="423">
        <v>508</v>
      </c>
      <c r="F150" s="423" t="s">
        <v>960</v>
      </c>
      <c r="G150" s="195" t="s">
        <v>939</v>
      </c>
      <c r="H150" s="195" t="s">
        <v>954</v>
      </c>
      <c r="I150" s="423" t="s">
        <v>949</v>
      </c>
      <c r="J150" s="424">
        <v>83.93</v>
      </c>
      <c r="K150" s="424">
        <v>108.6590817790531</v>
      </c>
      <c r="L150" s="424">
        <v>185.28908177905311</v>
      </c>
      <c r="M150" s="181">
        <v>22.53</v>
      </c>
      <c r="N150" s="181">
        <v>40.214944227255344</v>
      </c>
    </row>
    <row r="151" spans="1:14">
      <c r="A151" s="195">
        <v>150</v>
      </c>
      <c r="B151" s="195">
        <v>4</v>
      </c>
      <c r="C151" s="195" t="s">
        <v>937</v>
      </c>
      <c r="D151" s="195">
        <v>5</v>
      </c>
      <c r="E151" s="423"/>
      <c r="F151" s="423"/>
      <c r="G151" s="195" t="s">
        <v>941</v>
      </c>
      <c r="H151" s="195" t="s">
        <v>954</v>
      </c>
      <c r="I151" s="423"/>
      <c r="J151" s="424"/>
      <c r="K151" s="424"/>
      <c r="L151" s="424"/>
      <c r="M151" s="181">
        <v>32.53</v>
      </c>
      <c r="N151" s="181">
        <v>58.064453427102364</v>
      </c>
    </row>
    <row r="152" spans="1:14">
      <c r="A152" s="195">
        <v>151</v>
      </c>
      <c r="B152" s="195">
        <v>4</v>
      </c>
      <c r="C152" s="195" t="s">
        <v>937</v>
      </c>
      <c r="D152" s="195">
        <v>5</v>
      </c>
      <c r="E152" s="423"/>
      <c r="F152" s="423"/>
      <c r="G152" s="195" t="s">
        <v>942</v>
      </c>
      <c r="H152" s="195" t="s">
        <v>954</v>
      </c>
      <c r="I152" s="423"/>
      <c r="J152" s="424"/>
      <c r="K152" s="424"/>
      <c r="L152" s="424"/>
      <c r="M152" s="181">
        <v>32.53</v>
      </c>
      <c r="N152" s="181">
        <v>58.064453427102364</v>
      </c>
    </row>
    <row r="153" spans="1:14">
      <c r="A153" s="195">
        <v>152</v>
      </c>
      <c r="B153" s="195">
        <v>4</v>
      </c>
      <c r="C153" s="195" t="s">
        <v>937</v>
      </c>
      <c r="D153" s="195">
        <v>5</v>
      </c>
      <c r="E153" s="423"/>
      <c r="F153" s="423"/>
      <c r="G153" s="195" t="s">
        <v>943</v>
      </c>
      <c r="H153" s="195" t="s">
        <v>954</v>
      </c>
      <c r="I153" s="423"/>
      <c r="J153" s="424"/>
      <c r="K153" s="424"/>
      <c r="L153" s="424"/>
      <c r="M153" s="181">
        <v>22.53</v>
      </c>
      <c r="N153" s="181">
        <v>40.214944227255344</v>
      </c>
    </row>
    <row r="154" spans="1:14">
      <c r="A154" s="195">
        <v>153</v>
      </c>
      <c r="B154" s="195">
        <v>4</v>
      </c>
      <c r="C154" s="195" t="s">
        <v>937</v>
      </c>
      <c r="D154" s="195">
        <v>5</v>
      </c>
      <c r="E154" s="423">
        <v>509</v>
      </c>
      <c r="F154" s="423" t="s">
        <v>961</v>
      </c>
      <c r="G154" s="195" t="s">
        <v>939</v>
      </c>
      <c r="H154" s="195" t="s">
        <v>952</v>
      </c>
      <c r="I154" s="423" t="s">
        <v>949</v>
      </c>
      <c r="J154" s="424">
        <v>85.88</v>
      </c>
      <c r="K154" s="424">
        <v>111.18362853788965</v>
      </c>
      <c r="L154" s="424">
        <v>191.44362853788965</v>
      </c>
      <c r="M154" s="181">
        <v>32.799999999999997</v>
      </c>
      <c r="N154" s="181">
        <v>58.546390175498232</v>
      </c>
    </row>
    <row r="155" spans="1:14" ht="16.5">
      <c r="A155" s="195">
        <v>154</v>
      </c>
      <c r="B155" s="195">
        <v>4</v>
      </c>
      <c r="C155" s="195" t="s">
        <v>937</v>
      </c>
      <c r="D155" s="195">
        <v>5</v>
      </c>
      <c r="E155" s="423"/>
      <c r="F155" s="423"/>
      <c r="G155" s="195" t="s">
        <v>941</v>
      </c>
      <c r="H155" s="195" t="s">
        <v>952</v>
      </c>
      <c r="I155" s="423"/>
      <c r="J155" s="424"/>
      <c r="K155" s="424"/>
      <c r="L155" s="424"/>
      <c r="M155" s="213">
        <v>22.84</v>
      </c>
      <c r="N155" s="213">
        <v>40.768279012450598</v>
      </c>
    </row>
    <row r="156" spans="1:14" ht="16.5">
      <c r="A156" s="195">
        <v>155</v>
      </c>
      <c r="B156" s="195">
        <v>4</v>
      </c>
      <c r="C156" s="195" t="s">
        <v>937</v>
      </c>
      <c r="D156" s="195">
        <v>5</v>
      </c>
      <c r="E156" s="423"/>
      <c r="F156" s="423"/>
      <c r="G156" s="195" t="s">
        <v>942</v>
      </c>
      <c r="H156" s="195" t="s">
        <v>952</v>
      </c>
      <c r="I156" s="423"/>
      <c r="J156" s="424"/>
      <c r="K156" s="424"/>
      <c r="L156" s="424"/>
      <c r="M156" s="213">
        <v>22.84</v>
      </c>
      <c r="N156" s="213">
        <v>40.768279012450598</v>
      </c>
    </row>
    <row r="157" spans="1:14">
      <c r="A157" s="195">
        <v>156</v>
      </c>
      <c r="B157" s="195">
        <v>4</v>
      </c>
      <c r="C157" s="195" t="s">
        <v>937</v>
      </c>
      <c r="D157" s="195">
        <v>5</v>
      </c>
      <c r="E157" s="423"/>
      <c r="F157" s="423"/>
      <c r="G157" s="195" t="s">
        <v>943</v>
      </c>
      <c r="H157" s="195" t="s">
        <v>952</v>
      </c>
      <c r="I157" s="423"/>
      <c r="J157" s="424"/>
      <c r="K157" s="424"/>
      <c r="L157" s="424"/>
      <c r="M157" s="181">
        <v>32.799999999999997</v>
      </c>
      <c r="N157" s="181">
        <v>58.546390175498232</v>
      </c>
    </row>
    <row r="158" spans="1:14">
      <c r="A158" s="195">
        <v>157</v>
      </c>
      <c r="B158" s="195">
        <v>4</v>
      </c>
      <c r="C158" s="195" t="s">
        <v>937</v>
      </c>
      <c r="D158" s="195">
        <v>5</v>
      </c>
      <c r="E158" s="423">
        <v>510</v>
      </c>
      <c r="F158" s="423" t="s">
        <v>962</v>
      </c>
      <c r="G158" s="195" t="s">
        <v>939</v>
      </c>
      <c r="H158" s="195" t="s">
        <v>954</v>
      </c>
      <c r="I158" s="423" t="s">
        <v>949</v>
      </c>
      <c r="J158" s="424">
        <v>85.88</v>
      </c>
      <c r="K158" s="424">
        <v>111.18362853788965</v>
      </c>
      <c r="L158" s="424">
        <v>188.78362853788963</v>
      </c>
      <c r="M158" s="181">
        <v>29.92</v>
      </c>
      <c r="N158" s="181">
        <v>53.405731525942301</v>
      </c>
    </row>
    <row r="159" spans="1:14">
      <c r="A159" s="195">
        <v>158</v>
      </c>
      <c r="B159" s="195">
        <v>4</v>
      </c>
      <c r="C159" s="195" t="s">
        <v>937</v>
      </c>
      <c r="D159" s="195">
        <v>5</v>
      </c>
      <c r="E159" s="423"/>
      <c r="F159" s="423"/>
      <c r="G159" s="195" t="s">
        <v>941</v>
      </c>
      <c r="H159" s="195" t="s">
        <v>954</v>
      </c>
      <c r="I159" s="423"/>
      <c r="J159" s="424"/>
      <c r="K159" s="424"/>
      <c r="L159" s="424"/>
      <c r="M159" s="181">
        <v>22.84</v>
      </c>
      <c r="N159" s="181">
        <v>40.768279012450598</v>
      </c>
    </row>
    <row r="160" spans="1:14">
      <c r="A160" s="195">
        <v>159</v>
      </c>
      <c r="B160" s="195">
        <v>4</v>
      </c>
      <c r="C160" s="195" t="s">
        <v>937</v>
      </c>
      <c r="D160" s="195">
        <v>5</v>
      </c>
      <c r="E160" s="423"/>
      <c r="F160" s="423"/>
      <c r="G160" s="195" t="s">
        <v>942</v>
      </c>
      <c r="H160" s="195" t="s">
        <v>954</v>
      </c>
      <c r="I160" s="423"/>
      <c r="J160" s="424"/>
      <c r="K160" s="424"/>
      <c r="L160" s="424"/>
      <c r="M160" s="181">
        <v>22.84</v>
      </c>
      <c r="N160" s="181">
        <v>40.768279012450598</v>
      </c>
    </row>
    <row r="161" spans="1:14">
      <c r="A161" s="195">
        <v>160</v>
      </c>
      <c r="B161" s="195">
        <v>4</v>
      </c>
      <c r="C161" s="195" t="s">
        <v>937</v>
      </c>
      <c r="D161" s="195">
        <v>5</v>
      </c>
      <c r="E161" s="423"/>
      <c r="F161" s="423"/>
      <c r="G161" s="195" t="s">
        <v>943</v>
      </c>
      <c r="H161" s="195" t="s">
        <v>954</v>
      </c>
      <c r="I161" s="423"/>
      <c r="J161" s="424"/>
      <c r="K161" s="424"/>
      <c r="L161" s="424"/>
      <c r="M161" s="181">
        <v>29.92</v>
      </c>
      <c r="N161" s="181">
        <v>53.405731525942301</v>
      </c>
    </row>
    <row r="162" spans="1:14" ht="16.5">
      <c r="A162" s="195">
        <v>161</v>
      </c>
      <c r="B162" s="195">
        <v>4</v>
      </c>
      <c r="C162" s="195" t="s">
        <v>937</v>
      </c>
      <c r="D162" s="195">
        <v>6</v>
      </c>
      <c r="E162" s="423">
        <v>601</v>
      </c>
      <c r="F162" s="423" t="s">
        <v>951</v>
      </c>
      <c r="G162" s="195" t="s">
        <v>939</v>
      </c>
      <c r="H162" s="195" t="s">
        <v>952</v>
      </c>
      <c r="I162" s="423" t="s">
        <v>949</v>
      </c>
      <c r="J162" s="424">
        <v>85.93</v>
      </c>
      <c r="K162" s="424">
        <v>111.24848063632808</v>
      </c>
      <c r="L162" s="424">
        <v>191.5084806363281</v>
      </c>
      <c r="M162" s="213">
        <v>22.84</v>
      </c>
      <c r="N162" s="213">
        <v>40.768279012450598</v>
      </c>
    </row>
    <row r="163" spans="1:14" ht="16.5">
      <c r="A163" s="195">
        <v>162</v>
      </c>
      <c r="B163" s="195">
        <v>4</v>
      </c>
      <c r="C163" s="195" t="s">
        <v>937</v>
      </c>
      <c r="D163" s="195">
        <v>6</v>
      </c>
      <c r="E163" s="423"/>
      <c r="F163" s="423"/>
      <c r="G163" s="195" t="s">
        <v>941</v>
      </c>
      <c r="H163" s="195" t="s">
        <v>952</v>
      </c>
      <c r="I163" s="423"/>
      <c r="J163" s="424"/>
      <c r="K163" s="424"/>
      <c r="L163" s="424"/>
      <c r="M163" s="213">
        <v>32.799999999999997</v>
      </c>
      <c r="N163" s="213">
        <v>58.546390175498232</v>
      </c>
    </row>
    <row r="164" spans="1:14" ht="16.5">
      <c r="A164" s="195">
        <v>163</v>
      </c>
      <c r="B164" s="195">
        <v>4</v>
      </c>
      <c r="C164" s="195" t="s">
        <v>937</v>
      </c>
      <c r="D164" s="195">
        <v>6</v>
      </c>
      <c r="E164" s="423"/>
      <c r="F164" s="423"/>
      <c r="G164" s="195" t="s">
        <v>942</v>
      </c>
      <c r="H164" s="195" t="s">
        <v>952</v>
      </c>
      <c r="I164" s="423"/>
      <c r="J164" s="424"/>
      <c r="K164" s="424"/>
      <c r="L164" s="424"/>
      <c r="M164" s="213">
        <v>32.799999999999997</v>
      </c>
      <c r="N164" s="213">
        <v>58.546390175498232</v>
      </c>
    </row>
    <row r="165" spans="1:14" ht="16.5">
      <c r="A165" s="195">
        <v>164</v>
      </c>
      <c r="B165" s="195">
        <v>4</v>
      </c>
      <c r="C165" s="195" t="s">
        <v>937</v>
      </c>
      <c r="D165" s="195">
        <v>6</v>
      </c>
      <c r="E165" s="423"/>
      <c r="F165" s="423"/>
      <c r="G165" s="195" t="s">
        <v>943</v>
      </c>
      <c r="H165" s="195" t="s">
        <v>952</v>
      </c>
      <c r="I165" s="423"/>
      <c r="J165" s="424"/>
      <c r="K165" s="424"/>
      <c r="L165" s="424"/>
      <c r="M165" s="213">
        <v>22.84</v>
      </c>
      <c r="N165" s="213">
        <v>40.768279012450598</v>
      </c>
    </row>
    <row r="166" spans="1:14" ht="16.5">
      <c r="A166" s="195">
        <v>165</v>
      </c>
      <c r="B166" s="195">
        <v>4</v>
      </c>
      <c r="C166" s="195" t="s">
        <v>937</v>
      </c>
      <c r="D166" s="195">
        <v>6</v>
      </c>
      <c r="E166" s="423">
        <v>602</v>
      </c>
      <c r="F166" s="423" t="s">
        <v>953</v>
      </c>
      <c r="G166" s="195" t="s">
        <v>939</v>
      </c>
      <c r="H166" s="195" t="s">
        <v>954</v>
      </c>
      <c r="I166" s="423" t="s">
        <v>949</v>
      </c>
      <c r="J166" s="424">
        <v>85.93</v>
      </c>
      <c r="K166" s="424">
        <v>111.24848063632808</v>
      </c>
      <c r="L166" s="424">
        <v>188.84848063632808</v>
      </c>
      <c r="M166" s="213">
        <v>22.84</v>
      </c>
      <c r="N166" s="213">
        <v>40.768279012450598</v>
      </c>
    </row>
    <row r="167" spans="1:14">
      <c r="A167" s="195">
        <v>166</v>
      </c>
      <c r="B167" s="195">
        <v>4</v>
      </c>
      <c r="C167" s="195" t="s">
        <v>937</v>
      </c>
      <c r="D167" s="195">
        <v>6</v>
      </c>
      <c r="E167" s="423"/>
      <c r="F167" s="423"/>
      <c r="G167" s="195" t="s">
        <v>941</v>
      </c>
      <c r="H167" s="195" t="s">
        <v>954</v>
      </c>
      <c r="I167" s="423"/>
      <c r="J167" s="424"/>
      <c r="K167" s="424"/>
      <c r="L167" s="424"/>
      <c r="M167" s="181">
        <v>29.92</v>
      </c>
      <c r="N167" s="181">
        <v>53.405731525942301</v>
      </c>
    </row>
    <row r="168" spans="1:14">
      <c r="A168" s="195">
        <v>167</v>
      </c>
      <c r="B168" s="195">
        <v>4</v>
      </c>
      <c r="C168" s="195" t="s">
        <v>937</v>
      </c>
      <c r="D168" s="195">
        <v>6</v>
      </c>
      <c r="E168" s="423"/>
      <c r="F168" s="423"/>
      <c r="G168" s="195" t="s">
        <v>942</v>
      </c>
      <c r="H168" s="195" t="s">
        <v>954</v>
      </c>
      <c r="I168" s="423"/>
      <c r="J168" s="424"/>
      <c r="K168" s="424"/>
      <c r="L168" s="424"/>
      <c r="M168" s="181">
        <v>29.92</v>
      </c>
      <c r="N168" s="181">
        <v>53.405731525942301</v>
      </c>
    </row>
    <row r="169" spans="1:14" ht="16.5">
      <c r="A169" s="195">
        <v>168</v>
      </c>
      <c r="B169" s="195">
        <v>4</v>
      </c>
      <c r="C169" s="195" t="s">
        <v>937</v>
      </c>
      <c r="D169" s="195">
        <v>6</v>
      </c>
      <c r="E169" s="423"/>
      <c r="F169" s="423"/>
      <c r="G169" s="195" t="s">
        <v>943</v>
      </c>
      <c r="H169" s="195" t="s">
        <v>954</v>
      </c>
      <c r="I169" s="423"/>
      <c r="J169" s="424"/>
      <c r="K169" s="424"/>
      <c r="L169" s="424"/>
      <c r="M169" s="213">
        <v>22.84</v>
      </c>
      <c r="N169" s="213">
        <v>40.768279012450598</v>
      </c>
    </row>
    <row r="170" spans="1:14">
      <c r="A170" s="195">
        <v>169</v>
      </c>
      <c r="B170" s="195">
        <v>4</v>
      </c>
      <c r="C170" s="195" t="s">
        <v>937</v>
      </c>
      <c r="D170" s="195">
        <v>6</v>
      </c>
      <c r="E170" s="423">
        <v>603</v>
      </c>
      <c r="F170" s="423" t="s">
        <v>955</v>
      </c>
      <c r="G170" s="195" t="s">
        <v>939</v>
      </c>
      <c r="H170" s="195" t="s">
        <v>952</v>
      </c>
      <c r="I170" s="423" t="s">
        <v>949</v>
      </c>
      <c r="J170" s="424">
        <v>63.88</v>
      </c>
      <c r="K170" s="424">
        <v>82.701651845090623</v>
      </c>
      <c r="L170" s="424">
        <v>137.46165184509061</v>
      </c>
      <c r="M170" s="181">
        <v>18.690000000000001</v>
      </c>
      <c r="N170" s="181">
        <v>33.360732694514084</v>
      </c>
    </row>
    <row r="171" spans="1:14">
      <c r="A171" s="195">
        <v>170</v>
      </c>
      <c r="B171" s="195">
        <v>4</v>
      </c>
      <c r="C171" s="195" t="s">
        <v>937</v>
      </c>
      <c r="D171" s="195">
        <v>6</v>
      </c>
      <c r="E171" s="423"/>
      <c r="F171" s="423"/>
      <c r="G171" s="195" t="s">
        <v>941</v>
      </c>
      <c r="H171" s="195" t="s">
        <v>952</v>
      </c>
      <c r="I171" s="423"/>
      <c r="J171" s="424"/>
      <c r="K171" s="424"/>
      <c r="L171" s="424"/>
      <c r="M171" s="181">
        <v>17.36</v>
      </c>
      <c r="N171" s="181">
        <v>30.986747970934431</v>
      </c>
    </row>
    <row r="172" spans="1:14">
      <c r="A172" s="195">
        <v>171</v>
      </c>
      <c r="B172" s="195">
        <v>4</v>
      </c>
      <c r="C172" s="195" t="s">
        <v>937</v>
      </c>
      <c r="D172" s="195">
        <v>6</v>
      </c>
      <c r="E172" s="423"/>
      <c r="F172" s="423"/>
      <c r="G172" s="195" t="s">
        <v>942</v>
      </c>
      <c r="H172" s="195" t="s">
        <v>952</v>
      </c>
      <c r="I172" s="423"/>
      <c r="J172" s="424"/>
      <c r="K172" s="424"/>
      <c r="L172" s="424"/>
      <c r="M172" s="181">
        <v>17.36</v>
      </c>
      <c r="N172" s="181">
        <v>30.986747970934431</v>
      </c>
    </row>
    <row r="173" spans="1:14">
      <c r="A173" s="195">
        <v>172</v>
      </c>
      <c r="B173" s="195">
        <v>4</v>
      </c>
      <c r="C173" s="195" t="s">
        <v>937</v>
      </c>
      <c r="D173" s="195">
        <v>6</v>
      </c>
      <c r="E173" s="423"/>
      <c r="F173" s="423"/>
      <c r="G173" s="195" t="s">
        <v>943</v>
      </c>
      <c r="H173" s="195" t="s">
        <v>952</v>
      </c>
      <c r="I173" s="423"/>
      <c r="J173" s="424"/>
      <c r="K173" s="424"/>
      <c r="L173" s="424"/>
      <c r="M173" s="181">
        <v>18.690000000000001</v>
      </c>
      <c r="N173" s="181">
        <v>33.360732694514084</v>
      </c>
    </row>
    <row r="174" spans="1:14">
      <c r="A174" s="195">
        <v>173</v>
      </c>
      <c r="B174" s="195">
        <v>4</v>
      </c>
      <c r="C174" s="195" t="s">
        <v>937</v>
      </c>
      <c r="D174" s="195">
        <v>6</v>
      </c>
      <c r="E174" s="423">
        <v>604</v>
      </c>
      <c r="F174" s="423" t="s">
        <v>956</v>
      </c>
      <c r="G174" s="195" t="s">
        <v>939</v>
      </c>
      <c r="H174" s="195" t="s">
        <v>954</v>
      </c>
      <c r="I174" s="423" t="s">
        <v>949</v>
      </c>
      <c r="J174" s="424">
        <v>83.93</v>
      </c>
      <c r="K174" s="424">
        <v>108.65919911331335</v>
      </c>
      <c r="L174" s="424">
        <v>185.28919911331334</v>
      </c>
      <c r="M174" s="181">
        <v>32.53</v>
      </c>
      <c r="N174" s="181">
        <v>58.064453427102364</v>
      </c>
    </row>
    <row r="175" spans="1:14">
      <c r="A175" s="195">
        <v>174</v>
      </c>
      <c r="B175" s="195">
        <v>4</v>
      </c>
      <c r="C175" s="195" t="s">
        <v>937</v>
      </c>
      <c r="D175" s="195">
        <v>6</v>
      </c>
      <c r="E175" s="423"/>
      <c r="F175" s="423"/>
      <c r="G175" s="195" t="s">
        <v>941</v>
      </c>
      <c r="H175" s="195" t="s">
        <v>954</v>
      </c>
      <c r="I175" s="423"/>
      <c r="J175" s="424"/>
      <c r="K175" s="424"/>
      <c r="L175" s="424"/>
      <c r="M175" s="181">
        <v>22.53</v>
      </c>
      <c r="N175" s="181">
        <v>40.214944227255344</v>
      </c>
    </row>
    <row r="176" spans="1:14">
      <c r="A176" s="195">
        <v>175</v>
      </c>
      <c r="B176" s="195">
        <v>4</v>
      </c>
      <c r="C176" s="195" t="s">
        <v>937</v>
      </c>
      <c r="D176" s="195">
        <v>6</v>
      </c>
      <c r="E176" s="423"/>
      <c r="F176" s="423"/>
      <c r="G176" s="195" t="s">
        <v>942</v>
      </c>
      <c r="H176" s="195" t="s">
        <v>954</v>
      </c>
      <c r="I176" s="423"/>
      <c r="J176" s="424"/>
      <c r="K176" s="424"/>
      <c r="L176" s="424"/>
      <c r="M176" s="181">
        <v>22.53</v>
      </c>
      <c r="N176" s="181">
        <v>40.214944227255344</v>
      </c>
    </row>
    <row r="177" spans="1:14">
      <c r="A177" s="195">
        <v>176</v>
      </c>
      <c r="B177" s="195">
        <v>4</v>
      </c>
      <c r="C177" s="195" t="s">
        <v>937</v>
      </c>
      <c r="D177" s="195">
        <v>6</v>
      </c>
      <c r="E177" s="423"/>
      <c r="F177" s="423"/>
      <c r="G177" s="195" t="s">
        <v>943</v>
      </c>
      <c r="H177" s="195" t="s">
        <v>954</v>
      </c>
      <c r="I177" s="423"/>
      <c r="J177" s="424"/>
      <c r="K177" s="424"/>
      <c r="L177" s="424"/>
      <c r="M177" s="181">
        <v>32.53</v>
      </c>
      <c r="N177" s="181">
        <v>58.064453427102364</v>
      </c>
    </row>
    <row r="178" spans="1:14">
      <c r="A178" s="195">
        <v>177</v>
      </c>
      <c r="B178" s="195">
        <v>4</v>
      </c>
      <c r="C178" s="195" t="s">
        <v>937</v>
      </c>
      <c r="D178" s="195">
        <v>6</v>
      </c>
      <c r="E178" s="423">
        <v>605</v>
      </c>
      <c r="F178" s="423" t="s">
        <v>957</v>
      </c>
      <c r="G178" s="195" t="s">
        <v>939</v>
      </c>
      <c r="H178" s="195" t="s">
        <v>952</v>
      </c>
      <c r="I178" s="423" t="s">
        <v>949</v>
      </c>
      <c r="J178" s="424">
        <v>63.78</v>
      </c>
      <c r="K178" s="424">
        <v>82.572187768939884</v>
      </c>
      <c r="L178" s="424">
        <v>137.06218776893988</v>
      </c>
      <c r="M178" s="181">
        <v>17.36</v>
      </c>
      <c r="N178" s="181">
        <v>30.986747970934431</v>
      </c>
    </row>
    <row r="179" spans="1:14">
      <c r="A179" s="195">
        <v>178</v>
      </c>
      <c r="B179" s="195">
        <v>4</v>
      </c>
      <c r="C179" s="195" t="s">
        <v>937</v>
      </c>
      <c r="D179" s="195">
        <v>6</v>
      </c>
      <c r="E179" s="423"/>
      <c r="F179" s="423"/>
      <c r="G179" s="195" t="s">
        <v>941</v>
      </c>
      <c r="H179" s="195" t="s">
        <v>952</v>
      </c>
      <c r="I179" s="423"/>
      <c r="J179" s="424"/>
      <c r="K179" s="424"/>
      <c r="L179" s="424"/>
      <c r="M179" s="181">
        <v>18.46</v>
      </c>
      <c r="N179" s="181">
        <v>32.950193982917604</v>
      </c>
    </row>
    <row r="180" spans="1:14">
      <c r="A180" s="195">
        <v>179</v>
      </c>
      <c r="B180" s="195">
        <v>4</v>
      </c>
      <c r="C180" s="195" t="s">
        <v>937</v>
      </c>
      <c r="D180" s="195">
        <v>6</v>
      </c>
      <c r="E180" s="423"/>
      <c r="F180" s="423"/>
      <c r="G180" s="195" t="s">
        <v>942</v>
      </c>
      <c r="H180" s="195" t="s">
        <v>952</v>
      </c>
      <c r="I180" s="423"/>
      <c r="J180" s="424"/>
      <c r="K180" s="424"/>
      <c r="L180" s="424"/>
      <c r="M180" s="181">
        <v>18.46</v>
      </c>
      <c r="N180" s="181">
        <v>32.950193982917604</v>
      </c>
    </row>
    <row r="181" spans="1:14">
      <c r="A181" s="195">
        <v>180</v>
      </c>
      <c r="B181" s="195">
        <v>4</v>
      </c>
      <c r="C181" s="195" t="s">
        <v>937</v>
      </c>
      <c r="D181" s="195">
        <v>6</v>
      </c>
      <c r="E181" s="423"/>
      <c r="F181" s="423"/>
      <c r="G181" s="195" t="s">
        <v>943</v>
      </c>
      <c r="H181" s="195" t="s">
        <v>952</v>
      </c>
      <c r="I181" s="423"/>
      <c r="J181" s="424"/>
      <c r="K181" s="424"/>
      <c r="L181" s="424"/>
      <c r="M181" s="181">
        <v>17.36</v>
      </c>
      <c r="N181" s="181">
        <v>30.986747970934431</v>
      </c>
    </row>
    <row r="182" spans="1:14">
      <c r="A182" s="195">
        <v>181</v>
      </c>
      <c r="B182" s="195">
        <v>4</v>
      </c>
      <c r="C182" s="195" t="s">
        <v>937</v>
      </c>
      <c r="D182" s="195">
        <v>6</v>
      </c>
      <c r="E182" s="423">
        <v>606</v>
      </c>
      <c r="F182" s="423" t="s">
        <v>958</v>
      </c>
      <c r="G182" s="195" t="s">
        <v>939</v>
      </c>
      <c r="H182" s="195" t="s">
        <v>952</v>
      </c>
      <c r="I182" s="423" t="s">
        <v>949</v>
      </c>
      <c r="J182" s="424">
        <v>63.78</v>
      </c>
      <c r="K182" s="424">
        <v>82.572098604408509</v>
      </c>
      <c r="L182" s="424">
        <v>137.0620986044085</v>
      </c>
      <c r="M182" s="181">
        <v>18.46</v>
      </c>
      <c r="N182" s="181">
        <v>32.950193982917604</v>
      </c>
    </row>
    <row r="183" spans="1:14">
      <c r="A183" s="195">
        <v>182</v>
      </c>
      <c r="B183" s="195">
        <v>4</v>
      </c>
      <c r="C183" s="195" t="s">
        <v>937</v>
      </c>
      <c r="D183" s="195">
        <v>6</v>
      </c>
      <c r="E183" s="423"/>
      <c r="F183" s="423"/>
      <c r="G183" s="195" t="s">
        <v>941</v>
      </c>
      <c r="H183" s="195" t="s">
        <v>952</v>
      </c>
      <c r="I183" s="423"/>
      <c r="J183" s="424"/>
      <c r="K183" s="424"/>
      <c r="L183" s="424"/>
      <c r="M183" s="181">
        <v>17.36</v>
      </c>
      <c r="N183" s="181">
        <v>30.986747970934431</v>
      </c>
    </row>
    <row r="184" spans="1:14">
      <c r="A184" s="195">
        <v>183</v>
      </c>
      <c r="B184" s="195">
        <v>4</v>
      </c>
      <c r="C184" s="195" t="s">
        <v>937</v>
      </c>
      <c r="D184" s="195">
        <v>6</v>
      </c>
      <c r="E184" s="423"/>
      <c r="F184" s="423"/>
      <c r="G184" s="195" t="s">
        <v>942</v>
      </c>
      <c r="H184" s="195" t="s">
        <v>952</v>
      </c>
      <c r="I184" s="423"/>
      <c r="J184" s="424"/>
      <c r="K184" s="424"/>
      <c r="L184" s="424"/>
      <c r="M184" s="181">
        <v>17.36</v>
      </c>
      <c r="N184" s="181">
        <v>30.986747970934431</v>
      </c>
    </row>
    <row r="185" spans="1:14">
      <c r="A185" s="195">
        <v>184</v>
      </c>
      <c r="B185" s="195">
        <v>4</v>
      </c>
      <c r="C185" s="195" t="s">
        <v>937</v>
      </c>
      <c r="D185" s="195">
        <v>6</v>
      </c>
      <c r="E185" s="423"/>
      <c r="F185" s="423"/>
      <c r="G185" s="195" t="s">
        <v>943</v>
      </c>
      <c r="H185" s="195" t="s">
        <v>952</v>
      </c>
      <c r="I185" s="423"/>
      <c r="J185" s="424"/>
      <c r="K185" s="424"/>
      <c r="L185" s="424"/>
      <c r="M185" s="181">
        <v>18.46</v>
      </c>
      <c r="N185" s="181">
        <v>32.950193982917604</v>
      </c>
    </row>
    <row r="186" spans="1:14">
      <c r="A186" s="195">
        <v>185</v>
      </c>
      <c r="B186" s="195">
        <v>4</v>
      </c>
      <c r="C186" s="195" t="s">
        <v>937</v>
      </c>
      <c r="D186" s="195">
        <v>6</v>
      </c>
      <c r="E186" s="423">
        <v>607</v>
      </c>
      <c r="F186" s="423" t="s">
        <v>959</v>
      </c>
      <c r="G186" s="195" t="s">
        <v>939</v>
      </c>
      <c r="H186" s="195" t="s">
        <v>952</v>
      </c>
      <c r="I186" s="423" t="s">
        <v>949</v>
      </c>
      <c r="J186" s="424">
        <v>63.88</v>
      </c>
      <c r="K186" s="424">
        <v>82.701562540759099</v>
      </c>
      <c r="L186" s="424">
        <v>137.4615625407591</v>
      </c>
      <c r="M186" s="181">
        <v>17.36</v>
      </c>
      <c r="N186" s="181">
        <v>30.986747970934431</v>
      </c>
    </row>
    <row r="187" spans="1:14">
      <c r="A187" s="195">
        <v>186</v>
      </c>
      <c r="B187" s="195">
        <v>4</v>
      </c>
      <c r="C187" s="195" t="s">
        <v>937</v>
      </c>
      <c r="D187" s="195">
        <v>6</v>
      </c>
      <c r="E187" s="423"/>
      <c r="F187" s="423"/>
      <c r="G187" s="195" t="s">
        <v>941</v>
      </c>
      <c r="H187" s="195" t="s">
        <v>952</v>
      </c>
      <c r="I187" s="423"/>
      <c r="J187" s="424"/>
      <c r="K187" s="424"/>
      <c r="L187" s="424"/>
      <c r="M187" s="181">
        <v>18.690000000000001</v>
      </c>
      <c r="N187" s="181">
        <v>33.360732694514084</v>
      </c>
    </row>
    <row r="188" spans="1:14">
      <c r="A188" s="195">
        <v>187</v>
      </c>
      <c r="B188" s="195">
        <v>4</v>
      </c>
      <c r="C188" s="195" t="s">
        <v>937</v>
      </c>
      <c r="D188" s="195">
        <v>6</v>
      </c>
      <c r="E188" s="423"/>
      <c r="F188" s="423"/>
      <c r="G188" s="195" t="s">
        <v>942</v>
      </c>
      <c r="H188" s="195" t="s">
        <v>952</v>
      </c>
      <c r="I188" s="423"/>
      <c r="J188" s="424"/>
      <c r="K188" s="424"/>
      <c r="L188" s="424"/>
      <c r="M188" s="181">
        <v>18.690000000000001</v>
      </c>
      <c r="N188" s="181">
        <v>33.360732694514084</v>
      </c>
    </row>
    <row r="189" spans="1:14">
      <c r="A189" s="195">
        <v>188</v>
      </c>
      <c r="B189" s="195">
        <v>4</v>
      </c>
      <c r="C189" s="195" t="s">
        <v>937</v>
      </c>
      <c r="D189" s="195">
        <v>6</v>
      </c>
      <c r="E189" s="423"/>
      <c r="F189" s="423"/>
      <c r="G189" s="195" t="s">
        <v>943</v>
      </c>
      <c r="H189" s="195" t="s">
        <v>952</v>
      </c>
      <c r="I189" s="423"/>
      <c r="J189" s="424"/>
      <c r="K189" s="424"/>
      <c r="L189" s="424"/>
      <c r="M189" s="181">
        <v>17.36</v>
      </c>
      <c r="N189" s="181">
        <v>30.986747970934431</v>
      </c>
    </row>
    <row r="190" spans="1:14">
      <c r="A190" s="195">
        <v>189</v>
      </c>
      <c r="B190" s="195">
        <v>4</v>
      </c>
      <c r="C190" s="195" t="s">
        <v>937</v>
      </c>
      <c r="D190" s="195">
        <v>6</v>
      </c>
      <c r="E190" s="423">
        <v>608</v>
      </c>
      <c r="F190" s="423" t="s">
        <v>960</v>
      </c>
      <c r="G190" s="195" t="s">
        <v>939</v>
      </c>
      <c r="H190" s="195" t="s">
        <v>954</v>
      </c>
      <c r="I190" s="423" t="s">
        <v>949</v>
      </c>
      <c r="J190" s="424">
        <v>83.93</v>
      </c>
      <c r="K190" s="424">
        <v>108.6590817790531</v>
      </c>
      <c r="L190" s="424">
        <v>185.28908177905311</v>
      </c>
      <c r="M190" s="181">
        <v>22.53</v>
      </c>
      <c r="N190" s="181">
        <v>40.214944227255344</v>
      </c>
    </row>
    <row r="191" spans="1:14">
      <c r="A191" s="195">
        <v>190</v>
      </c>
      <c r="B191" s="195">
        <v>4</v>
      </c>
      <c r="C191" s="195" t="s">
        <v>937</v>
      </c>
      <c r="D191" s="195">
        <v>6</v>
      </c>
      <c r="E191" s="423"/>
      <c r="F191" s="423"/>
      <c r="G191" s="195" t="s">
        <v>941</v>
      </c>
      <c r="H191" s="195" t="s">
        <v>954</v>
      </c>
      <c r="I191" s="423"/>
      <c r="J191" s="424"/>
      <c r="K191" s="424"/>
      <c r="L191" s="424"/>
      <c r="M191" s="181">
        <v>32.53</v>
      </c>
      <c r="N191" s="181">
        <v>58.064453427102364</v>
      </c>
    </row>
    <row r="192" spans="1:14">
      <c r="A192" s="195">
        <v>191</v>
      </c>
      <c r="B192" s="195">
        <v>4</v>
      </c>
      <c r="C192" s="195" t="s">
        <v>937</v>
      </c>
      <c r="D192" s="195">
        <v>6</v>
      </c>
      <c r="E192" s="423"/>
      <c r="F192" s="423"/>
      <c r="G192" s="195" t="s">
        <v>942</v>
      </c>
      <c r="H192" s="195" t="s">
        <v>954</v>
      </c>
      <c r="I192" s="423"/>
      <c r="J192" s="424"/>
      <c r="K192" s="424"/>
      <c r="L192" s="424"/>
      <c r="M192" s="181">
        <v>32.53</v>
      </c>
      <c r="N192" s="181">
        <v>58.064453427102364</v>
      </c>
    </row>
    <row r="193" spans="1:14">
      <c r="A193" s="195">
        <v>192</v>
      </c>
      <c r="B193" s="195">
        <v>4</v>
      </c>
      <c r="C193" s="195" t="s">
        <v>937</v>
      </c>
      <c r="D193" s="195">
        <v>6</v>
      </c>
      <c r="E193" s="423"/>
      <c r="F193" s="423"/>
      <c r="G193" s="195" t="s">
        <v>943</v>
      </c>
      <c r="H193" s="195" t="s">
        <v>954</v>
      </c>
      <c r="I193" s="423"/>
      <c r="J193" s="424"/>
      <c r="K193" s="424"/>
      <c r="L193" s="424"/>
      <c r="M193" s="181">
        <v>22.53</v>
      </c>
      <c r="N193" s="181">
        <v>40.214944227255344</v>
      </c>
    </row>
    <row r="194" spans="1:14">
      <c r="A194" s="195">
        <v>193</v>
      </c>
      <c r="B194" s="195">
        <v>4</v>
      </c>
      <c r="C194" s="195" t="s">
        <v>937</v>
      </c>
      <c r="D194" s="195">
        <v>6</v>
      </c>
      <c r="E194" s="423">
        <v>609</v>
      </c>
      <c r="F194" s="423" t="s">
        <v>961</v>
      </c>
      <c r="G194" s="195" t="s">
        <v>939</v>
      </c>
      <c r="H194" s="195" t="s">
        <v>952</v>
      </c>
      <c r="I194" s="423" t="s">
        <v>949</v>
      </c>
      <c r="J194" s="424">
        <v>85.88</v>
      </c>
      <c r="K194" s="424">
        <v>111.18362853788965</v>
      </c>
      <c r="L194" s="424">
        <v>191.44362853788965</v>
      </c>
      <c r="M194" s="181">
        <v>32.799999999999997</v>
      </c>
      <c r="N194" s="181">
        <v>58.546390175498232</v>
      </c>
    </row>
    <row r="195" spans="1:14" ht="16.5">
      <c r="A195" s="195">
        <v>194</v>
      </c>
      <c r="B195" s="195">
        <v>4</v>
      </c>
      <c r="C195" s="195" t="s">
        <v>937</v>
      </c>
      <c r="D195" s="195">
        <v>6</v>
      </c>
      <c r="E195" s="423"/>
      <c r="F195" s="423"/>
      <c r="G195" s="195" t="s">
        <v>941</v>
      </c>
      <c r="H195" s="195" t="s">
        <v>952</v>
      </c>
      <c r="I195" s="423"/>
      <c r="J195" s="424"/>
      <c r="K195" s="424"/>
      <c r="L195" s="424"/>
      <c r="M195" s="213">
        <v>22.84</v>
      </c>
      <c r="N195" s="213">
        <v>40.768279012450598</v>
      </c>
    </row>
    <row r="196" spans="1:14" ht="16.5">
      <c r="A196" s="195">
        <v>195</v>
      </c>
      <c r="B196" s="195">
        <v>4</v>
      </c>
      <c r="C196" s="195" t="s">
        <v>937</v>
      </c>
      <c r="D196" s="195">
        <v>6</v>
      </c>
      <c r="E196" s="423"/>
      <c r="F196" s="423"/>
      <c r="G196" s="195" t="s">
        <v>942</v>
      </c>
      <c r="H196" s="195" t="s">
        <v>952</v>
      </c>
      <c r="I196" s="423"/>
      <c r="J196" s="424"/>
      <c r="K196" s="424"/>
      <c r="L196" s="424"/>
      <c r="M196" s="213">
        <v>22.84</v>
      </c>
      <c r="N196" s="213">
        <v>40.768279012450598</v>
      </c>
    </row>
    <row r="197" spans="1:14">
      <c r="A197" s="195">
        <v>196</v>
      </c>
      <c r="B197" s="195">
        <v>4</v>
      </c>
      <c r="C197" s="195" t="s">
        <v>937</v>
      </c>
      <c r="D197" s="195">
        <v>6</v>
      </c>
      <c r="E197" s="423"/>
      <c r="F197" s="423"/>
      <c r="G197" s="195" t="s">
        <v>943</v>
      </c>
      <c r="H197" s="195" t="s">
        <v>952</v>
      </c>
      <c r="I197" s="423"/>
      <c r="J197" s="424"/>
      <c r="K197" s="424"/>
      <c r="L197" s="424"/>
      <c r="M197" s="181">
        <v>32.799999999999997</v>
      </c>
      <c r="N197" s="181">
        <v>58.546390175498232</v>
      </c>
    </row>
    <row r="198" spans="1:14">
      <c r="A198" s="195">
        <v>197</v>
      </c>
      <c r="B198" s="195">
        <v>4</v>
      </c>
      <c r="C198" s="195" t="s">
        <v>937</v>
      </c>
      <c r="D198" s="195">
        <v>6</v>
      </c>
      <c r="E198" s="423">
        <v>610</v>
      </c>
      <c r="F198" s="423" t="s">
        <v>962</v>
      </c>
      <c r="G198" s="195" t="s">
        <v>939</v>
      </c>
      <c r="H198" s="195" t="s">
        <v>954</v>
      </c>
      <c r="I198" s="423" t="s">
        <v>949</v>
      </c>
      <c r="J198" s="424">
        <v>85.88</v>
      </c>
      <c r="K198" s="424">
        <v>111.18362853788965</v>
      </c>
      <c r="L198" s="424">
        <v>188.78362853788963</v>
      </c>
      <c r="M198" s="181">
        <v>29.92</v>
      </c>
      <c r="N198" s="181">
        <v>53.405731525942301</v>
      </c>
    </row>
    <row r="199" spans="1:14">
      <c r="A199" s="195">
        <v>198</v>
      </c>
      <c r="B199" s="195">
        <v>4</v>
      </c>
      <c r="C199" s="195" t="s">
        <v>937</v>
      </c>
      <c r="D199" s="195">
        <v>6</v>
      </c>
      <c r="E199" s="423"/>
      <c r="F199" s="423"/>
      <c r="G199" s="195" t="s">
        <v>941</v>
      </c>
      <c r="H199" s="195" t="s">
        <v>954</v>
      </c>
      <c r="I199" s="423"/>
      <c r="J199" s="424"/>
      <c r="K199" s="424"/>
      <c r="L199" s="424"/>
      <c r="M199" s="181">
        <v>22.84</v>
      </c>
      <c r="N199" s="181">
        <v>40.768279012450598</v>
      </c>
    </row>
    <row r="200" spans="1:14">
      <c r="A200" s="195">
        <v>199</v>
      </c>
      <c r="B200" s="195">
        <v>4</v>
      </c>
      <c r="C200" s="195" t="s">
        <v>937</v>
      </c>
      <c r="D200" s="195">
        <v>6</v>
      </c>
      <c r="E200" s="423"/>
      <c r="F200" s="423"/>
      <c r="G200" s="195" t="s">
        <v>942</v>
      </c>
      <c r="H200" s="195" t="s">
        <v>954</v>
      </c>
      <c r="I200" s="423"/>
      <c r="J200" s="424"/>
      <c r="K200" s="424"/>
      <c r="L200" s="424"/>
      <c r="M200" s="181">
        <v>22.84</v>
      </c>
      <c r="N200" s="181">
        <v>40.768279012450598</v>
      </c>
    </row>
    <row r="201" spans="1:14">
      <c r="A201" s="195">
        <v>200</v>
      </c>
      <c r="B201" s="195">
        <v>4</v>
      </c>
      <c r="C201" s="195" t="s">
        <v>937</v>
      </c>
      <c r="D201" s="195">
        <v>6</v>
      </c>
      <c r="E201" s="423"/>
      <c r="F201" s="423"/>
      <c r="G201" s="195" t="s">
        <v>943</v>
      </c>
      <c r="H201" s="195" t="s">
        <v>954</v>
      </c>
      <c r="I201" s="423"/>
      <c r="J201" s="424"/>
      <c r="K201" s="424"/>
      <c r="L201" s="424"/>
      <c r="M201" s="181">
        <v>29.92</v>
      </c>
      <c r="N201" s="181">
        <v>53.405731525942301</v>
      </c>
    </row>
    <row r="202" spans="1:14" ht="16.5">
      <c r="A202" s="195">
        <v>201</v>
      </c>
      <c r="B202" s="195">
        <v>4</v>
      </c>
      <c r="C202" s="195" t="s">
        <v>937</v>
      </c>
      <c r="D202" s="195">
        <v>7</v>
      </c>
      <c r="E202" s="423">
        <v>701</v>
      </c>
      <c r="F202" s="423" t="s">
        <v>951</v>
      </c>
      <c r="G202" s="195" t="s">
        <v>939</v>
      </c>
      <c r="H202" s="195" t="s">
        <v>952</v>
      </c>
      <c r="I202" s="423" t="s">
        <v>949</v>
      </c>
      <c r="J202" s="424">
        <v>85.93</v>
      </c>
      <c r="K202" s="424">
        <v>111.24848063632808</v>
      </c>
      <c r="L202" s="424">
        <v>191.5084806363281</v>
      </c>
      <c r="M202" s="213">
        <v>22.84</v>
      </c>
      <c r="N202" s="213">
        <v>40.768279012450598</v>
      </c>
    </row>
    <row r="203" spans="1:14" ht="16.5">
      <c r="A203" s="195">
        <v>202</v>
      </c>
      <c r="B203" s="195">
        <v>4</v>
      </c>
      <c r="C203" s="195" t="s">
        <v>937</v>
      </c>
      <c r="D203" s="195">
        <v>7</v>
      </c>
      <c r="E203" s="423"/>
      <c r="F203" s="423"/>
      <c r="G203" s="195" t="s">
        <v>941</v>
      </c>
      <c r="H203" s="195" t="s">
        <v>952</v>
      </c>
      <c r="I203" s="423"/>
      <c r="J203" s="424"/>
      <c r="K203" s="424"/>
      <c r="L203" s="424"/>
      <c r="M203" s="213">
        <v>32.799999999999997</v>
      </c>
      <c r="N203" s="213">
        <v>58.546390175498232</v>
      </c>
    </row>
    <row r="204" spans="1:14" ht="16.5">
      <c r="A204" s="195">
        <v>203</v>
      </c>
      <c r="B204" s="195">
        <v>4</v>
      </c>
      <c r="C204" s="195" t="s">
        <v>937</v>
      </c>
      <c r="D204" s="195">
        <v>7</v>
      </c>
      <c r="E204" s="423"/>
      <c r="F204" s="423"/>
      <c r="G204" s="195" t="s">
        <v>942</v>
      </c>
      <c r="H204" s="195" t="s">
        <v>952</v>
      </c>
      <c r="I204" s="423"/>
      <c r="J204" s="424"/>
      <c r="K204" s="424"/>
      <c r="L204" s="424"/>
      <c r="M204" s="213">
        <v>32.799999999999997</v>
      </c>
      <c r="N204" s="213">
        <v>58.546390175498232</v>
      </c>
    </row>
    <row r="205" spans="1:14" ht="16.5">
      <c r="A205" s="195">
        <v>204</v>
      </c>
      <c r="B205" s="195">
        <v>4</v>
      </c>
      <c r="C205" s="195" t="s">
        <v>937</v>
      </c>
      <c r="D205" s="195">
        <v>7</v>
      </c>
      <c r="E205" s="423"/>
      <c r="F205" s="423"/>
      <c r="G205" s="195" t="s">
        <v>943</v>
      </c>
      <c r="H205" s="195" t="s">
        <v>952</v>
      </c>
      <c r="I205" s="423"/>
      <c r="J205" s="424"/>
      <c r="K205" s="424"/>
      <c r="L205" s="424"/>
      <c r="M205" s="213">
        <v>22.84</v>
      </c>
      <c r="N205" s="213">
        <v>40.768279012450598</v>
      </c>
    </row>
    <row r="206" spans="1:14" ht="16.5">
      <c r="A206" s="195">
        <v>205</v>
      </c>
      <c r="B206" s="195">
        <v>4</v>
      </c>
      <c r="C206" s="195" t="s">
        <v>937</v>
      </c>
      <c r="D206" s="195">
        <v>7</v>
      </c>
      <c r="E206" s="423">
        <v>702</v>
      </c>
      <c r="F206" s="423" t="s">
        <v>953</v>
      </c>
      <c r="G206" s="195" t="s">
        <v>939</v>
      </c>
      <c r="H206" s="195" t="s">
        <v>954</v>
      </c>
      <c r="I206" s="423" t="s">
        <v>949</v>
      </c>
      <c r="J206" s="424">
        <v>85.93</v>
      </c>
      <c r="K206" s="424">
        <v>111.24848063632808</v>
      </c>
      <c r="L206" s="424">
        <v>188.84848063632808</v>
      </c>
      <c r="M206" s="213">
        <v>22.84</v>
      </c>
      <c r="N206" s="213">
        <v>40.768279012450598</v>
      </c>
    </row>
    <row r="207" spans="1:14">
      <c r="A207" s="195">
        <v>206</v>
      </c>
      <c r="B207" s="195">
        <v>4</v>
      </c>
      <c r="C207" s="195" t="s">
        <v>937</v>
      </c>
      <c r="D207" s="195">
        <v>7</v>
      </c>
      <c r="E207" s="423"/>
      <c r="F207" s="423"/>
      <c r="G207" s="195" t="s">
        <v>941</v>
      </c>
      <c r="H207" s="195" t="s">
        <v>954</v>
      </c>
      <c r="I207" s="423"/>
      <c r="J207" s="424"/>
      <c r="K207" s="424"/>
      <c r="L207" s="424"/>
      <c r="M207" s="181">
        <v>29.92</v>
      </c>
      <c r="N207" s="181">
        <v>53.405731525942301</v>
      </c>
    </row>
    <row r="208" spans="1:14">
      <c r="A208" s="195">
        <v>207</v>
      </c>
      <c r="B208" s="195">
        <v>4</v>
      </c>
      <c r="C208" s="195" t="s">
        <v>937</v>
      </c>
      <c r="D208" s="195">
        <v>7</v>
      </c>
      <c r="E208" s="423"/>
      <c r="F208" s="423"/>
      <c r="G208" s="195" t="s">
        <v>942</v>
      </c>
      <c r="H208" s="195" t="s">
        <v>954</v>
      </c>
      <c r="I208" s="423"/>
      <c r="J208" s="424"/>
      <c r="K208" s="424"/>
      <c r="L208" s="424"/>
      <c r="M208" s="181">
        <v>29.92</v>
      </c>
      <c r="N208" s="181">
        <v>53.405731525942301</v>
      </c>
    </row>
    <row r="209" spans="1:14" ht="16.5">
      <c r="A209" s="195">
        <v>208</v>
      </c>
      <c r="B209" s="195">
        <v>4</v>
      </c>
      <c r="C209" s="195" t="s">
        <v>937</v>
      </c>
      <c r="D209" s="195">
        <v>7</v>
      </c>
      <c r="E209" s="423"/>
      <c r="F209" s="423"/>
      <c r="G209" s="195" t="s">
        <v>943</v>
      </c>
      <c r="H209" s="195" t="s">
        <v>954</v>
      </c>
      <c r="I209" s="423"/>
      <c r="J209" s="424"/>
      <c r="K209" s="424"/>
      <c r="L209" s="424"/>
      <c r="M209" s="213">
        <v>22.84</v>
      </c>
      <c r="N209" s="213">
        <v>40.768279012450598</v>
      </c>
    </row>
    <row r="210" spans="1:14">
      <c r="A210" s="195">
        <v>209</v>
      </c>
      <c r="B210" s="195">
        <v>4</v>
      </c>
      <c r="C210" s="195" t="s">
        <v>937</v>
      </c>
      <c r="D210" s="195">
        <v>7</v>
      </c>
      <c r="E210" s="423">
        <v>703</v>
      </c>
      <c r="F210" s="423" t="s">
        <v>955</v>
      </c>
      <c r="G210" s="195" t="s">
        <v>939</v>
      </c>
      <c r="H210" s="195" t="s">
        <v>952</v>
      </c>
      <c r="I210" s="423" t="s">
        <v>949</v>
      </c>
      <c r="J210" s="424">
        <v>63.88</v>
      </c>
      <c r="K210" s="424">
        <v>82.701651845090623</v>
      </c>
      <c r="L210" s="424">
        <v>137.46165184509061</v>
      </c>
      <c r="M210" s="181">
        <v>18.690000000000001</v>
      </c>
      <c r="N210" s="181">
        <v>33.360732694514084</v>
      </c>
    </row>
    <row r="211" spans="1:14">
      <c r="A211" s="195">
        <v>210</v>
      </c>
      <c r="B211" s="195">
        <v>4</v>
      </c>
      <c r="C211" s="195" t="s">
        <v>937</v>
      </c>
      <c r="D211" s="195">
        <v>7</v>
      </c>
      <c r="E211" s="423"/>
      <c r="F211" s="423"/>
      <c r="G211" s="195" t="s">
        <v>941</v>
      </c>
      <c r="H211" s="195" t="s">
        <v>952</v>
      </c>
      <c r="I211" s="423"/>
      <c r="J211" s="424"/>
      <c r="K211" s="424"/>
      <c r="L211" s="424"/>
      <c r="M211" s="181">
        <v>17.36</v>
      </c>
      <c r="N211" s="181">
        <v>30.986747970934431</v>
      </c>
    </row>
    <row r="212" spans="1:14">
      <c r="A212" s="195">
        <v>211</v>
      </c>
      <c r="B212" s="195">
        <v>4</v>
      </c>
      <c r="C212" s="195" t="s">
        <v>937</v>
      </c>
      <c r="D212" s="195">
        <v>7</v>
      </c>
      <c r="E212" s="423"/>
      <c r="F212" s="423"/>
      <c r="G212" s="195" t="s">
        <v>942</v>
      </c>
      <c r="H212" s="195" t="s">
        <v>952</v>
      </c>
      <c r="I212" s="423"/>
      <c r="J212" s="424"/>
      <c r="K212" s="424"/>
      <c r="L212" s="424"/>
      <c r="M212" s="181">
        <v>17.36</v>
      </c>
      <c r="N212" s="181">
        <v>30.986747970934431</v>
      </c>
    </row>
    <row r="213" spans="1:14">
      <c r="A213" s="195">
        <v>212</v>
      </c>
      <c r="B213" s="195">
        <v>4</v>
      </c>
      <c r="C213" s="195" t="s">
        <v>937</v>
      </c>
      <c r="D213" s="195">
        <v>7</v>
      </c>
      <c r="E213" s="423"/>
      <c r="F213" s="423"/>
      <c r="G213" s="195" t="s">
        <v>943</v>
      </c>
      <c r="H213" s="195" t="s">
        <v>952</v>
      </c>
      <c r="I213" s="423"/>
      <c r="J213" s="424"/>
      <c r="K213" s="424"/>
      <c r="L213" s="424"/>
      <c r="M213" s="181">
        <v>18.690000000000001</v>
      </c>
      <c r="N213" s="181">
        <v>33.360732694514084</v>
      </c>
    </row>
    <row r="214" spans="1:14">
      <c r="A214" s="195">
        <v>213</v>
      </c>
      <c r="B214" s="195">
        <v>4</v>
      </c>
      <c r="C214" s="195" t="s">
        <v>937</v>
      </c>
      <c r="D214" s="195">
        <v>7</v>
      </c>
      <c r="E214" s="423">
        <v>704</v>
      </c>
      <c r="F214" s="423" t="s">
        <v>956</v>
      </c>
      <c r="G214" s="195" t="s">
        <v>939</v>
      </c>
      <c r="H214" s="195" t="s">
        <v>954</v>
      </c>
      <c r="I214" s="423" t="s">
        <v>949</v>
      </c>
      <c r="J214" s="424">
        <v>83.93</v>
      </c>
      <c r="K214" s="424">
        <v>108.65919911331335</v>
      </c>
      <c r="L214" s="424">
        <v>185.28919911331334</v>
      </c>
      <c r="M214" s="181">
        <v>32.53</v>
      </c>
      <c r="N214" s="181">
        <v>58.064453427102364</v>
      </c>
    </row>
    <row r="215" spans="1:14">
      <c r="A215" s="195">
        <v>214</v>
      </c>
      <c r="B215" s="195">
        <v>4</v>
      </c>
      <c r="C215" s="195" t="s">
        <v>937</v>
      </c>
      <c r="D215" s="195">
        <v>7</v>
      </c>
      <c r="E215" s="423"/>
      <c r="F215" s="423"/>
      <c r="G215" s="195" t="s">
        <v>941</v>
      </c>
      <c r="H215" s="195" t="s">
        <v>954</v>
      </c>
      <c r="I215" s="423"/>
      <c r="J215" s="424"/>
      <c r="K215" s="424"/>
      <c r="L215" s="424"/>
      <c r="M215" s="181">
        <v>22.53</v>
      </c>
      <c r="N215" s="181">
        <v>40.214944227255344</v>
      </c>
    </row>
    <row r="216" spans="1:14">
      <c r="A216" s="195">
        <v>215</v>
      </c>
      <c r="B216" s="195">
        <v>4</v>
      </c>
      <c r="C216" s="195" t="s">
        <v>937</v>
      </c>
      <c r="D216" s="195">
        <v>7</v>
      </c>
      <c r="E216" s="423"/>
      <c r="F216" s="423"/>
      <c r="G216" s="195" t="s">
        <v>942</v>
      </c>
      <c r="H216" s="195" t="s">
        <v>954</v>
      </c>
      <c r="I216" s="423"/>
      <c r="J216" s="424"/>
      <c r="K216" s="424"/>
      <c r="L216" s="424"/>
      <c r="M216" s="181">
        <v>22.53</v>
      </c>
      <c r="N216" s="181">
        <v>40.214944227255344</v>
      </c>
    </row>
    <row r="217" spans="1:14">
      <c r="A217" s="195">
        <v>216</v>
      </c>
      <c r="B217" s="195">
        <v>4</v>
      </c>
      <c r="C217" s="195" t="s">
        <v>937</v>
      </c>
      <c r="D217" s="195">
        <v>7</v>
      </c>
      <c r="E217" s="423"/>
      <c r="F217" s="423"/>
      <c r="G217" s="195" t="s">
        <v>943</v>
      </c>
      <c r="H217" s="195" t="s">
        <v>954</v>
      </c>
      <c r="I217" s="423"/>
      <c r="J217" s="424"/>
      <c r="K217" s="424"/>
      <c r="L217" s="424"/>
      <c r="M217" s="181">
        <v>32.53</v>
      </c>
      <c r="N217" s="181">
        <v>58.064453427102364</v>
      </c>
    </row>
    <row r="218" spans="1:14">
      <c r="A218" s="195">
        <v>217</v>
      </c>
      <c r="B218" s="195">
        <v>4</v>
      </c>
      <c r="C218" s="195" t="s">
        <v>937</v>
      </c>
      <c r="D218" s="195">
        <v>7</v>
      </c>
      <c r="E218" s="423">
        <v>705</v>
      </c>
      <c r="F218" s="423" t="s">
        <v>957</v>
      </c>
      <c r="G218" s="195" t="s">
        <v>939</v>
      </c>
      <c r="H218" s="195" t="s">
        <v>952</v>
      </c>
      <c r="I218" s="423" t="s">
        <v>949</v>
      </c>
      <c r="J218" s="424">
        <v>63.78</v>
      </c>
      <c r="K218" s="424">
        <v>82.572187768939884</v>
      </c>
      <c r="L218" s="424">
        <v>137.06218776893988</v>
      </c>
      <c r="M218" s="181">
        <v>17.36</v>
      </c>
      <c r="N218" s="181">
        <v>30.986747970934431</v>
      </c>
    </row>
    <row r="219" spans="1:14">
      <c r="A219" s="195">
        <v>218</v>
      </c>
      <c r="B219" s="195">
        <v>4</v>
      </c>
      <c r="C219" s="195" t="s">
        <v>937</v>
      </c>
      <c r="D219" s="195">
        <v>7</v>
      </c>
      <c r="E219" s="423"/>
      <c r="F219" s="423"/>
      <c r="G219" s="195" t="s">
        <v>941</v>
      </c>
      <c r="H219" s="195" t="s">
        <v>952</v>
      </c>
      <c r="I219" s="423"/>
      <c r="J219" s="424"/>
      <c r="K219" s="424"/>
      <c r="L219" s="424"/>
      <c r="M219" s="181">
        <v>18.46</v>
      </c>
      <c r="N219" s="181">
        <v>32.950193982917604</v>
      </c>
    </row>
    <row r="220" spans="1:14">
      <c r="A220" s="195">
        <v>219</v>
      </c>
      <c r="B220" s="195">
        <v>4</v>
      </c>
      <c r="C220" s="195" t="s">
        <v>937</v>
      </c>
      <c r="D220" s="195">
        <v>7</v>
      </c>
      <c r="E220" s="423"/>
      <c r="F220" s="423"/>
      <c r="G220" s="195" t="s">
        <v>942</v>
      </c>
      <c r="H220" s="195" t="s">
        <v>952</v>
      </c>
      <c r="I220" s="423"/>
      <c r="J220" s="424"/>
      <c r="K220" s="424"/>
      <c r="L220" s="424"/>
      <c r="M220" s="181">
        <v>18.46</v>
      </c>
      <c r="N220" s="181">
        <v>32.950193982917604</v>
      </c>
    </row>
    <row r="221" spans="1:14">
      <c r="A221" s="195">
        <v>220</v>
      </c>
      <c r="B221" s="195">
        <v>4</v>
      </c>
      <c r="C221" s="195" t="s">
        <v>937</v>
      </c>
      <c r="D221" s="195">
        <v>7</v>
      </c>
      <c r="E221" s="423"/>
      <c r="F221" s="423"/>
      <c r="G221" s="195" t="s">
        <v>943</v>
      </c>
      <c r="H221" s="195" t="s">
        <v>952</v>
      </c>
      <c r="I221" s="423"/>
      <c r="J221" s="424"/>
      <c r="K221" s="424"/>
      <c r="L221" s="424"/>
      <c r="M221" s="181">
        <v>17.36</v>
      </c>
      <c r="N221" s="181">
        <v>30.986747970934431</v>
      </c>
    </row>
    <row r="222" spans="1:14">
      <c r="A222" s="195">
        <v>221</v>
      </c>
      <c r="B222" s="195">
        <v>4</v>
      </c>
      <c r="C222" s="195" t="s">
        <v>937</v>
      </c>
      <c r="D222" s="195">
        <v>7</v>
      </c>
      <c r="E222" s="423">
        <v>706</v>
      </c>
      <c r="F222" s="423" t="s">
        <v>958</v>
      </c>
      <c r="G222" s="195" t="s">
        <v>939</v>
      </c>
      <c r="H222" s="195" t="s">
        <v>952</v>
      </c>
      <c r="I222" s="423" t="s">
        <v>949</v>
      </c>
      <c r="J222" s="424">
        <v>63.78</v>
      </c>
      <c r="K222" s="424">
        <v>82.572098604408509</v>
      </c>
      <c r="L222" s="424">
        <v>137.0620986044085</v>
      </c>
      <c r="M222" s="181">
        <v>18.46</v>
      </c>
      <c r="N222" s="181">
        <v>32.950193982917604</v>
      </c>
    </row>
    <row r="223" spans="1:14">
      <c r="A223" s="195">
        <v>222</v>
      </c>
      <c r="B223" s="195">
        <v>4</v>
      </c>
      <c r="C223" s="195" t="s">
        <v>937</v>
      </c>
      <c r="D223" s="195">
        <v>7</v>
      </c>
      <c r="E223" s="423"/>
      <c r="F223" s="423"/>
      <c r="G223" s="195" t="s">
        <v>941</v>
      </c>
      <c r="H223" s="195" t="s">
        <v>952</v>
      </c>
      <c r="I223" s="423"/>
      <c r="J223" s="424"/>
      <c r="K223" s="424"/>
      <c r="L223" s="424"/>
      <c r="M223" s="181">
        <v>17.36</v>
      </c>
      <c r="N223" s="181">
        <v>30.986747970934431</v>
      </c>
    </row>
    <row r="224" spans="1:14">
      <c r="A224" s="195">
        <v>223</v>
      </c>
      <c r="B224" s="195">
        <v>4</v>
      </c>
      <c r="C224" s="195" t="s">
        <v>937</v>
      </c>
      <c r="D224" s="195">
        <v>7</v>
      </c>
      <c r="E224" s="423"/>
      <c r="F224" s="423"/>
      <c r="G224" s="195" t="s">
        <v>942</v>
      </c>
      <c r="H224" s="195" t="s">
        <v>952</v>
      </c>
      <c r="I224" s="423"/>
      <c r="J224" s="424"/>
      <c r="K224" s="424"/>
      <c r="L224" s="424"/>
      <c r="M224" s="181">
        <v>17.36</v>
      </c>
      <c r="N224" s="181">
        <v>30.986747970934431</v>
      </c>
    </row>
    <row r="225" spans="1:14">
      <c r="A225" s="195">
        <v>224</v>
      </c>
      <c r="B225" s="195">
        <v>4</v>
      </c>
      <c r="C225" s="195" t="s">
        <v>937</v>
      </c>
      <c r="D225" s="195">
        <v>7</v>
      </c>
      <c r="E225" s="423"/>
      <c r="F225" s="423"/>
      <c r="G225" s="195" t="s">
        <v>943</v>
      </c>
      <c r="H225" s="195" t="s">
        <v>952</v>
      </c>
      <c r="I225" s="423"/>
      <c r="J225" s="424"/>
      <c r="K225" s="424"/>
      <c r="L225" s="424"/>
      <c r="M225" s="181">
        <v>18.46</v>
      </c>
      <c r="N225" s="181">
        <v>32.950193982917604</v>
      </c>
    </row>
    <row r="226" spans="1:14">
      <c r="A226" s="195">
        <v>225</v>
      </c>
      <c r="B226" s="195">
        <v>4</v>
      </c>
      <c r="C226" s="195" t="s">
        <v>937</v>
      </c>
      <c r="D226" s="195">
        <v>7</v>
      </c>
      <c r="E226" s="423">
        <v>707</v>
      </c>
      <c r="F226" s="423" t="s">
        <v>959</v>
      </c>
      <c r="G226" s="195" t="s">
        <v>939</v>
      </c>
      <c r="H226" s="195" t="s">
        <v>952</v>
      </c>
      <c r="I226" s="423" t="s">
        <v>949</v>
      </c>
      <c r="J226" s="424">
        <v>63.88</v>
      </c>
      <c r="K226" s="424">
        <v>82.701562540759099</v>
      </c>
      <c r="L226" s="424">
        <v>137.4615625407591</v>
      </c>
      <c r="M226" s="181">
        <v>17.36</v>
      </c>
      <c r="N226" s="181">
        <v>30.986747970934431</v>
      </c>
    </row>
    <row r="227" spans="1:14">
      <c r="A227" s="195">
        <v>226</v>
      </c>
      <c r="B227" s="195">
        <v>4</v>
      </c>
      <c r="C227" s="195" t="s">
        <v>937</v>
      </c>
      <c r="D227" s="195">
        <v>7</v>
      </c>
      <c r="E227" s="423"/>
      <c r="F227" s="423"/>
      <c r="G227" s="195" t="s">
        <v>941</v>
      </c>
      <c r="H227" s="195" t="s">
        <v>952</v>
      </c>
      <c r="I227" s="423"/>
      <c r="J227" s="424"/>
      <c r="K227" s="424"/>
      <c r="L227" s="424"/>
      <c r="M227" s="181">
        <v>18.690000000000001</v>
      </c>
      <c r="N227" s="181">
        <v>33.360732694514084</v>
      </c>
    </row>
    <row r="228" spans="1:14">
      <c r="A228" s="195">
        <v>227</v>
      </c>
      <c r="B228" s="195">
        <v>4</v>
      </c>
      <c r="C228" s="195" t="s">
        <v>937</v>
      </c>
      <c r="D228" s="195">
        <v>7</v>
      </c>
      <c r="E228" s="423"/>
      <c r="F228" s="423"/>
      <c r="G228" s="195" t="s">
        <v>942</v>
      </c>
      <c r="H228" s="195" t="s">
        <v>952</v>
      </c>
      <c r="I228" s="423"/>
      <c r="J228" s="424"/>
      <c r="K228" s="424"/>
      <c r="L228" s="424"/>
      <c r="M228" s="181">
        <v>18.690000000000001</v>
      </c>
      <c r="N228" s="181">
        <v>33.360732694514084</v>
      </c>
    </row>
    <row r="229" spans="1:14">
      <c r="A229" s="195">
        <v>228</v>
      </c>
      <c r="B229" s="195">
        <v>4</v>
      </c>
      <c r="C229" s="195" t="s">
        <v>937</v>
      </c>
      <c r="D229" s="195">
        <v>7</v>
      </c>
      <c r="E229" s="423"/>
      <c r="F229" s="423"/>
      <c r="G229" s="195" t="s">
        <v>943</v>
      </c>
      <c r="H229" s="195" t="s">
        <v>952</v>
      </c>
      <c r="I229" s="423"/>
      <c r="J229" s="424"/>
      <c r="K229" s="424"/>
      <c r="L229" s="424"/>
      <c r="M229" s="181">
        <v>17.36</v>
      </c>
      <c r="N229" s="181">
        <v>30.986747970934431</v>
      </c>
    </row>
    <row r="230" spans="1:14">
      <c r="A230" s="195">
        <v>229</v>
      </c>
      <c r="B230" s="195">
        <v>4</v>
      </c>
      <c r="C230" s="195" t="s">
        <v>937</v>
      </c>
      <c r="D230" s="195">
        <v>7</v>
      </c>
      <c r="E230" s="423">
        <v>708</v>
      </c>
      <c r="F230" s="423" t="s">
        <v>960</v>
      </c>
      <c r="G230" s="195" t="s">
        <v>939</v>
      </c>
      <c r="H230" s="195" t="s">
        <v>954</v>
      </c>
      <c r="I230" s="423" t="s">
        <v>949</v>
      </c>
      <c r="J230" s="424">
        <v>83.93</v>
      </c>
      <c r="K230" s="424">
        <v>108.6590817790531</v>
      </c>
      <c r="L230" s="424">
        <v>185.28908177905311</v>
      </c>
      <c r="M230" s="181">
        <v>22.53</v>
      </c>
      <c r="N230" s="181">
        <v>40.214944227255344</v>
      </c>
    </row>
    <row r="231" spans="1:14">
      <c r="A231" s="195">
        <v>230</v>
      </c>
      <c r="B231" s="195">
        <v>4</v>
      </c>
      <c r="C231" s="195" t="s">
        <v>937</v>
      </c>
      <c r="D231" s="195">
        <v>7</v>
      </c>
      <c r="E231" s="423"/>
      <c r="F231" s="423"/>
      <c r="G231" s="195" t="s">
        <v>941</v>
      </c>
      <c r="H231" s="195" t="s">
        <v>954</v>
      </c>
      <c r="I231" s="423"/>
      <c r="J231" s="424"/>
      <c r="K231" s="424"/>
      <c r="L231" s="424"/>
      <c r="M231" s="181">
        <v>32.53</v>
      </c>
      <c r="N231" s="181">
        <v>58.064453427102364</v>
      </c>
    </row>
    <row r="232" spans="1:14">
      <c r="A232" s="195">
        <v>231</v>
      </c>
      <c r="B232" s="195">
        <v>4</v>
      </c>
      <c r="C232" s="195" t="s">
        <v>937</v>
      </c>
      <c r="D232" s="195">
        <v>7</v>
      </c>
      <c r="E232" s="423"/>
      <c r="F232" s="423"/>
      <c r="G232" s="195" t="s">
        <v>942</v>
      </c>
      <c r="H232" s="195" t="s">
        <v>954</v>
      </c>
      <c r="I232" s="423"/>
      <c r="J232" s="424"/>
      <c r="K232" s="424"/>
      <c r="L232" s="424"/>
      <c r="M232" s="181">
        <v>32.53</v>
      </c>
      <c r="N232" s="181">
        <v>58.064453427102364</v>
      </c>
    </row>
    <row r="233" spans="1:14">
      <c r="A233" s="195">
        <v>232</v>
      </c>
      <c r="B233" s="195">
        <v>4</v>
      </c>
      <c r="C233" s="195" t="s">
        <v>937</v>
      </c>
      <c r="D233" s="195">
        <v>7</v>
      </c>
      <c r="E233" s="423"/>
      <c r="F233" s="423"/>
      <c r="G233" s="195" t="s">
        <v>943</v>
      </c>
      <c r="H233" s="195" t="s">
        <v>954</v>
      </c>
      <c r="I233" s="423"/>
      <c r="J233" s="424"/>
      <c r="K233" s="424"/>
      <c r="L233" s="424"/>
      <c r="M233" s="181">
        <v>22.53</v>
      </c>
      <c r="N233" s="181">
        <v>40.214944227255344</v>
      </c>
    </row>
    <row r="234" spans="1:14">
      <c r="A234" s="195">
        <v>233</v>
      </c>
      <c r="B234" s="195">
        <v>4</v>
      </c>
      <c r="C234" s="195" t="s">
        <v>937</v>
      </c>
      <c r="D234" s="195">
        <v>7</v>
      </c>
      <c r="E234" s="423">
        <v>709</v>
      </c>
      <c r="F234" s="423" t="s">
        <v>961</v>
      </c>
      <c r="G234" s="195" t="s">
        <v>939</v>
      </c>
      <c r="H234" s="195" t="s">
        <v>952</v>
      </c>
      <c r="I234" s="423" t="s">
        <v>949</v>
      </c>
      <c r="J234" s="424">
        <v>85.88</v>
      </c>
      <c r="K234" s="424">
        <v>111.18362853788965</v>
      </c>
      <c r="L234" s="424">
        <v>191.44362853788965</v>
      </c>
      <c r="M234" s="181">
        <v>32.799999999999997</v>
      </c>
      <c r="N234" s="181">
        <v>58.546390175498232</v>
      </c>
    </row>
    <row r="235" spans="1:14" ht="16.5">
      <c r="A235" s="195">
        <v>234</v>
      </c>
      <c r="B235" s="195">
        <v>4</v>
      </c>
      <c r="C235" s="195" t="s">
        <v>937</v>
      </c>
      <c r="D235" s="195">
        <v>7</v>
      </c>
      <c r="E235" s="423"/>
      <c r="F235" s="423"/>
      <c r="G235" s="195" t="s">
        <v>941</v>
      </c>
      <c r="H235" s="195" t="s">
        <v>952</v>
      </c>
      <c r="I235" s="423"/>
      <c r="J235" s="424"/>
      <c r="K235" s="424"/>
      <c r="L235" s="424"/>
      <c r="M235" s="213">
        <v>22.84</v>
      </c>
      <c r="N235" s="213">
        <v>40.768279012450598</v>
      </c>
    </row>
    <row r="236" spans="1:14" ht="16.5">
      <c r="A236" s="195">
        <v>235</v>
      </c>
      <c r="B236" s="195">
        <v>4</v>
      </c>
      <c r="C236" s="195" t="s">
        <v>937</v>
      </c>
      <c r="D236" s="195">
        <v>7</v>
      </c>
      <c r="E236" s="423"/>
      <c r="F236" s="423"/>
      <c r="G236" s="195" t="s">
        <v>942</v>
      </c>
      <c r="H236" s="195" t="s">
        <v>952</v>
      </c>
      <c r="I236" s="423"/>
      <c r="J236" s="424"/>
      <c r="K236" s="424"/>
      <c r="L236" s="424"/>
      <c r="M236" s="213">
        <v>22.84</v>
      </c>
      <c r="N236" s="213">
        <v>40.768279012450598</v>
      </c>
    </row>
    <row r="237" spans="1:14">
      <c r="A237" s="195">
        <v>236</v>
      </c>
      <c r="B237" s="195">
        <v>4</v>
      </c>
      <c r="C237" s="195" t="s">
        <v>937</v>
      </c>
      <c r="D237" s="195">
        <v>7</v>
      </c>
      <c r="E237" s="423"/>
      <c r="F237" s="423"/>
      <c r="G237" s="195" t="s">
        <v>943</v>
      </c>
      <c r="H237" s="195" t="s">
        <v>952</v>
      </c>
      <c r="I237" s="423"/>
      <c r="J237" s="424"/>
      <c r="K237" s="424"/>
      <c r="L237" s="424"/>
      <c r="M237" s="181">
        <v>32.799999999999997</v>
      </c>
      <c r="N237" s="181">
        <v>58.546390175498232</v>
      </c>
    </row>
    <row r="238" spans="1:14">
      <c r="A238" s="195">
        <v>237</v>
      </c>
      <c r="B238" s="195">
        <v>4</v>
      </c>
      <c r="C238" s="195" t="s">
        <v>937</v>
      </c>
      <c r="D238" s="195">
        <v>7</v>
      </c>
      <c r="E238" s="423">
        <v>710</v>
      </c>
      <c r="F238" s="423" t="s">
        <v>962</v>
      </c>
      <c r="G238" s="195" t="s">
        <v>939</v>
      </c>
      <c r="H238" s="195" t="s">
        <v>954</v>
      </c>
      <c r="I238" s="423" t="s">
        <v>949</v>
      </c>
      <c r="J238" s="424">
        <v>85.88</v>
      </c>
      <c r="K238" s="424">
        <v>111.18362853788965</v>
      </c>
      <c r="L238" s="424">
        <v>188.78362853788963</v>
      </c>
      <c r="M238" s="181">
        <v>29.92</v>
      </c>
      <c r="N238" s="181">
        <v>53.405731525942301</v>
      </c>
    </row>
    <row r="239" spans="1:14">
      <c r="A239" s="195">
        <v>238</v>
      </c>
      <c r="B239" s="195">
        <v>4</v>
      </c>
      <c r="C239" s="195" t="s">
        <v>937</v>
      </c>
      <c r="D239" s="195">
        <v>7</v>
      </c>
      <c r="E239" s="423"/>
      <c r="F239" s="423"/>
      <c r="G239" s="195" t="s">
        <v>941</v>
      </c>
      <c r="H239" s="195" t="s">
        <v>954</v>
      </c>
      <c r="I239" s="423"/>
      <c r="J239" s="424"/>
      <c r="K239" s="424"/>
      <c r="L239" s="424"/>
      <c r="M239" s="181">
        <v>22.84</v>
      </c>
      <c r="N239" s="181">
        <v>40.768279012450598</v>
      </c>
    </row>
    <row r="240" spans="1:14">
      <c r="A240" s="195">
        <v>239</v>
      </c>
      <c r="B240" s="195">
        <v>4</v>
      </c>
      <c r="C240" s="195" t="s">
        <v>937</v>
      </c>
      <c r="D240" s="195">
        <v>7</v>
      </c>
      <c r="E240" s="423"/>
      <c r="F240" s="423"/>
      <c r="G240" s="195" t="s">
        <v>942</v>
      </c>
      <c r="H240" s="195" t="s">
        <v>954</v>
      </c>
      <c r="I240" s="423"/>
      <c r="J240" s="424"/>
      <c r="K240" s="424"/>
      <c r="L240" s="424"/>
      <c r="M240" s="181">
        <v>22.84</v>
      </c>
      <c r="N240" s="181">
        <v>40.768279012450598</v>
      </c>
    </row>
    <row r="241" spans="1:14">
      <c r="A241" s="195">
        <v>240</v>
      </c>
      <c r="B241" s="195">
        <v>4</v>
      </c>
      <c r="C241" s="195" t="s">
        <v>937</v>
      </c>
      <c r="D241" s="195">
        <v>7</v>
      </c>
      <c r="E241" s="423"/>
      <c r="F241" s="423"/>
      <c r="G241" s="195" t="s">
        <v>943</v>
      </c>
      <c r="H241" s="195" t="s">
        <v>954</v>
      </c>
      <c r="I241" s="423"/>
      <c r="J241" s="424"/>
      <c r="K241" s="424"/>
      <c r="L241" s="424"/>
      <c r="M241" s="181">
        <v>29.92</v>
      </c>
      <c r="N241" s="181">
        <v>53.405731525942301</v>
      </c>
    </row>
    <row r="242" spans="1:14" ht="16.5">
      <c r="A242" s="195">
        <v>241</v>
      </c>
      <c r="B242" s="195">
        <v>4</v>
      </c>
      <c r="C242" s="195" t="s">
        <v>937</v>
      </c>
      <c r="D242" s="195">
        <v>8</v>
      </c>
      <c r="E242" s="423">
        <v>801</v>
      </c>
      <c r="F242" s="423" t="s">
        <v>951</v>
      </c>
      <c r="G242" s="195" t="s">
        <v>939</v>
      </c>
      <c r="H242" s="195" t="s">
        <v>952</v>
      </c>
      <c r="I242" s="423" t="s">
        <v>949</v>
      </c>
      <c r="J242" s="424">
        <v>85.93</v>
      </c>
      <c r="K242" s="424">
        <v>111.24848063632808</v>
      </c>
      <c r="L242" s="424">
        <v>191.5084806363281</v>
      </c>
      <c r="M242" s="213">
        <v>22.84</v>
      </c>
      <c r="N242" s="213">
        <v>40.768279012450598</v>
      </c>
    </row>
    <row r="243" spans="1:14" ht="16.5">
      <c r="A243" s="195">
        <v>242</v>
      </c>
      <c r="B243" s="195">
        <v>4</v>
      </c>
      <c r="C243" s="195" t="s">
        <v>937</v>
      </c>
      <c r="D243" s="195">
        <v>8</v>
      </c>
      <c r="E243" s="423"/>
      <c r="F243" s="423"/>
      <c r="G243" s="195" t="s">
        <v>941</v>
      </c>
      <c r="H243" s="195" t="s">
        <v>952</v>
      </c>
      <c r="I243" s="423"/>
      <c r="J243" s="424"/>
      <c r="K243" s="424"/>
      <c r="L243" s="424"/>
      <c r="M243" s="213">
        <v>32.799999999999997</v>
      </c>
      <c r="N243" s="213">
        <v>58.546390175498232</v>
      </c>
    </row>
    <row r="244" spans="1:14" ht="16.5">
      <c r="A244" s="195">
        <v>243</v>
      </c>
      <c r="B244" s="195">
        <v>4</v>
      </c>
      <c r="C244" s="195" t="s">
        <v>937</v>
      </c>
      <c r="D244" s="195">
        <v>8</v>
      </c>
      <c r="E244" s="423"/>
      <c r="F244" s="423"/>
      <c r="G244" s="195" t="s">
        <v>942</v>
      </c>
      <c r="H244" s="195" t="s">
        <v>952</v>
      </c>
      <c r="I244" s="423"/>
      <c r="J244" s="424"/>
      <c r="K244" s="424"/>
      <c r="L244" s="424"/>
      <c r="M244" s="213">
        <v>32.799999999999997</v>
      </c>
      <c r="N244" s="213">
        <v>58.546390175498232</v>
      </c>
    </row>
    <row r="245" spans="1:14" ht="16.5">
      <c r="A245" s="195">
        <v>244</v>
      </c>
      <c r="B245" s="195">
        <v>4</v>
      </c>
      <c r="C245" s="195" t="s">
        <v>937</v>
      </c>
      <c r="D245" s="195">
        <v>8</v>
      </c>
      <c r="E245" s="423"/>
      <c r="F245" s="423"/>
      <c r="G245" s="195" t="s">
        <v>943</v>
      </c>
      <c r="H245" s="195" t="s">
        <v>952</v>
      </c>
      <c r="I245" s="423"/>
      <c r="J245" s="424"/>
      <c r="K245" s="424"/>
      <c r="L245" s="424"/>
      <c r="M245" s="213">
        <v>22.84</v>
      </c>
      <c r="N245" s="213">
        <v>40.768279012450598</v>
      </c>
    </row>
    <row r="246" spans="1:14" ht="16.5">
      <c r="A246" s="195">
        <v>245</v>
      </c>
      <c r="B246" s="195">
        <v>4</v>
      </c>
      <c r="C246" s="195" t="s">
        <v>937</v>
      </c>
      <c r="D246" s="195">
        <v>8</v>
      </c>
      <c r="E246" s="423">
        <v>802</v>
      </c>
      <c r="F246" s="423" t="s">
        <v>953</v>
      </c>
      <c r="G246" s="195" t="s">
        <v>939</v>
      </c>
      <c r="H246" s="195" t="s">
        <v>954</v>
      </c>
      <c r="I246" s="423" t="s">
        <v>949</v>
      </c>
      <c r="J246" s="424">
        <v>85.93</v>
      </c>
      <c r="K246" s="424">
        <v>111.24848063632808</v>
      </c>
      <c r="L246" s="424">
        <v>188.84848063632808</v>
      </c>
      <c r="M246" s="213">
        <v>22.84</v>
      </c>
      <c r="N246" s="213">
        <v>40.768279012450598</v>
      </c>
    </row>
    <row r="247" spans="1:14">
      <c r="A247" s="195">
        <v>246</v>
      </c>
      <c r="B247" s="195">
        <v>4</v>
      </c>
      <c r="C247" s="195" t="s">
        <v>937</v>
      </c>
      <c r="D247" s="195">
        <v>8</v>
      </c>
      <c r="E247" s="423"/>
      <c r="F247" s="423"/>
      <c r="G247" s="195" t="s">
        <v>941</v>
      </c>
      <c r="H247" s="195" t="s">
        <v>954</v>
      </c>
      <c r="I247" s="423"/>
      <c r="J247" s="424"/>
      <c r="K247" s="424"/>
      <c r="L247" s="424"/>
      <c r="M247" s="181">
        <v>29.92</v>
      </c>
      <c r="N247" s="181">
        <v>53.405731525942301</v>
      </c>
    </row>
    <row r="248" spans="1:14">
      <c r="A248" s="195">
        <v>247</v>
      </c>
      <c r="B248" s="195">
        <v>4</v>
      </c>
      <c r="C248" s="195" t="s">
        <v>937</v>
      </c>
      <c r="D248" s="195">
        <v>8</v>
      </c>
      <c r="E248" s="423"/>
      <c r="F248" s="423"/>
      <c r="G248" s="195" t="s">
        <v>942</v>
      </c>
      <c r="H248" s="195" t="s">
        <v>954</v>
      </c>
      <c r="I248" s="423"/>
      <c r="J248" s="424"/>
      <c r="K248" s="424"/>
      <c r="L248" s="424"/>
      <c r="M248" s="181">
        <v>29.92</v>
      </c>
      <c r="N248" s="181">
        <v>53.405731525942301</v>
      </c>
    </row>
    <row r="249" spans="1:14" ht="16.5">
      <c r="A249" s="195">
        <v>248</v>
      </c>
      <c r="B249" s="195">
        <v>4</v>
      </c>
      <c r="C249" s="195" t="s">
        <v>937</v>
      </c>
      <c r="D249" s="195">
        <v>8</v>
      </c>
      <c r="E249" s="423"/>
      <c r="F249" s="423"/>
      <c r="G249" s="195" t="s">
        <v>943</v>
      </c>
      <c r="H249" s="195" t="s">
        <v>954</v>
      </c>
      <c r="I249" s="423"/>
      <c r="J249" s="424"/>
      <c r="K249" s="424"/>
      <c r="L249" s="424"/>
      <c r="M249" s="213">
        <v>22.84</v>
      </c>
      <c r="N249" s="213">
        <v>40.768279012450598</v>
      </c>
    </row>
    <row r="250" spans="1:14">
      <c r="A250" s="195">
        <v>249</v>
      </c>
      <c r="B250" s="195">
        <v>4</v>
      </c>
      <c r="C250" s="195" t="s">
        <v>937</v>
      </c>
      <c r="D250" s="195">
        <v>8</v>
      </c>
      <c r="E250" s="423">
        <v>803</v>
      </c>
      <c r="F250" s="423" t="s">
        <v>955</v>
      </c>
      <c r="G250" s="195" t="s">
        <v>939</v>
      </c>
      <c r="H250" s="195" t="s">
        <v>952</v>
      </c>
      <c r="I250" s="423" t="s">
        <v>949</v>
      </c>
      <c r="J250" s="424">
        <v>63.88</v>
      </c>
      <c r="K250" s="424">
        <v>82.701651845090623</v>
      </c>
      <c r="L250" s="424">
        <v>137.46165184509061</v>
      </c>
      <c r="M250" s="181">
        <v>18.690000000000001</v>
      </c>
      <c r="N250" s="181">
        <v>33.360732694514084</v>
      </c>
    </row>
    <row r="251" spans="1:14">
      <c r="A251" s="195">
        <v>250</v>
      </c>
      <c r="B251" s="195">
        <v>4</v>
      </c>
      <c r="C251" s="195" t="s">
        <v>937</v>
      </c>
      <c r="D251" s="195">
        <v>8</v>
      </c>
      <c r="E251" s="423"/>
      <c r="F251" s="423"/>
      <c r="G251" s="195" t="s">
        <v>941</v>
      </c>
      <c r="H251" s="195" t="s">
        <v>952</v>
      </c>
      <c r="I251" s="423"/>
      <c r="J251" s="424"/>
      <c r="K251" s="424"/>
      <c r="L251" s="424"/>
      <c r="M251" s="181">
        <v>17.36</v>
      </c>
      <c r="N251" s="181">
        <v>30.986747970934431</v>
      </c>
    </row>
    <row r="252" spans="1:14">
      <c r="A252" s="195">
        <v>251</v>
      </c>
      <c r="B252" s="195">
        <v>4</v>
      </c>
      <c r="C252" s="195" t="s">
        <v>937</v>
      </c>
      <c r="D252" s="195">
        <v>8</v>
      </c>
      <c r="E252" s="423"/>
      <c r="F252" s="423"/>
      <c r="G252" s="195" t="s">
        <v>942</v>
      </c>
      <c r="H252" s="195" t="s">
        <v>952</v>
      </c>
      <c r="I252" s="423"/>
      <c r="J252" s="424"/>
      <c r="K252" s="424"/>
      <c r="L252" s="424"/>
      <c r="M252" s="181">
        <v>17.36</v>
      </c>
      <c r="N252" s="181">
        <v>30.986747970934431</v>
      </c>
    </row>
    <row r="253" spans="1:14">
      <c r="A253" s="195">
        <v>252</v>
      </c>
      <c r="B253" s="195">
        <v>4</v>
      </c>
      <c r="C253" s="195" t="s">
        <v>937</v>
      </c>
      <c r="D253" s="195">
        <v>8</v>
      </c>
      <c r="E253" s="423"/>
      <c r="F253" s="423"/>
      <c r="G253" s="195" t="s">
        <v>943</v>
      </c>
      <c r="H253" s="195" t="s">
        <v>952</v>
      </c>
      <c r="I253" s="423"/>
      <c r="J253" s="424"/>
      <c r="K253" s="424"/>
      <c r="L253" s="424"/>
      <c r="M253" s="181">
        <v>18.690000000000001</v>
      </c>
      <c r="N253" s="181">
        <v>33.360732694514084</v>
      </c>
    </row>
    <row r="254" spans="1:14">
      <c r="A254" s="195">
        <v>253</v>
      </c>
      <c r="B254" s="195">
        <v>4</v>
      </c>
      <c r="C254" s="195" t="s">
        <v>937</v>
      </c>
      <c r="D254" s="195">
        <v>8</v>
      </c>
      <c r="E254" s="423">
        <v>804</v>
      </c>
      <c r="F254" s="423" t="s">
        <v>956</v>
      </c>
      <c r="G254" s="195" t="s">
        <v>939</v>
      </c>
      <c r="H254" s="195" t="s">
        <v>954</v>
      </c>
      <c r="I254" s="423" t="s">
        <v>949</v>
      </c>
      <c r="J254" s="424">
        <v>83.93</v>
      </c>
      <c r="K254" s="424">
        <v>108.65919911331335</v>
      </c>
      <c r="L254" s="424">
        <v>185.28919911331334</v>
      </c>
      <c r="M254" s="181">
        <v>32.53</v>
      </c>
      <c r="N254" s="181">
        <v>58.064453427102364</v>
      </c>
    </row>
    <row r="255" spans="1:14">
      <c r="A255" s="195">
        <v>254</v>
      </c>
      <c r="B255" s="195">
        <v>4</v>
      </c>
      <c r="C255" s="195" t="s">
        <v>937</v>
      </c>
      <c r="D255" s="195">
        <v>8</v>
      </c>
      <c r="E255" s="423"/>
      <c r="F255" s="423"/>
      <c r="G255" s="195" t="s">
        <v>941</v>
      </c>
      <c r="H255" s="195" t="s">
        <v>954</v>
      </c>
      <c r="I255" s="423"/>
      <c r="J255" s="424"/>
      <c r="K255" s="424"/>
      <c r="L255" s="424"/>
      <c r="M255" s="181">
        <v>22.53</v>
      </c>
      <c r="N255" s="181">
        <v>40.214944227255344</v>
      </c>
    </row>
    <row r="256" spans="1:14">
      <c r="A256" s="195">
        <v>255</v>
      </c>
      <c r="B256" s="195">
        <v>4</v>
      </c>
      <c r="C256" s="195" t="s">
        <v>937</v>
      </c>
      <c r="D256" s="195">
        <v>8</v>
      </c>
      <c r="E256" s="423"/>
      <c r="F256" s="423"/>
      <c r="G256" s="195" t="s">
        <v>942</v>
      </c>
      <c r="H256" s="195" t="s">
        <v>954</v>
      </c>
      <c r="I256" s="423"/>
      <c r="J256" s="424"/>
      <c r="K256" s="424"/>
      <c r="L256" s="424"/>
      <c r="M256" s="181">
        <v>22.53</v>
      </c>
      <c r="N256" s="181">
        <v>40.214944227255344</v>
      </c>
    </row>
    <row r="257" spans="1:14">
      <c r="A257" s="195">
        <v>256</v>
      </c>
      <c r="B257" s="195">
        <v>4</v>
      </c>
      <c r="C257" s="195" t="s">
        <v>937</v>
      </c>
      <c r="D257" s="195">
        <v>8</v>
      </c>
      <c r="E257" s="423"/>
      <c r="F257" s="423"/>
      <c r="G257" s="195" t="s">
        <v>943</v>
      </c>
      <c r="H257" s="195" t="s">
        <v>954</v>
      </c>
      <c r="I257" s="423"/>
      <c r="J257" s="424"/>
      <c r="K257" s="424"/>
      <c r="L257" s="424"/>
      <c r="M257" s="181">
        <v>32.53</v>
      </c>
      <c r="N257" s="181">
        <v>58.064453427102364</v>
      </c>
    </row>
    <row r="258" spans="1:14">
      <c r="A258" s="195">
        <v>257</v>
      </c>
      <c r="B258" s="195">
        <v>4</v>
      </c>
      <c r="C258" s="195" t="s">
        <v>937</v>
      </c>
      <c r="D258" s="195">
        <v>8</v>
      </c>
      <c r="E258" s="423">
        <v>805</v>
      </c>
      <c r="F258" s="423" t="s">
        <v>957</v>
      </c>
      <c r="G258" s="195" t="s">
        <v>939</v>
      </c>
      <c r="H258" s="195" t="s">
        <v>952</v>
      </c>
      <c r="I258" s="423" t="s">
        <v>949</v>
      </c>
      <c r="J258" s="424">
        <v>63.78</v>
      </c>
      <c r="K258" s="424">
        <v>82.572187768939884</v>
      </c>
      <c r="L258" s="424">
        <v>137.06218776893988</v>
      </c>
      <c r="M258" s="181">
        <v>17.36</v>
      </c>
      <c r="N258" s="181">
        <v>30.986747970934431</v>
      </c>
    </row>
    <row r="259" spans="1:14">
      <c r="A259" s="195">
        <v>258</v>
      </c>
      <c r="B259" s="195">
        <v>4</v>
      </c>
      <c r="C259" s="195" t="s">
        <v>937</v>
      </c>
      <c r="D259" s="195">
        <v>8</v>
      </c>
      <c r="E259" s="423"/>
      <c r="F259" s="423"/>
      <c r="G259" s="195" t="s">
        <v>941</v>
      </c>
      <c r="H259" s="195" t="s">
        <v>952</v>
      </c>
      <c r="I259" s="423"/>
      <c r="J259" s="424"/>
      <c r="K259" s="424"/>
      <c r="L259" s="424"/>
      <c r="M259" s="181">
        <v>18.46</v>
      </c>
      <c r="N259" s="181">
        <v>32.950193982917604</v>
      </c>
    </row>
    <row r="260" spans="1:14">
      <c r="A260" s="195">
        <v>259</v>
      </c>
      <c r="B260" s="195">
        <v>4</v>
      </c>
      <c r="C260" s="195" t="s">
        <v>937</v>
      </c>
      <c r="D260" s="195">
        <v>8</v>
      </c>
      <c r="E260" s="423"/>
      <c r="F260" s="423"/>
      <c r="G260" s="195" t="s">
        <v>942</v>
      </c>
      <c r="H260" s="195" t="s">
        <v>952</v>
      </c>
      <c r="I260" s="423"/>
      <c r="J260" s="424"/>
      <c r="K260" s="424"/>
      <c r="L260" s="424"/>
      <c r="M260" s="181">
        <v>18.46</v>
      </c>
      <c r="N260" s="181">
        <v>32.950193982917604</v>
      </c>
    </row>
    <row r="261" spans="1:14">
      <c r="A261" s="195">
        <v>260</v>
      </c>
      <c r="B261" s="195">
        <v>4</v>
      </c>
      <c r="C261" s="195" t="s">
        <v>937</v>
      </c>
      <c r="D261" s="195">
        <v>8</v>
      </c>
      <c r="E261" s="423"/>
      <c r="F261" s="423"/>
      <c r="G261" s="195" t="s">
        <v>943</v>
      </c>
      <c r="H261" s="195" t="s">
        <v>952</v>
      </c>
      <c r="I261" s="423"/>
      <c r="J261" s="424"/>
      <c r="K261" s="424"/>
      <c r="L261" s="424"/>
      <c r="M261" s="181">
        <v>17.36</v>
      </c>
      <c r="N261" s="181">
        <v>30.986747970934431</v>
      </c>
    </row>
    <row r="262" spans="1:14">
      <c r="A262" s="195">
        <v>261</v>
      </c>
      <c r="B262" s="195">
        <v>4</v>
      </c>
      <c r="C262" s="195" t="s">
        <v>937</v>
      </c>
      <c r="D262" s="195">
        <v>8</v>
      </c>
      <c r="E262" s="423">
        <v>806</v>
      </c>
      <c r="F262" s="423" t="s">
        <v>958</v>
      </c>
      <c r="G262" s="195" t="s">
        <v>939</v>
      </c>
      <c r="H262" s="195" t="s">
        <v>952</v>
      </c>
      <c r="I262" s="423" t="s">
        <v>949</v>
      </c>
      <c r="J262" s="424">
        <v>63.78</v>
      </c>
      <c r="K262" s="424">
        <v>82.572098604408509</v>
      </c>
      <c r="L262" s="424">
        <v>137.0620986044085</v>
      </c>
      <c r="M262" s="181">
        <v>18.46</v>
      </c>
      <c r="N262" s="181">
        <v>32.950193982917604</v>
      </c>
    </row>
    <row r="263" spans="1:14">
      <c r="A263" s="195">
        <v>262</v>
      </c>
      <c r="B263" s="195">
        <v>4</v>
      </c>
      <c r="C263" s="195" t="s">
        <v>937</v>
      </c>
      <c r="D263" s="195">
        <v>8</v>
      </c>
      <c r="E263" s="423"/>
      <c r="F263" s="423"/>
      <c r="G263" s="195" t="s">
        <v>941</v>
      </c>
      <c r="H263" s="195" t="s">
        <v>952</v>
      </c>
      <c r="I263" s="423"/>
      <c r="J263" s="424"/>
      <c r="K263" s="424"/>
      <c r="L263" s="424"/>
      <c r="M263" s="181">
        <v>17.36</v>
      </c>
      <c r="N263" s="181">
        <v>30.986747970934431</v>
      </c>
    </row>
    <row r="264" spans="1:14">
      <c r="A264" s="195">
        <v>263</v>
      </c>
      <c r="B264" s="195">
        <v>4</v>
      </c>
      <c r="C264" s="195" t="s">
        <v>937</v>
      </c>
      <c r="D264" s="195">
        <v>8</v>
      </c>
      <c r="E264" s="423"/>
      <c r="F264" s="423"/>
      <c r="G264" s="195" t="s">
        <v>942</v>
      </c>
      <c r="H264" s="195" t="s">
        <v>952</v>
      </c>
      <c r="I264" s="423"/>
      <c r="J264" s="424"/>
      <c r="K264" s="424"/>
      <c r="L264" s="424"/>
      <c r="M264" s="181">
        <v>17.36</v>
      </c>
      <c r="N264" s="181">
        <v>30.986747970934431</v>
      </c>
    </row>
    <row r="265" spans="1:14">
      <c r="A265" s="195">
        <v>264</v>
      </c>
      <c r="B265" s="195">
        <v>4</v>
      </c>
      <c r="C265" s="195" t="s">
        <v>937</v>
      </c>
      <c r="D265" s="195">
        <v>8</v>
      </c>
      <c r="E265" s="423"/>
      <c r="F265" s="423"/>
      <c r="G265" s="195" t="s">
        <v>943</v>
      </c>
      <c r="H265" s="195" t="s">
        <v>952</v>
      </c>
      <c r="I265" s="423"/>
      <c r="J265" s="424"/>
      <c r="K265" s="424"/>
      <c r="L265" s="424"/>
      <c r="M265" s="181">
        <v>18.46</v>
      </c>
      <c r="N265" s="181">
        <v>32.950193982917604</v>
      </c>
    </row>
    <row r="266" spans="1:14">
      <c r="A266" s="195">
        <v>265</v>
      </c>
      <c r="B266" s="195">
        <v>4</v>
      </c>
      <c r="C266" s="195" t="s">
        <v>937</v>
      </c>
      <c r="D266" s="195">
        <v>8</v>
      </c>
      <c r="E266" s="423">
        <v>807</v>
      </c>
      <c r="F266" s="423" t="s">
        <v>959</v>
      </c>
      <c r="G266" s="195" t="s">
        <v>939</v>
      </c>
      <c r="H266" s="195" t="s">
        <v>952</v>
      </c>
      <c r="I266" s="423" t="s">
        <v>949</v>
      </c>
      <c r="J266" s="424">
        <v>63.88</v>
      </c>
      <c r="K266" s="424">
        <v>82.701562540759099</v>
      </c>
      <c r="L266" s="424">
        <v>137.4615625407591</v>
      </c>
      <c r="M266" s="181">
        <v>17.36</v>
      </c>
      <c r="N266" s="181">
        <v>30.986747970934431</v>
      </c>
    </row>
    <row r="267" spans="1:14">
      <c r="A267" s="195">
        <v>266</v>
      </c>
      <c r="B267" s="195">
        <v>4</v>
      </c>
      <c r="C267" s="195" t="s">
        <v>937</v>
      </c>
      <c r="D267" s="195">
        <v>8</v>
      </c>
      <c r="E267" s="423"/>
      <c r="F267" s="423"/>
      <c r="G267" s="195" t="s">
        <v>941</v>
      </c>
      <c r="H267" s="195" t="s">
        <v>952</v>
      </c>
      <c r="I267" s="423"/>
      <c r="J267" s="424"/>
      <c r="K267" s="424"/>
      <c r="L267" s="424"/>
      <c r="M267" s="181">
        <v>18.690000000000001</v>
      </c>
      <c r="N267" s="181">
        <v>33.360732694514084</v>
      </c>
    </row>
    <row r="268" spans="1:14">
      <c r="A268" s="195">
        <v>267</v>
      </c>
      <c r="B268" s="195">
        <v>4</v>
      </c>
      <c r="C268" s="195" t="s">
        <v>937</v>
      </c>
      <c r="D268" s="195">
        <v>8</v>
      </c>
      <c r="E268" s="423"/>
      <c r="F268" s="423"/>
      <c r="G268" s="195" t="s">
        <v>942</v>
      </c>
      <c r="H268" s="195" t="s">
        <v>952</v>
      </c>
      <c r="I268" s="423"/>
      <c r="J268" s="424"/>
      <c r="K268" s="424"/>
      <c r="L268" s="424"/>
      <c r="M268" s="181">
        <v>18.690000000000001</v>
      </c>
      <c r="N268" s="181">
        <v>33.360732694514084</v>
      </c>
    </row>
    <row r="269" spans="1:14">
      <c r="A269" s="195">
        <v>268</v>
      </c>
      <c r="B269" s="195">
        <v>4</v>
      </c>
      <c r="C269" s="195" t="s">
        <v>937</v>
      </c>
      <c r="D269" s="195">
        <v>8</v>
      </c>
      <c r="E269" s="423"/>
      <c r="F269" s="423"/>
      <c r="G269" s="195" t="s">
        <v>943</v>
      </c>
      <c r="H269" s="195" t="s">
        <v>952</v>
      </c>
      <c r="I269" s="423"/>
      <c r="J269" s="424"/>
      <c r="K269" s="424"/>
      <c r="L269" s="424"/>
      <c r="M269" s="181">
        <v>17.36</v>
      </c>
      <c r="N269" s="181">
        <v>30.986747970934431</v>
      </c>
    </row>
    <row r="270" spans="1:14">
      <c r="A270" s="195">
        <v>269</v>
      </c>
      <c r="B270" s="195">
        <v>4</v>
      </c>
      <c r="C270" s="195" t="s">
        <v>937</v>
      </c>
      <c r="D270" s="195">
        <v>8</v>
      </c>
      <c r="E270" s="423">
        <v>808</v>
      </c>
      <c r="F270" s="423" t="s">
        <v>960</v>
      </c>
      <c r="G270" s="195" t="s">
        <v>939</v>
      </c>
      <c r="H270" s="195" t="s">
        <v>954</v>
      </c>
      <c r="I270" s="423" t="s">
        <v>949</v>
      </c>
      <c r="J270" s="424">
        <v>83.93</v>
      </c>
      <c r="K270" s="424">
        <v>108.6590817790531</v>
      </c>
      <c r="L270" s="424">
        <v>185.28908177905311</v>
      </c>
      <c r="M270" s="181">
        <v>22.53</v>
      </c>
      <c r="N270" s="181">
        <v>40.214944227255344</v>
      </c>
    </row>
    <row r="271" spans="1:14">
      <c r="A271" s="195">
        <v>270</v>
      </c>
      <c r="B271" s="195">
        <v>4</v>
      </c>
      <c r="C271" s="195" t="s">
        <v>937</v>
      </c>
      <c r="D271" s="195">
        <v>8</v>
      </c>
      <c r="E271" s="423"/>
      <c r="F271" s="423"/>
      <c r="G271" s="195" t="s">
        <v>941</v>
      </c>
      <c r="H271" s="195" t="s">
        <v>954</v>
      </c>
      <c r="I271" s="423"/>
      <c r="J271" s="424"/>
      <c r="K271" s="424"/>
      <c r="L271" s="424"/>
      <c r="M271" s="181">
        <v>32.53</v>
      </c>
      <c r="N271" s="181">
        <v>58.064453427102364</v>
      </c>
    </row>
    <row r="272" spans="1:14">
      <c r="A272" s="195">
        <v>271</v>
      </c>
      <c r="B272" s="195">
        <v>4</v>
      </c>
      <c r="C272" s="195" t="s">
        <v>937</v>
      </c>
      <c r="D272" s="195">
        <v>8</v>
      </c>
      <c r="E272" s="423"/>
      <c r="F272" s="423"/>
      <c r="G272" s="195" t="s">
        <v>942</v>
      </c>
      <c r="H272" s="195" t="s">
        <v>954</v>
      </c>
      <c r="I272" s="423"/>
      <c r="J272" s="424"/>
      <c r="K272" s="424"/>
      <c r="L272" s="424"/>
      <c r="M272" s="181">
        <v>32.53</v>
      </c>
      <c r="N272" s="181">
        <v>58.064453427102364</v>
      </c>
    </row>
    <row r="273" spans="1:14">
      <c r="A273" s="195">
        <v>272</v>
      </c>
      <c r="B273" s="195">
        <v>4</v>
      </c>
      <c r="C273" s="195" t="s">
        <v>937</v>
      </c>
      <c r="D273" s="195">
        <v>8</v>
      </c>
      <c r="E273" s="423"/>
      <c r="F273" s="423"/>
      <c r="G273" s="195" t="s">
        <v>943</v>
      </c>
      <c r="H273" s="195" t="s">
        <v>954</v>
      </c>
      <c r="I273" s="423"/>
      <c r="J273" s="424"/>
      <c r="K273" s="424"/>
      <c r="L273" s="424"/>
      <c r="M273" s="181">
        <v>22.53</v>
      </c>
      <c r="N273" s="181">
        <v>40.214944227255344</v>
      </c>
    </row>
    <row r="274" spans="1:14">
      <c r="A274" s="195">
        <v>273</v>
      </c>
      <c r="B274" s="195">
        <v>4</v>
      </c>
      <c r="C274" s="195" t="s">
        <v>937</v>
      </c>
      <c r="D274" s="195">
        <v>8</v>
      </c>
      <c r="E274" s="423">
        <v>809</v>
      </c>
      <c r="F274" s="423" t="s">
        <v>961</v>
      </c>
      <c r="G274" s="195" t="s">
        <v>939</v>
      </c>
      <c r="H274" s="195" t="s">
        <v>952</v>
      </c>
      <c r="I274" s="423" t="s">
        <v>949</v>
      </c>
      <c r="J274" s="424">
        <v>85.88</v>
      </c>
      <c r="K274" s="424">
        <v>111.18362853788965</v>
      </c>
      <c r="L274" s="424">
        <v>191.44362853788965</v>
      </c>
      <c r="M274" s="181">
        <v>32.799999999999997</v>
      </c>
      <c r="N274" s="181">
        <v>58.546390175498232</v>
      </c>
    </row>
    <row r="275" spans="1:14" ht="16.5">
      <c r="A275" s="195">
        <v>274</v>
      </c>
      <c r="B275" s="195">
        <v>4</v>
      </c>
      <c r="C275" s="195" t="s">
        <v>937</v>
      </c>
      <c r="D275" s="195">
        <v>8</v>
      </c>
      <c r="E275" s="423"/>
      <c r="F275" s="423"/>
      <c r="G275" s="195" t="s">
        <v>941</v>
      </c>
      <c r="H275" s="195" t="s">
        <v>952</v>
      </c>
      <c r="I275" s="423"/>
      <c r="J275" s="424"/>
      <c r="K275" s="424"/>
      <c r="L275" s="424"/>
      <c r="M275" s="213">
        <v>22.84</v>
      </c>
      <c r="N275" s="213">
        <v>40.768279012450598</v>
      </c>
    </row>
    <row r="276" spans="1:14" ht="16.5">
      <c r="A276" s="195">
        <v>275</v>
      </c>
      <c r="B276" s="195">
        <v>4</v>
      </c>
      <c r="C276" s="195" t="s">
        <v>937</v>
      </c>
      <c r="D276" s="195">
        <v>8</v>
      </c>
      <c r="E276" s="423"/>
      <c r="F276" s="423"/>
      <c r="G276" s="195" t="s">
        <v>942</v>
      </c>
      <c r="H276" s="195" t="s">
        <v>952</v>
      </c>
      <c r="I276" s="423"/>
      <c r="J276" s="424"/>
      <c r="K276" s="424"/>
      <c r="L276" s="424"/>
      <c r="M276" s="213">
        <v>22.84</v>
      </c>
      <c r="N276" s="213">
        <v>40.768279012450598</v>
      </c>
    </row>
    <row r="277" spans="1:14">
      <c r="A277" s="195">
        <v>276</v>
      </c>
      <c r="B277" s="195">
        <v>4</v>
      </c>
      <c r="C277" s="195" t="s">
        <v>937</v>
      </c>
      <c r="D277" s="195">
        <v>8</v>
      </c>
      <c r="E277" s="423"/>
      <c r="F277" s="423"/>
      <c r="G277" s="195" t="s">
        <v>943</v>
      </c>
      <c r="H277" s="195" t="s">
        <v>952</v>
      </c>
      <c r="I277" s="423"/>
      <c r="J277" s="424"/>
      <c r="K277" s="424"/>
      <c r="L277" s="424"/>
      <c r="M277" s="181">
        <v>32.799999999999997</v>
      </c>
      <c r="N277" s="181">
        <v>58.546390175498232</v>
      </c>
    </row>
    <row r="278" spans="1:14">
      <c r="A278" s="195">
        <v>277</v>
      </c>
      <c r="B278" s="195">
        <v>4</v>
      </c>
      <c r="C278" s="195" t="s">
        <v>937</v>
      </c>
      <c r="D278" s="195">
        <v>8</v>
      </c>
      <c r="E278" s="423">
        <v>810</v>
      </c>
      <c r="F278" s="423" t="s">
        <v>962</v>
      </c>
      <c r="G278" s="195" t="s">
        <v>939</v>
      </c>
      <c r="H278" s="195" t="s">
        <v>954</v>
      </c>
      <c r="I278" s="423" t="s">
        <v>949</v>
      </c>
      <c r="J278" s="424">
        <v>85.88</v>
      </c>
      <c r="K278" s="424">
        <v>111.18362853788965</v>
      </c>
      <c r="L278" s="424">
        <v>188.78362853788963</v>
      </c>
      <c r="M278" s="181">
        <v>29.92</v>
      </c>
      <c r="N278" s="181">
        <v>53.405731525942301</v>
      </c>
    </row>
    <row r="279" spans="1:14">
      <c r="A279" s="195">
        <v>278</v>
      </c>
      <c r="B279" s="195">
        <v>4</v>
      </c>
      <c r="C279" s="195" t="s">
        <v>937</v>
      </c>
      <c r="D279" s="195">
        <v>8</v>
      </c>
      <c r="E279" s="423"/>
      <c r="F279" s="423"/>
      <c r="G279" s="195" t="s">
        <v>941</v>
      </c>
      <c r="H279" s="195" t="s">
        <v>954</v>
      </c>
      <c r="I279" s="423"/>
      <c r="J279" s="424"/>
      <c r="K279" s="424"/>
      <c r="L279" s="424"/>
      <c r="M279" s="181">
        <v>22.84</v>
      </c>
      <c r="N279" s="181">
        <v>40.768279012450598</v>
      </c>
    </row>
    <row r="280" spans="1:14">
      <c r="A280" s="195">
        <v>279</v>
      </c>
      <c r="B280" s="195">
        <v>4</v>
      </c>
      <c r="C280" s="195" t="s">
        <v>937</v>
      </c>
      <c r="D280" s="195">
        <v>8</v>
      </c>
      <c r="E280" s="423"/>
      <c r="F280" s="423"/>
      <c r="G280" s="195" t="s">
        <v>942</v>
      </c>
      <c r="H280" s="195" t="s">
        <v>954</v>
      </c>
      <c r="I280" s="423"/>
      <c r="J280" s="424"/>
      <c r="K280" s="424"/>
      <c r="L280" s="424"/>
      <c r="M280" s="181">
        <v>22.84</v>
      </c>
      <c r="N280" s="181">
        <v>40.768279012450598</v>
      </c>
    </row>
    <row r="281" spans="1:14">
      <c r="A281" s="195">
        <v>280</v>
      </c>
      <c r="B281" s="195">
        <v>4</v>
      </c>
      <c r="C281" s="195" t="s">
        <v>937</v>
      </c>
      <c r="D281" s="195">
        <v>8</v>
      </c>
      <c r="E281" s="423"/>
      <c r="F281" s="423"/>
      <c r="G281" s="195" t="s">
        <v>943</v>
      </c>
      <c r="H281" s="195" t="s">
        <v>954</v>
      </c>
      <c r="I281" s="423"/>
      <c r="J281" s="424"/>
      <c r="K281" s="424"/>
      <c r="L281" s="424"/>
      <c r="M281" s="181">
        <v>29.92</v>
      </c>
      <c r="N281" s="181">
        <v>53.405731525942301</v>
      </c>
    </row>
    <row r="282" spans="1:14" ht="16.5">
      <c r="A282" s="195">
        <v>281</v>
      </c>
      <c r="B282" s="195">
        <v>4</v>
      </c>
      <c r="C282" s="195" t="s">
        <v>937</v>
      </c>
      <c r="D282" s="195">
        <v>9</v>
      </c>
      <c r="E282" s="423">
        <v>901</v>
      </c>
      <c r="F282" s="423" t="s">
        <v>951</v>
      </c>
      <c r="G282" s="195" t="s">
        <v>939</v>
      </c>
      <c r="H282" s="195" t="s">
        <v>952</v>
      </c>
      <c r="I282" s="423" t="s">
        <v>949</v>
      </c>
      <c r="J282" s="424">
        <v>85.93</v>
      </c>
      <c r="K282" s="424">
        <v>111.24848063632808</v>
      </c>
      <c r="L282" s="424">
        <v>191.5084806363281</v>
      </c>
      <c r="M282" s="213">
        <v>22.84</v>
      </c>
      <c r="N282" s="213">
        <v>40.768279012450598</v>
      </c>
    </row>
    <row r="283" spans="1:14" ht="16.5">
      <c r="A283" s="195">
        <v>282</v>
      </c>
      <c r="B283" s="195">
        <v>4</v>
      </c>
      <c r="C283" s="195" t="s">
        <v>937</v>
      </c>
      <c r="D283" s="195">
        <v>9</v>
      </c>
      <c r="E283" s="423"/>
      <c r="F283" s="423"/>
      <c r="G283" s="195" t="s">
        <v>941</v>
      </c>
      <c r="H283" s="195" t="s">
        <v>952</v>
      </c>
      <c r="I283" s="423"/>
      <c r="J283" s="424"/>
      <c r="K283" s="424"/>
      <c r="L283" s="424"/>
      <c r="M283" s="213">
        <v>32.799999999999997</v>
      </c>
      <c r="N283" s="213">
        <v>58.546390175498232</v>
      </c>
    </row>
    <row r="284" spans="1:14" ht="16.5">
      <c r="A284" s="195">
        <v>283</v>
      </c>
      <c r="B284" s="195">
        <v>4</v>
      </c>
      <c r="C284" s="195" t="s">
        <v>937</v>
      </c>
      <c r="D284" s="195">
        <v>9</v>
      </c>
      <c r="E284" s="423"/>
      <c r="F284" s="423"/>
      <c r="G284" s="195" t="s">
        <v>942</v>
      </c>
      <c r="H284" s="195" t="s">
        <v>952</v>
      </c>
      <c r="I284" s="423"/>
      <c r="J284" s="424"/>
      <c r="K284" s="424"/>
      <c r="L284" s="424"/>
      <c r="M284" s="213">
        <v>32.799999999999997</v>
      </c>
      <c r="N284" s="213">
        <v>58.546390175498232</v>
      </c>
    </row>
    <row r="285" spans="1:14" ht="16.5">
      <c r="A285" s="195">
        <v>284</v>
      </c>
      <c r="B285" s="195">
        <v>4</v>
      </c>
      <c r="C285" s="195" t="s">
        <v>937</v>
      </c>
      <c r="D285" s="195">
        <v>9</v>
      </c>
      <c r="E285" s="423"/>
      <c r="F285" s="423"/>
      <c r="G285" s="195" t="s">
        <v>943</v>
      </c>
      <c r="H285" s="195" t="s">
        <v>952</v>
      </c>
      <c r="I285" s="423"/>
      <c r="J285" s="424"/>
      <c r="K285" s="424"/>
      <c r="L285" s="424"/>
      <c r="M285" s="213">
        <v>22.84</v>
      </c>
      <c r="N285" s="213">
        <v>40.768279012450598</v>
      </c>
    </row>
    <row r="286" spans="1:14" ht="16.5">
      <c r="A286" s="195">
        <v>285</v>
      </c>
      <c r="B286" s="195">
        <v>4</v>
      </c>
      <c r="C286" s="195" t="s">
        <v>937</v>
      </c>
      <c r="D286" s="195">
        <v>9</v>
      </c>
      <c r="E286" s="423">
        <v>902</v>
      </c>
      <c r="F286" s="423" t="s">
        <v>953</v>
      </c>
      <c r="G286" s="195" t="s">
        <v>939</v>
      </c>
      <c r="H286" s="195" t="s">
        <v>954</v>
      </c>
      <c r="I286" s="423" t="s">
        <v>949</v>
      </c>
      <c r="J286" s="424">
        <v>85.93</v>
      </c>
      <c r="K286" s="424">
        <v>111.24848063632808</v>
      </c>
      <c r="L286" s="424">
        <v>188.84848063632808</v>
      </c>
      <c r="M286" s="213">
        <v>22.84</v>
      </c>
      <c r="N286" s="213">
        <v>40.768279012450598</v>
      </c>
    </row>
    <row r="287" spans="1:14">
      <c r="A287" s="195">
        <v>286</v>
      </c>
      <c r="B287" s="195">
        <v>4</v>
      </c>
      <c r="C287" s="195" t="s">
        <v>937</v>
      </c>
      <c r="D287" s="195">
        <v>9</v>
      </c>
      <c r="E287" s="423"/>
      <c r="F287" s="423"/>
      <c r="G287" s="195" t="s">
        <v>941</v>
      </c>
      <c r="H287" s="195" t="s">
        <v>954</v>
      </c>
      <c r="I287" s="423"/>
      <c r="J287" s="424"/>
      <c r="K287" s="424"/>
      <c r="L287" s="424"/>
      <c r="M287" s="181">
        <v>29.92</v>
      </c>
      <c r="N287" s="181">
        <v>53.405731525942301</v>
      </c>
    </row>
    <row r="288" spans="1:14">
      <c r="A288" s="195">
        <v>287</v>
      </c>
      <c r="B288" s="195">
        <v>4</v>
      </c>
      <c r="C288" s="195" t="s">
        <v>937</v>
      </c>
      <c r="D288" s="195">
        <v>9</v>
      </c>
      <c r="E288" s="423"/>
      <c r="F288" s="423"/>
      <c r="G288" s="195" t="s">
        <v>942</v>
      </c>
      <c r="H288" s="195" t="s">
        <v>954</v>
      </c>
      <c r="I288" s="423"/>
      <c r="J288" s="424"/>
      <c r="K288" s="424"/>
      <c r="L288" s="424"/>
      <c r="M288" s="181">
        <v>29.92</v>
      </c>
      <c r="N288" s="181">
        <v>53.405731525942301</v>
      </c>
    </row>
    <row r="289" spans="1:14" ht="16.5">
      <c r="A289" s="195">
        <v>288</v>
      </c>
      <c r="B289" s="195">
        <v>4</v>
      </c>
      <c r="C289" s="195" t="s">
        <v>937</v>
      </c>
      <c r="D289" s="195">
        <v>9</v>
      </c>
      <c r="E289" s="423"/>
      <c r="F289" s="423"/>
      <c r="G289" s="195" t="s">
        <v>943</v>
      </c>
      <c r="H289" s="195" t="s">
        <v>954</v>
      </c>
      <c r="I289" s="423"/>
      <c r="J289" s="424"/>
      <c r="K289" s="424"/>
      <c r="L289" s="424"/>
      <c r="M289" s="213">
        <v>22.84</v>
      </c>
      <c r="N289" s="213">
        <v>40.768279012450598</v>
      </c>
    </row>
    <row r="290" spans="1:14">
      <c r="A290" s="195">
        <v>289</v>
      </c>
      <c r="B290" s="195">
        <v>4</v>
      </c>
      <c r="C290" s="195" t="s">
        <v>937</v>
      </c>
      <c r="D290" s="195">
        <v>9</v>
      </c>
      <c r="E290" s="423">
        <v>903</v>
      </c>
      <c r="F290" s="423" t="s">
        <v>955</v>
      </c>
      <c r="G290" s="195" t="s">
        <v>939</v>
      </c>
      <c r="H290" s="195" t="s">
        <v>952</v>
      </c>
      <c r="I290" s="423" t="s">
        <v>949</v>
      </c>
      <c r="J290" s="424">
        <v>63.88</v>
      </c>
      <c r="K290" s="424">
        <v>82.701651845090623</v>
      </c>
      <c r="L290" s="424">
        <v>137.46165184509061</v>
      </c>
      <c r="M290" s="181">
        <v>18.690000000000001</v>
      </c>
      <c r="N290" s="181">
        <v>33.360732694514084</v>
      </c>
    </row>
    <row r="291" spans="1:14">
      <c r="A291" s="195">
        <v>290</v>
      </c>
      <c r="B291" s="195">
        <v>4</v>
      </c>
      <c r="C291" s="195" t="s">
        <v>937</v>
      </c>
      <c r="D291" s="195">
        <v>9</v>
      </c>
      <c r="E291" s="423"/>
      <c r="F291" s="423"/>
      <c r="G291" s="195" t="s">
        <v>941</v>
      </c>
      <c r="H291" s="195" t="s">
        <v>952</v>
      </c>
      <c r="I291" s="423"/>
      <c r="J291" s="424"/>
      <c r="K291" s="424"/>
      <c r="L291" s="424"/>
      <c r="M291" s="181">
        <v>17.36</v>
      </c>
      <c r="N291" s="181">
        <v>30.986747970934431</v>
      </c>
    </row>
    <row r="292" spans="1:14">
      <c r="A292" s="195">
        <v>291</v>
      </c>
      <c r="B292" s="195">
        <v>4</v>
      </c>
      <c r="C292" s="195" t="s">
        <v>937</v>
      </c>
      <c r="D292" s="195">
        <v>9</v>
      </c>
      <c r="E292" s="423"/>
      <c r="F292" s="423"/>
      <c r="G292" s="195" t="s">
        <v>942</v>
      </c>
      <c r="H292" s="195" t="s">
        <v>952</v>
      </c>
      <c r="I292" s="423"/>
      <c r="J292" s="424"/>
      <c r="K292" s="424"/>
      <c r="L292" s="424"/>
      <c r="M292" s="181">
        <v>17.36</v>
      </c>
      <c r="N292" s="181">
        <v>30.986747970934431</v>
      </c>
    </row>
    <row r="293" spans="1:14">
      <c r="A293" s="195">
        <v>292</v>
      </c>
      <c r="B293" s="195">
        <v>4</v>
      </c>
      <c r="C293" s="195" t="s">
        <v>937</v>
      </c>
      <c r="D293" s="195">
        <v>9</v>
      </c>
      <c r="E293" s="423"/>
      <c r="F293" s="423"/>
      <c r="G293" s="195" t="s">
        <v>943</v>
      </c>
      <c r="H293" s="195" t="s">
        <v>952</v>
      </c>
      <c r="I293" s="423"/>
      <c r="J293" s="424"/>
      <c r="K293" s="424"/>
      <c r="L293" s="424"/>
      <c r="M293" s="181">
        <v>18.690000000000001</v>
      </c>
      <c r="N293" s="181">
        <v>33.360732694514084</v>
      </c>
    </row>
    <row r="294" spans="1:14">
      <c r="A294" s="195">
        <v>293</v>
      </c>
      <c r="B294" s="195">
        <v>4</v>
      </c>
      <c r="C294" s="195" t="s">
        <v>937</v>
      </c>
      <c r="D294" s="195">
        <v>9</v>
      </c>
      <c r="E294" s="423">
        <v>904</v>
      </c>
      <c r="F294" s="423" t="s">
        <v>956</v>
      </c>
      <c r="G294" s="195" t="s">
        <v>939</v>
      </c>
      <c r="H294" s="195" t="s">
        <v>954</v>
      </c>
      <c r="I294" s="423" t="s">
        <v>949</v>
      </c>
      <c r="J294" s="424">
        <v>83.93</v>
      </c>
      <c r="K294" s="424">
        <v>108.65919911331335</v>
      </c>
      <c r="L294" s="424">
        <v>185.28919911331334</v>
      </c>
      <c r="M294" s="181">
        <v>32.53</v>
      </c>
      <c r="N294" s="181">
        <v>58.064453427102364</v>
      </c>
    </row>
    <row r="295" spans="1:14">
      <c r="A295" s="195">
        <v>294</v>
      </c>
      <c r="B295" s="195">
        <v>4</v>
      </c>
      <c r="C295" s="195" t="s">
        <v>937</v>
      </c>
      <c r="D295" s="195">
        <v>9</v>
      </c>
      <c r="E295" s="423"/>
      <c r="F295" s="423"/>
      <c r="G295" s="195" t="s">
        <v>941</v>
      </c>
      <c r="H295" s="195" t="s">
        <v>954</v>
      </c>
      <c r="I295" s="423"/>
      <c r="J295" s="424"/>
      <c r="K295" s="424"/>
      <c r="L295" s="424"/>
      <c r="M295" s="181">
        <v>22.53</v>
      </c>
      <c r="N295" s="181">
        <v>40.214944227255344</v>
      </c>
    </row>
    <row r="296" spans="1:14">
      <c r="A296" s="195">
        <v>295</v>
      </c>
      <c r="B296" s="195">
        <v>4</v>
      </c>
      <c r="C296" s="195" t="s">
        <v>937</v>
      </c>
      <c r="D296" s="195">
        <v>9</v>
      </c>
      <c r="E296" s="423"/>
      <c r="F296" s="423"/>
      <c r="G296" s="195" t="s">
        <v>942</v>
      </c>
      <c r="H296" s="195" t="s">
        <v>954</v>
      </c>
      <c r="I296" s="423"/>
      <c r="J296" s="424"/>
      <c r="K296" s="424"/>
      <c r="L296" s="424"/>
      <c r="M296" s="181">
        <v>22.53</v>
      </c>
      <c r="N296" s="181">
        <v>40.214944227255344</v>
      </c>
    </row>
    <row r="297" spans="1:14">
      <c r="A297" s="195">
        <v>296</v>
      </c>
      <c r="B297" s="195">
        <v>4</v>
      </c>
      <c r="C297" s="195" t="s">
        <v>937</v>
      </c>
      <c r="D297" s="195">
        <v>9</v>
      </c>
      <c r="E297" s="423"/>
      <c r="F297" s="423"/>
      <c r="G297" s="195" t="s">
        <v>943</v>
      </c>
      <c r="H297" s="195" t="s">
        <v>954</v>
      </c>
      <c r="I297" s="423"/>
      <c r="J297" s="424"/>
      <c r="K297" s="424"/>
      <c r="L297" s="424"/>
      <c r="M297" s="181">
        <v>32.53</v>
      </c>
      <c r="N297" s="181">
        <v>58.064453427102364</v>
      </c>
    </row>
    <row r="298" spans="1:14">
      <c r="A298" s="195">
        <v>297</v>
      </c>
      <c r="B298" s="195">
        <v>4</v>
      </c>
      <c r="C298" s="195" t="s">
        <v>937</v>
      </c>
      <c r="D298" s="195">
        <v>9</v>
      </c>
      <c r="E298" s="423">
        <v>905</v>
      </c>
      <c r="F298" s="423" t="s">
        <v>957</v>
      </c>
      <c r="G298" s="195" t="s">
        <v>939</v>
      </c>
      <c r="H298" s="195" t="s">
        <v>952</v>
      </c>
      <c r="I298" s="423" t="s">
        <v>949</v>
      </c>
      <c r="J298" s="424">
        <v>63.78</v>
      </c>
      <c r="K298" s="424">
        <v>82.572187768939884</v>
      </c>
      <c r="L298" s="424">
        <v>137.06218776893988</v>
      </c>
      <c r="M298" s="181">
        <v>17.36</v>
      </c>
      <c r="N298" s="181">
        <v>30.986747970934431</v>
      </c>
    </row>
    <row r="299" spans="1:14">
      <c r="A299" s="195">
        <v>298</v>
      </c>
      <c r="B299" s="195">
        <v>4</v>
      </c>
      <c r="C299" s="195" t="s">
        <v>937</v>
      </c>
      <c r="D299" s="195">
        <v>9</v>
      </c>
      <c r="E299" s="423"/>
      <c r="F299" s="423"/>
      <c r="G299" s="195" t="s">
        <v>941</v>
      </c>
      <c r="H299" s="195" t="s">
        <v>952</v>
      </c>
      <c r="I299" s="423"/>
      <c r="J299" s="424"/>
      <c r="K299" s="424"/>
      <c r="L299" s="424"/>
      <c r="M299" s="181">
        <v>18.46</v>
      </c>
      <c r="N299" s="181">
        <v>32.950193982917604</v>
      </c>
    </row>
    <row r="300" spans="1:14">
      <c r="A300" s="195">
        <v>299</v>
      </c>
      <c r="B300" s="195">
        <v>4</v>
      </c>
      <c r="C300" s="195" t="s">
        <v>937</v>
      </c>
      <c r="D300" s="195">
        <v>9</v>
      </c>
      <c r="E300" s="423"/>
      <c r="F300" s="423"/>
      <c r="G300" s="195" t="s">
        <v>942</v>
      </c>
      <c r="H300" s="195" t="s">
        <v>952</v>
      </c>
      <c r="I300" s="423"/>
      <c r="J300" s="424"/>
      <c r="K300" s="424"/>
      <c r="L300" s="424"/>
      <c r="M300" s="181">
        <v>18.46</v>
      </c>
      <c r="N300" s="181">
        <v>32.950193982917604</v>
      </c>
    </row>
    <row r="301" spans="1:14">
      <c r="A301" s="195">
        <v>300</v>
      </c>
      <c r="B301" s="195">
        <v>4</v>
      </c>
      <c r="C301" s="195" t="s">
        <v>937</v>
      </c>
      <c r="D301" s="195">
        <v>9</v>
      </c>
      <c r="E301" s="423"/>
      <c r="F301" s="423"/>
      <c r="G301" s="195" t="s">
        <v>943</v>
      </c>
      <c r="H301" s="195" t="s">
        <v>952</v>
      </c>
      <c r="I301" s="423"/>
      <c r="J301" s="424"/>
      <c r="K301" s="424"/>
      <c r="L301" s="424"/>
      <c r="M301" s="181">
        <v>17.36</v>
      </c>
      <c r="N301" s="181">
        <v>30.986747970934431</v>
      </c>
    </row>
    <row r="302" spans="1:14">
      <c r="A302" s="195">
        <v>301</v>
      </c>
      <c r="B302" s="195">
        <v>4</v>
      </c>
      <c r="C302" s="195" t="s">
        <v>937</v>
      </c>
      <c r="D302" s="195">
        <v>9</v>
      </c>
      <c r="E302" s="423">
        <v>906</v>
      </c>
      <c r="F302" s="423" t="s">
        <v>958</v>
      </c>
      <c r="G302" s="195" t="s">
        <v>939</v>
      </c>
      <c r="H302" s="195" t="s">
        <v>952</v>
      </c>
      <c r="I302" s="423" t="s">
        <v>949</v>
      </c>
      <c r="J302" s="424">
        <v>63.78</v>
      </c>
      <c r="K302" s="424">
        <v>82.572098604408509</v>
      </c>
      <c r="L302" s="424">
        <v>137.0620986044085</v>
      </c>
      <c r="M302" s="181">
        <v>18.46</v>
      </c>
      <c r="N302" s="181">
        <v>32.950193982917604</v>
      </c>
    </row>
    <row r="303" spans="1:14">
      <c r="A303" s="195">
        <v>302</v>
      </c>
      <c r="B303" s="195">
        <v>4</v>
      </c>
      <c r="C303" s="195" t="s">
        <v>937</v>
      </c>
      <c r="D303" s="195">
        <v>9</v>
      </c>
      <c r="E303" s="423"/>
      <c r="F303" s="423"/>
      <c r="G303" s="195" t="s">
        <v>941</v>
      </c>
      <c r="H303" s="195" t="s">
        <v>952</v>
      </c>
      <c r="I303" s="423"/>
      <c r="J303" s="424"/>
      <c r="K303" s="424"/>
      <c r="L303" s="424"/>
      <c r="M303" s="181">
        <v>17.36</v>
      </c>
      <c r="N303" s="181">
        <v>30.986747970934431</v>
      </c>
    </row>
    <row r="304" spans="1:14">
      <c r="A304" s="195">
        <v>303</v>
      </c>
      <c r="B304" s="195">
        <v>4</v>
      </c>
      <c r="C304" s="195" t="s">
        <v>937</v>
      </c>
      <c r="D304" s="195">
        <v>9</v>
      </c>
      <c r="E304" s="423"/>
      <c r="F304" s="423"/>
      <c r="G304" s="195" t="s">
        <v>942</v>
      </c>
      <c r="H304" s="195" t="s">
        <v>952</v>
      </c>
      <c r="I304" s="423"/>
      <c r="J304" s="424"/>
      <c r="K304" s="424"/>
      <c r="L304" s="424"/>
      <c r="M304" s="181">
        <v>17.36</v>
      </c>
      <c r="N304" s="181">
        <v>30.986747970934431</v>
      </c>
    </row>
    <row r="305" spans="1:14">
      <c r="A305" s="195">
        <v>304</v>
      </c>
      <c r="B305" s="195">
        <v>4</v>
      </c>
      <c r="C305" s="195" t="s">
        <v>937</v>
      </c>
      <c r="D305" s="195">
        <v>9</v>
      </c>
      <c r="E305" s="423"/>
      <c r="F305" s="423"/>
      <c r="G305" s="195" t="s">
        <v>943</v>
      </c>
      <c r="H305" s="195" t="s">
        <v>952</v>
      </c>
      <c r="I305" s="423"/>
      <c r="J305" s="424"/>
      <c r="K305" s="424"/>
      <c r="L305" s="424"/>
      <c r="M305" s="181">
        <v>18.46</v>
      </c>
      <c r="N305" s="181">
        <v>32.950193982917604</v>
      </c>
    </row>
    <row r="306" spans="1:14">
      <c r="A306" s="195">
        <v>305</v>
      </c>
      <c r="B306" s="195">
        <v>4</v>
      </c>
      <c r="C306" s="195" t="s">
        <v>937</v>
      </c>
      <c r="D306" s="195">
        <v>9</v>
      </c>
      <c r="E306" s="423">
        <v>907</v>
      </c>
      <c r="F306" s="423" t="s">
        <v>959</v>
      </c>
      <c r="G306" s="195" t="s">
        <v>939</v>
      </c>
      <c r="H306" s="195" t="s">
        <v>952</v>
      </c>
      <c r="I306" s="423" t="s">
        <v>949</v>
      </c>
      <c r="J306" s="424">
        <v>63.88</v>
      </c>
      <c r="K306" s="424">
        <v>82.701562540759099</v>
      </c>
      <c r="L306" s="424">
        <v>137.4615625407591</v>
      </c>
      <c r="M306" s="181">
        <v>17.36</v>
      </c>
      <c r="N306" s="181">
        <v>30.986747970934431</v>
      </c>
    </row>
    <row r="307" spans="1:14">
      <c r="A307" s="195">
        <v>306</v>
      </c>
      <c r="B307" s="195">
        <v>4</v>
      </c>
      <c r="C307" s="195" t="s">
        <v>937</v>
      </c>
      <c r="D307" s="195">
        <v>9</v>
      </c>
      <c r="E307" s="423"/>
      <c r="F307" s="423"/>
      <c r="G307" s="195" t="s">
        <v>941</v>
      </c>
      <c r="H307" s="195" t="s">
        <v>952</v>
      </c>
      <c r="I307" s="423"/>
      <c r="J307" s="424"/>
      <c r="K307" s="424"/>
      <c r="L307" s="424"/>
      <c r="M307" s="181">
        <v>18.690000000000001</v>
      </c>
      <c r="N307" s="181">
        <v>33.360732694514084</v>
      </c>
    </row>
    <row r="308" spans="1:14">
      <c r="A308" s="195">
        <v>307</v>
      </c>
      <c r="B308" s="195">
        <v>4</v>
      </c>
      <c r="C308" s="195" t="s">
        <v>937</v>
      </c>
      <c r="D308" s="195">
        <v>9</v>
      </c>
      <c r="E308" s="423"/>
      <c r="F308" s="423"/>
      <c r="G308" s="195" t="s">
        <v>942</v>
      </c>
      <c r="H308" s="195" t="s">
        <v>952</v>
      </c>
      <c r="I308" s="423"/>
      <c r="J308" s="424"/>
      <c r="K308" s="424"/>
      <c r="L308" s="424"/>
      <c r="M308" s="181">
        <v>18.690000000000001</v>
      </c>
      <c r="N308" s="181">
        <v>33.360732694514084</v>
      </c>
    </row>
    <row r="309" spans="1:14">
      <c r="A309" s="195">
        <v>308</v>
      </c>
      <c r="B309" s="195">
        <v>4</v>
      </c>
      <c r="C309" s="195" t="s">
        <v>937</v>
      </c>
      <c r="D309" s="195">
        <v>9</v>
      </c>
      <c r="E309" s="423"/>
      <c r="F309" s="423"/>
      <c r="G309" s="195" t="s">
        <v>943</v>
      </c>
      <c r="H309" s="195" t="s">
        <v>952</v>
      </c>
      <c r="I309" s="423"/>
      <c r="J309" s="424"/>
      <c r="K309" s="424"/>
      <c r="L309" s="424"/>
      <c r="M309" s="181">
        <v>17.36</v>
      </c>
      <c r="N309" s="181">
        <v>30.986747970934431</v>
      </c>
    </row>
    <row r="310" spans="1:14">
      <c r="A310" s="195">
        <v>309</v>
      </c>
      <c r="B310" s="195">
        <v>4</v>
      </c>
      <c r="C310" s="195" t="s">
        <v>937</v>
      </c>
      <c r="D310" s="195">
        <v>9</v>
      </c>
      <c r="E310" s="423">
        <v>908</v>
      </c>
      <c r="F310" s="423" t="s">
        <v>960</v>
      </c>
      <c r="G310" s="195" t="s">
        <v>939</v>
      </c>
      <c r="H310" s="195" t="s">
        <v>954</v>
      </c>
      <c r="I310" s="423" t="s">
        <v>949</v>
      </c>
      <c r="J310" s="424">
        <v>83.93</v>
      </c>
      <c r="K310" s="424">
        <v>108.6590817790531</v>
      </c>
      <c r="L310" s="424">
        <v>185.28908177905311</v>
      </c>
      <c r="M310" s="181">
        <v>22.53</v>
      </c>
      <c r="N310" s="181">
        <v>40.214944227255344</v>
      </c>
    </row>
    <row r="311" spans="1:14">
      <c r="A311" s="195">
        <v>310</v>
      </c>
      <c r="B311" s="195">
        <v>4</v>
      </c>
      <c r="C311" s="195" t="s">
        <v>937</v>
      </c>
      <c r="D311" s="195">
        <v>9</v>
      </c>
      <c r="E311" s="423"/>
      <c r="F311" s="423"/>
      <c r="G311" s="195" t="s">
        <v>941</v>
      </c>
      <c r="H311" s="195" t="s">
        <v>954</v>
      </c>
      <c r="I311" s="423"/>
      <c r="J311" s="424"/>
      <c r="K311" s="424"/>
      <c r="L311" s="424"/>
      <c r="M311" s="181">
        <v>32.53</v>
      </c>
      <c r="N311" s="181">
        <v>58.064453427102364</v>
      </c>
    </row>
    <row r="312" spans="1:14">
      <c r="A312" s="195">
        <v>311</v>
      </c>
      <c r="B312" s="195">
        <v>4</v>
      </c>
      <c r="C312" s="195" t="s">
        <v>937</v>
      </c>
      <c r="D312" s="195">
        <v>9</v>
      </c>
      <c r="E312" s="423"/>
      <c r="F312" s="423"/>
      <c r="G312" s="195" t="s">
        <v>942</v>
      </c>
      <c r="H312" s="195" t="s">
        <v>954</v>
      </c>
      <c r="I312" s="423"/>
      <c r="J312" s="424"/>
      <c r="K312" s="424"/>
      <c r="L312" s="424"/>
      <c r="M312" s="181">
        <v>32.53</v>
      </c>
      <c r="N312" s="181">
        <v>58.064453427102364</v>
      </c>
    </row>
    <row r="313" spans="1:14">
      <c r="A313" s="195">
        <v>312</v>
      </c>
      <c r="B313" s="195">
        <v>4</v>
      </c>
      <c r="C313" s="195" t="s">
        <v>937</v>
      </c>
      <c r="D313" s="195">
        <v>9</v>
      </c>
      <c r="E313" s="423"/>
      <c r="F313" s="423"/>
      <c r="G313" s="195" t="s">
        <v>943</v>
      </c>
      <c r="H313" s="195" t="s">
        <v>954</v>
      </c>
      <c r="I313" s="423"/>
      <c r="J313" s="424"/>
      <c r="K313" s="424"/>
      <c r="L313" s="424"/>
      <c r="M313" s="181">
        <v>22.53</v>
      </c>
      <c r="N313" s="181">
        <v>40.214944227255344</v>
      </c>
    </row>
    <row r="314" spans="1:14">
      <c r="A314" s="195">
        <v>313</v>
      </c>
      <c r="B314" s="195">
        <v>4</v>
      </c>
      <c r="C314" s="195" t="s">
        <v>937</v>
      </c>
      <c r="D314" s="195">
        <v>9</v>
      </c>
      <c r="E314" s="423">
        <v>909</v>
      </c>
      <c r="F314" s="423" t="s">
        <v>961</v>
      </c>
      <c r="G314" s="195" t="s">
        <v>939</v>
      </c>
      <c r="H314" s="195" t="s">
        <v>952</v>
      </c>
      <c r="I314" s="423" t="s">
        <v>949</v>
      </c>
      <c r="J314" s="424">
        <v>85.88</v>
      </c>
      <c r="K314" s="424">
        <v>111.18362853788965</v>
      </c>
      <c r="L314" s="424">
        <v>191.44362853788965</v>
      </c>
      <c r="M314" s="181">
        <v>32.799999999999997</v>
      </c>
      <c r="N314" s="181">
        <v>58.546390175498232</v>
      </c>
    </row>
    <row r="315" spans="1:14" ht="16.5">
      <c r="A315" s="195">
        <v>314</v>
      </c>
      <c r="B315" s="195">
        <v>4</v>
      </c>
      <c r="C315" s="195" t="s">
        <v>937</v>
      </c>
      <c r="D315" s="195">
        <v>9</v>
      </c>
      <c r="E315" s="423"/>
      <c r="F315" s="423"/>
      <c r="G315" s="195" t="s">
        <v>941</v>
      </c>
      <c r="H315" s="195" t="s">
        <v>952</v>
      </c>
      <c r="I315" s="423"/>
      <c r="J315" s="424"/>
      <c r="K315" s="424"/>
      <c r="L315" s="424"/>
      <c r="M315" s="213">
        <v>22.84</v>
      </c>
      <c r="N315" s="213">
        <v>40.768279012450598</v>
      </c>
    </row>
    <row r="316" spans="1:14" ht="16.5">
      <c r="A316" s="195">
        <v>315</v>
      </c>
      <c r="B316" s="195">
        <v>4</v>
      </c>
      <c r="C316" s="195" t="s">
        <v>937</v>
      </c>
      <c r="D316" s="195">
        <v>9</v>
      </c>
      <c r="E316" s="423"/>
      <c r="F316" s="423"/>
      <c r="G316" s="195" t="s">
        <v>942</v>
      </c>
      <c r="H316" s="195" t="s">
        <v>952</v>
      </c>
      <c r="I316" s="423"/>
      <c r="J316" s="424"/>
      <c r="K316" s="424"/>
      <c r="L316" s="424"/>
      <c r="M316" s="213">
        <v>22.84</v>
      </c>
      <c r="N316" s="213">
        <v>40.768279012450598</v>
      </c>
    </row>
    <row r="317" spans="1:14">
      <c r="A317" s="195">
        <v>316</v>
      </c>
      <c r="B317" s="195">
        <v>4</v>
      </c>
      <c r="C317" s="195" t="s">
        <v>937</v>
      </c>
      <c r="D317" s="195">
        <v>9</v>
      </c>
      <c r="E317" s="423"/>
      <c r="F317" s="423"/>
      <c r="G317" s="195" t="s">
        <v>943</v>
      </c>
      <c r="H317" s="195" t="s">
        <v>952</v>
      </c>
      <c r="I317" s="423"/>
      <c r="J317" s="424"/>
      <c r="K317" s="424"/>
      <c r="L317" s="424"/>
      <c r="M317" s="181">
        <v>32.799999999999997</v>
      </c>
      <c r="N317" s="181">
        <v>58.546390175498232</v>
      </c>
    </row>
    <row r="318" spans="1:14">
      <c r="A318" s="195">
        <v>317</v>
      </c>
      <c r="B318" s="195">
        <v>4</v>
      </c>
      <c r="C318" s="195" t="s">
        <v>937</v>
      </c>
      <c r="D318" s="195">
        <v>9</v>
      </c>
      <c r="E318" s="423">
        <v>910</v>
      </c>
      <c r="F318" s="423" t="s">
        <v>962</v>
      </c>
      <c r="G318" s="195" t="s">
        <v>939</v>
      </c>
      <c r="H318" s="195" t="s">
        <v>954</v>
      </c>
      <c r="I318" s="423" t="s">
        <v>949</v>
      </c>
      <c r="J318" s="424">
        <v>85.88</v>
      </c>
      <c r="K318" s="424">
        <v>111.18362853788965</v>
      </c>
      <c r="L318" s="424">
        <v>188.78362853788963</v>
      </c>
      <c r="M318" s="181">
        <v>29.92</v>
      </c>
      <c r="N318" s="181">
        <v>53.405731525942301</v>
      </c>
    </row>
    <row r="319" spans="1:14">
      <c r="A319" s="195">
        <v>318</v>
      </c>
      <c r="B319" s="195">
        <v>4</v>
      </c>
      <c r="C319" s="195" t="s">
        <v>937</v>
      </c>
      <c r="D319" s="195">
        <v>9</v>
      </c>
      <c r="E319" s="423"/>
      <c r="F319" s="423"/>
      <c r="G319" s="195" t="s">
        <v>941</v>
      </c>
      <c r="H319" s="195" t="s">
        <v>954</v>
      </c>
      <c r="I319" s="423"/>
      <c r="J319" s="424"/>
      <c r="K319" s="424"/>
      <c r="L319" s="424"/>
      <c r="M319" s="181">
        <v>22.84</v>
      </c>
      <c r="N319" s="181">
        <v>40.768279012450598</v>
      </c>
    </row>
    <row r="320" spans="1:14">
      <c r="A320" s="195">
        <v>319</v>
      </c>
      <c r="B320" s="195">
        <v>4</v>
      </c>
      <c r="C320" s="195" t="s">
        <v>937</v>
      </c>
      <c r="D320" s="195">
        <v>9</v>
      </c>
      <c r="E320" s="423"/>
      <c r="F320" s="423"/>
      <c r="G320" s="195" t="s">
        <v>942</v>
      </c>
      <c r="H320" s="195" t="s">
        <v>954</v>
      </c>
      <c r="I320" s="423"/>
      <c r="J320" s="424"/>
      <c r="K320" s="424"/>
      <c r="L320" s="424"/>
      <c r="M320" s="181">
        <v>22.84</v>
      </c>
      <c r="N320" s="181">
        <v>40.768279012450598</v>
      </c>
    </row>
    <row r="321" spans="1:14">
      <c r="A321" s="195">
        <v>320</v>
      </c>
      <c r="B321" s="195">
        <v>4</v>
      </c>
      <c r="C321" s="195" t="s">
        <v>937</v>
      </c>
      <c r="D321" s="195">
        <v>9</v>
      </c>
      <c r="E321" s="423"/>
      <c r="F321" s="423"/>
      <c r="G321" s="195" t="s">
        <v>943</v>
      </c>
      <c r="H321" s="195" t="s">
        <v>954</v>
      </c>
      <c r="I321" s="423"/>
      <c r="J321" s="424"/>
      <c r="K321" s="424"/>
      <c r="L321" s="424"/>
      <c r="M321" s="181">
        <v>29.92</v>
      </c>
      <c r="N321" s="181">
        <v>53.405731525942301</v>
      </c>
    </row>
    <row r="322" spans="1:14" ht="16.5">
      <c r="A322" s="195">
        <v>321</v>
      </c>
      <c r="B322" s="195">
        <v>4</v>
      </c>
      <c r="C322" s="195" t="s">
        <v>937</v>
      </c>
      <c r="D322" s="195">
        <v>10</v>
      </c>
      <c r="E322" s="423">
        <v>1001</v>
      </c>
      <c r="F322" s="423" t="s">
        <v>951</v>
      </c>
      <c r="G322" s="195" t="s">
        <v>939</v>
      </c>
      <c r="H322" s="195" t="s">
        <v>952</v>
      </c>
      <c r="I322" s="423" t="s">
        <v>949</v>
      </c>
      <c r="J322" s="424">
        <v>85.93</v>
      </c>
      <c r="K322" s="424">
        <v>111.24848063632808</v>
      </c>
      <c r="L322" s="424">
        <v>191.5084806363281</v>
      </c>
      <c r="M322" s="213">
        <v>22.84</v>
      </c>
      <c r="N322" s="213">
        <v>40.768279012450598</v>
      </c>
    </row>
    <row r="323" spans="1:14" ht="16.5">
      <c r="A323" s="195">
        <v>322</v>
      </c>
      <c r="B323" s="195">
        <v>4</v>
      </c>
      <c r="C323" s="195" t="s">
        <v>937</v>
      </c>
      <c r="D323" s="195">
        <v>10</v>
      </c>
      <c r="E323" s="423"/>
      <c r="F323" s="423"/>
      <c r="G323" s="195" t="s">
        <v>941</v>
      </c>
      <c r="H323" s="195" t="s">
        <v>952</v>
      </c>
      <c r="I323" s="423"/>
      <c r="J323" s="424"/>
      <c r="K323" s="424"/>
      <c r="L323" s="424"/>
      <c r="M323" s="213">
        <v>32.799999999999997</v>
      </c>
      <c r="N323" s="213">
        <v>58.546390175498232</v>
      </c>
    </row>
    <row r="324" spans="1:14" ht="16.5">
      <c r="A324" s="195">
        <v>323</v>
      </c>
      <c r="B324" s="195">
        <v>4</v>
      </c>
      <c r="C324" s="195" t="s">
        <v>937</v>
      </c>
      <c r="D324" s="195">
        <v>10</v>
      </c>
      <c r="E324" s="423"/>
      <c r="F324" s="423"/>
      <c r="G324" s="195" t="s">
        <v>942</v>
      </c>
      <c r="H324" s="195" t="s">
        <v>952</v>
      </c>
      <c r="I324" s="423"/>
      <c r="J324" s="424"/>
      <c r="K324" s="424"/>
      <c r="L324" s="424"/>
      <c r="M324" s="213">
        <v>32.799999999999997</v>
      </c>
      <c r="N324" s="213">
        <v>58.546390175498232</v>
      </c>
    </row>
    <row r="325" spans="1:14" ht="16.5">
      <c r="A325" s="195">
        <v>324</v>
      </c>
      <c r="B325" s="195">
        <v>4</v>
      </c>
      <c r="C325" s="195" t="s">
        <v>937</v>
      </c>
      <c r="D325" s="195">
        <v>10</v>
      </c>
      <c r="E325" s="423"/>
      <c r="F325" s="423"/>
      <c r="G325" s="195" t="s">
        <v>943</v>
      </c>
      <c r="H325" s="195" t="s">
        <v>952</v>
      </c>
      <c r="I325" s="423"/>
      <c r="J325" s="424"/>
      <c r="K325" s="424"/>
      <c r="L325" s="424"/>
      <c r="M325" s="213">
        <v>22.84</v>
      </c>
      <c r="N325" s="213">
        <v>40.768279012450598</v>
      </c>
    </row>
    <row r="326" spans="1:14" ht="16.5">
      <c r="A326" s="195">
        <v>325</v>
      </c>
      <c r="B326" s="195">
        <v>4</v>
      </c>
      <c r="C326" s="195" t="s">
        <v>937</v>
      </c>
      <c r="D326" s="195">
        <v>10</v>
      </c>
      <c r="E326" s="423">
        <v>1002</v>
      </c>
      <c r="F326" s="423" t="s">
        <v>953</v>
      </c>
      <c r="G326" s="195" t="s">
        <v>939</v>
      </c>
      <c r="H326" s="195" t="s">
        <v>954</v>
      </c>
      <c r="I326" s="423" t="s">
        <v>949</v>
      </c>
      <c r="J326" s="424">
        <v>85.93</v>
      </c>
      <c r="K326" s="424">
        <v>111.24848063632808</v>
      </c>
      <c r="L326" s="424">
        <v>188.84848063632808</v>
      </c>
      <c r="M326" s="213">
        <v>22.84</v>
      </c>
      <c r="N326" s="213">
        <v>40.768279012450598</v>
      </c>
    </row>
    <row r="327" spans="1:14">
      <c r="A327" s="195">
        <v>326</v>
      </c>
      <c r="B327" s="195">
        <v>4</v>
      </c>
      <c r="C327" s="195" t="s">
        <v>937</v>
      </c>
      <c r="D327" s="195">
        <v>10</v>
      </c>
      <c r="E327" s="423"/>
      <c r="F327" s="423"/>
      <c r="G327" s="195" t="s">
        <v>941</v>
      </c>
      <c r="H327" s="195" t="s">
        <v>954</v>
      </c>
      <c r="I327" s="423"/>
      <c r="J327" s="424"/>
      <c r="K327" s="424"/>
      <c r="L327" s="424"/>
      <c r="M327" s="181">
        <v>29.92</v>
      </c>
      <c r="N327" s="181">
        <v>53.405731525942301</v>
      </c>
    </row>
    <row r="328" spans="1:14">
      <c r="A328" s="195">
        <v>327</v>
      </c>
      <c r="B328" s="195">
        <v>4</v>
      </c>
      <c r="C328" s="195" t="s">
        <v>937</v>
      </c>
      <c r="D328" s="195">
        <v>10</v>
      </c>
      <c r="E328" s="423"/>
      <c r="F328" s="423"/>
      <c r="G328" s="195" t="s">
        <v>942</v>
      </c>
      <c r="H328" s="195" t="s">
        <v>954</v>
      </c>
      <c r="I328" s="423"/>
      <c r="J328" s="424"/>
      <c r="K328" s="424"/>
      <c r="L328" s="424"/>
      <c r="M328" s="181">
        <v>29.92</v>
      </c>
      <c r="N328" s="181">
        <v>53.405731525942301</v>
      </c>
    </row>
    <row r="329" spans="1:14" ht="16.5">
      <c r="A329" s="195">
        <v>328</v>
      </c>
      <c r="B329" s="195">
        <v>4</v>
      </c>
      <c r="C329" s="195" t="s">
        <v>937</v>
      </c>
      <c r="D329" s="195">
        <v>10</v>
      </c>
      <c r="E329" s="423"/>
      <c r="F329" s="423"/>
      <c r="G329" s="195" t="s">
        <v>943</v>
      </c>
      <c r="H329" s="195" t="s">
        <v>954</v>
      </c>
      <c r="I329" s="423"/>
      <c r="J329" s="424"/>
      <c r="K329" s="424"/>
      <c r="L329" s="424"/>
      <c r="M329" s="213">
        <v>22.84</v>
      </c>
      <c r="N329" s="213">
        <v>40.768279012450598</v>
      </c>
    </row>
    <row r="330" spans="1:14">
      <c r="A330" s="195">
        <v>329</v>
      </c>
      <c r="B330" s="195">
        <v>4</v>
      </c>
      <c r="C330" s="195" t="s">
        <v>937</v>
      </c>
      <c r="D330" s="195">
        <v>10</v>
      </c>
      <c r="E330" s="423">
        <v>1003</v>
      </c>
      <c r="F330" s="423" t="s">
        <v>955</v>
      </c>
      <c r="G330" s="195" t="s">
        <v>939</v>
      </c>
      <c r="H330" s="195" t="s">
        <v>952</v>
      </c>
      <c r="I330" s="423" t="s">
        <v>949</v>
      </c>
      <c r="J330" s="424">
        <v>63.88</v>
      </c>
      <c r="K330" s="424">
        <v>82.701651845090623</v>
      </c>
      <c r="L330" s="424">
        <v>137.46165184509061</v>
      </c>
      <c r="M330" s="181">
        <v>18.690000000000001</v>
      </c>
      <c r="N330" s="181">
        <v>33.360732694514084</v>
      </c>
    </row>
    <row r="331" spans="1:14">
      <c r="A331" s="195">
        <v>330</v>
      </c>
      <c r="B331" s="195">
        <v>4</v>
      </c>
      <c r="C331" s="195" t="s">
        <v>937</v>
      </c>
      <c r="D331" s="195">
        <v>10</v>
      </c>
      <c r="E331" s="423"/>
      <c r="F331" s="423"/>
      <c r="G331" s="195" t="s">
        <v>941</v>
      </c>
      <c r="H331" s="195" t="s">
        <v>952</v>
      </c>
      <c r="I331" s="423"/>
      <c r="J331" s="424"/>
      <c r="K331" s="424"/>
      <c r="L331" s="424"/>
      <c r="M331" s="181">
        <v>17.36</v>
      </c>
      <c r="N331" s="181">
        <v>30.986747970934431</v>
      </c>
    </row>
    <row r="332" spans="1:14">
      <c r="A332" s="195">
        <v>331</v>
      </c>
      <c r="B332" s="195">
        <v>4</v>
      </c>
      <c r="C332" s="195" t="s">
        <v>937</v>
      </c>
      <c r="D332" s="195">
        <v>10</v>
      </c>
      <c r="E332" s="423"/>
      <c r="F332" s="423"/>
      <c r="G332" s="195" t="s">
        <v>942</v>
      </c>
      <c r="H332" s="195" t="s">
        <v>952</v>
      </c>
      <c r="I332" s="423"/>
      <c r="J332" s="424"/>
      <c r="K332" s="424"/>
      <c r="L332" s="424"/>
      <c r="M332" s="181">
        <v>17.36</v>
      </c>
      <c r="N332" s="181">
        <v>30.986747970934431</v>
      </c>
    </row>
    <row r="333" spans="1:14">
      <c r="A333" s="195">
        <v>332</v>
      </c>
      <c r="B333" s="195">
        <v>4</v>
      </c>
      <c r="C333" s="195" t="s">
        <v>937</v>
      </c>
      <c r="D333" s="195">
        <v>10</v>
      </c>
      <c r="E333" s="423"/>
      <c r="F333" s="423"/>
      <c r="G333" s="195" t="s">
        <v>943</v>
      </c>
      <c r="H333" s="195" t="s">
        <v>952</v>
      </c>
      <c r="I333" s="423"/>
      <c r="J333" s="424"/>
      <c r="K333" s="424"/>
      <c r="L333" s="424"/>
      <c r="M333" s="181">
        <v>18.690000000000001</v>
      </c>
      <c r="N333" s="181">
        <v>33.360732694514084</v>
      </c>
    </row>
    <row r="334" spans="1:14">
      <c r="A334" s="195">
        <v>333</v>
      </c>
      <c r="B334" s="195">
        <v>4</v>
      </c>
      <c r="C334" s="195" t="s">
        <v>937</v>
      </c>
      <c r="D334" s="195">
        <v>10</v>
      </c>
      <c r="E334" s="423">
        <v>1004</v>
      </c>
      <c r="F334" s="423" t="s">
        <v>956</v>
      </c>
      <c r="G334" s="195" t="s">
        <v>939</v>
      </c>
      <c r="H334" s="195" t="s">
        <v>954</v>
      </c>
      <c r="I334" s="423" t="s">
        <v>949</v>
      </c>
      <c r="J334" s="424">
        <v>83.93</v>
      </c>
      <c r="K334" s="424">
        <v>108.65919911331335</v>
      </c>
      <c r="L334" s="424">
        <v>185.28919911331334</v>
      </c>
      <c r="M334" s="181">
        <v>32.53</v>
      </c>
      <c r="N334" s="181">
        <v>58.064453427102364</v>
      </c>
    </row>
    <row r="335" spans="1:14">
      <c r="A335" s="195">
        <v>334</v>
      </c>
      <c r="B335" s="195">
        <v>4</v>
      </c>
      <c r="C335" s="195" t="s">
        <v>937</v>
      </c>
      <c r="D335" s="195">
        <v>10</v>
      </c>
      <c r="E335" s="423"/>
      <c r="F335" s="423"/>
      <c r="G335" s="195" t="s">
        <v>941</v>
      </c>
      <c r="H335" s="195" t="s">
        <v>954</v>
      </c>
      <c r="I335" s="423"/>
      <c r="J335" s="424"/>
      <c r="K335" s="424"/>
      <c r="L335" s="424"/>
      <c r="M335" s="181">
        <v>22.53</v>
      </c>
      <c r="N335" s="181">
        <v>40.214944227255344</v>
      </c>
    </row>
    <row r="336" spans="1:14">
      <c r="A336" s="195">
        <v>335</v>
      </c>
      <c r="B336" s="195">
        <v>4</v>
      </c>
      <c r="C336" s="195" t="s">
        <v>937</v>
      </c>
      <c r="D336" s="195">
        <v>10</v>
      </c>
      <c r="E336" s="423"/>
      <c r="F336" s="423"/>
      <c r="G336" s="195" t="s">
        <v>942</v>
      </c>
      <c r="H336" s="195" t="s">
        <v>954</v>
      </c>
      <c r="I336" s="423"/>
      <c r="J336" s="424"/>
      <c r="K336" s="424"/>
      <c r="L336" s="424"/>
      <c r="M336" s="181">
        <v>22.53</v>
      </c>
      <c r="N336" s="181">
        <v>40.214944227255344</v>
      </c>
    </row>
    <row r="337" spans="1:14">
      <c r="A337" s="195">
        <v>336</v>
      </c>
      <c r="B337" s="195">
        <v>4</v>
      </c>
      <c r="C337" s="195" t="s">
        <v>937</v>
      </c>
      <c r="D337" s="195">
        <v>10</v>
      </c>
      <c r="E337" s="423"/>
      <c r="F337" s="423"/>
      <c r="G337" s="195" t="s">
        <v>943</v>
      </c>
      <c r="H337" s="195" t="s">
        <v>954</v>
      </c>
      <c r="I337" s="423"/>
      <c r="J337" s="424"/>
      <c r="K337" s="424"/>
      <c r="L337" s="424"/>
      <c r="M337" s="181">
        <v>32.53</v>
      </c>
      <c r="N337" s="181">
        <v>58.064453427102364</v>
      </c>
    </row>
    <row r="338" spans="1:14">
      <c r="A338" s="195">
        <v>337</v>
      </c>
      <c r="B338" s="195">
        <v>4</v>
      </c>
      <c r="C338" s="195" t="s">
        <v>937</v>
      </c>
      <c r="D338" s="195">
        <v>10</v>
      </c>
      <c r="E338" s="423">
        <v>1005</v>
      </c>
      <c r="F338" s="423" t="s">
        <v>957</v>
      </c>
      <c r="G338" s="195" t="s">
        <v>939</v>
      </c>
      <c r="H338" s="195" t="s">
        <v>952</v>
      </c>
      <c r="I338" s="423" t="s">
        <v>949</v>
      </c>
      <c r="J338" s="424">
        <v>63.78</v>
      </c>
      <c r="K338" s="424">
        <v>82.572187768939884</v>
      </c>
      <c r="L338" s="424">
        <v>137.06218776893988</v>
      </c>
      <c r="M338" s="181">
        <v>17.36</v>
      </c>
      <c r="N338" s="181">
        <v>30.986747970934431</v>
      </c>
    </row>
    <row r="339" spans="1:14">
      <c r="A339" s="195">
        <v>338</v>
      </c>
      <c r="B339" s="195">
        <v>4</v>
      </c>
      <c r="C339" s="195" t="s">
        <v>937</v>
      </c>
      <c r="D339" s="195">
        <v>10</v>
      </c>
      <c r="E339" s="423"/>
      <c r="F339" s="423"/>
      <c r="G339" s="195" t="s">
        <v>941</v>
      </c>
      <c r="H339" s="195" t="s">
        <v>952</v>
      </c>
      <c r="I339" s="423"/>
      <c r="J339" s="424"/>
      <c r="K339" s="424"/>
      <c r="L339" s="424"/>
      <c r="M339" s="181">
        <v>18.46</v>
      </c>
      <c r="N339" s="181">
        <v>32.950193982917604</v>
      </c>
    </row>
    <row r="340" spans="1:14">
      <c r="A340" s="195">
        <v>339</v>
      </c>
      <c r="B340" s="195">
        <v>4</v>
      </c>
      <c r="C340" s="195" t="s">
        <v>937</v>
      </c>
      <c r="D340" s="195">
        <v>10</v>
      </c>
      <c r="E340" s="423"/>
      <c r="F340" s="423"/>
      <c r="G340" s="195" t="s">
        <v>942</v>
      </c>
      <c r="H340" s="195" t="s">
        <v>952</v>
      </c>
      <c r="I340" s="423"/>
      <c r="J340" s="424"/>
      <c r="K340" s="424"/>
      <c r="L340" s="424"/>
      <c r="M340" s="181">
        <v>18.46</v>
      </c>
      <c r="N340" s="181">
        <v>32.950193982917604</v>
      </c>
    </row>
    <row r="341" spans="1:14">
      <c r="A341" s="195">
        <v>340</v>
      </c>
      <c r="B341" s="195">
        <v>4</v>
      </c>
      <c r="C341" s="195" t="s">
        <v>937</v>
      </c>
      <c r="D341" s="195">
        <v>10</v>
      </c>
      <c r="E341" s="423"/>
      <c r="F341" s="423"/>
      <c r="G341" s="195" t="s">
        <v>943</v>
      </c>
      <c r="H341" s="195" t="s">
        <v>952</v>
      </c>
      <c r="I341" s="423"/>
      <c r="J341" s="424"/>
      <c r="K341" s="424"/>
      <c r="L341" s="424"/>
      <c r="M341" s="181">
        <v>17.36</v>
      </c>
      <c r="N341" s="181">
        <v>30.986747970934431</v>
      </c>
    </row>
    <row r="342" spans="1:14">
      <c r="A342" s="195">
        <v>341</v>
      </c>
      <c r="B342" s="195">
        <v>4</v>
      </c>
      <c r="C342" s="195" t="s">
        <v>937</v>
      </c>
      <c r="D342" s="195">
        <v>10</v>
      </c>
      <c r="E342" s="423">
        <v>1006</v>
      </c>
      <c r="F342" s="423" t="s">
        <v>958</v>
      </c>
      <c r="G342" s="195" t="s">
        <v>939</v>
      </c>
      <c r="H342" s="195" t="s">
        <v>952</v>
      </c>
      <c r="I342" s="423" t="s">
        <v>949</v>
      </c>
      <c r="J342" s="424">
        <v>63.78</v>
      </c>
      <c r="K342" s="424">
        <v>82.572098604408509</v>
      </c>
      <c r="L342" s="424">
        <v>137.0620986044085</v>
      </c>
      <c r="M342" s="181">
        <v>18.46</v>
      </c>
      <c r="N342" s="181">
        <v>32.950193982917604</v>
      </c>
    </row>
    <row r="343" spans="1:14">
      <c r="A343" s="195">
        <v>342</v>
      </c>
      <c r="B343" s="195">
        <v>4</v>
      </c>
      <c r="C343" s="195" t="s">
        <v>937</v>
      </c>
      <c r="D343" s="195">
        <v>10</v>
      </c>
      <c r="E343" s="423"/>
      <c r="F343" s="423"/>
      <c r="G343" s="195" t="s">
        <v>941</v>
      </c>
      <c r="H343" s="195" t="s">
        <v>952</v>
      </c>
      <c r="I343" s="423"/>
      <c r="J343" s="424"/>
      <c r="K343" s="424"/>
      <c r="L343" s="424"/>
      <c r="M343" s="181">
        <v>17.36</v>
      </c>
      <c r="N343" s="181">
        <v>30.986747970934431</v>
      </c>
    </row>
    <row r="344" spans="1:14">
      <c r="A344" s="195">
        <v>343</v>
      </c>
      <c r="B344" s="195">
        <v>4</v>
      </c>
      <c r="C344" s="195" t="s">
        <v>937</v>
      </c>
      <c r="D344" s="195">
        <v>10</v>
      </c>
      <c r="E344" s="423"/>
      <c r="F344" s="423"/>
      <c r="G344" s="195" t="s">
        <v>942</v>
      </c>
      <c r="H344" s="195" t="s">
        <v>952</v>
      </c>
      <c r="I344" s="423"/>
      <c r="J344" s="424"/>
      <c r="K344" s="424"/>
      <c r="L344" s="424"/>
      <c r="M344" s="181">
        <v>17.36</v>
      </c>
      <c r="N344" s="181">
        <v>30.986747970934431</v>
      </c>
    </row>
    <row r="345" spans="1:14">
      <c r="A345" s="195">
        <v>344</v>
      </c>
      <c r="B345" s="195">
        <v>4</v>
      </c>
      <c r="C345" s="195" t="s">
        <v>937</v>
      </c>
      <c r="D345" s="195">
        <v>10</v>
      </c>
      <c r="E345" s="423"/>
      <c r="F345" s="423"/>
      <c r="G345" s="195" t="s">
        <v>943</v>
      </c>
      <c r="H345" s="195" t="s">
        <v>952</v>
      </c>
      <c r="I345" s="423"/>
      <c r="J345" s="424"/>
      <c r="K345" s="424"/>
      <c r="L345" s="424"/>
      <c r="M345" s="181">
        <v>18.46</v>
      </c>
      <c r="N345" s="181">
        <v>32.950193982917604</v>
      </c>
    </row>
    <row r="346" spans="1:14">
      <c r="A346" s="195">
        <v>345</v>
      </c>
      <c r="B346" s="195">
        <v>4</v>
      </c>
      <c r="C346" s="195" t="s">
        <v>937</v>
      </c>
      <c r="D346" s="195">
        <v>10</v>
      </c>
      <c r="E346" s="423">
        <v>1007</v>
      </c>
      <c r="F346" s="423" t="s">
        <v>959</v>
      </c>
      <c r="G346" s="195" t="s">
        <v>939</v>
      </c>
      <c r="H346" s="195" t="s">
        <v>952</v>
      </c>
      <c r="I346" s="423" t="s">
        <v>949</v>
      </c>
      <c r="J346" s="424">
        <v>63.88</v>
      </c>
      <c r="K346" s="424">
        <v>82.701562540759099</v>
      </c>
      <c r="L346" s="424">
        <v>137.4615625407591</v>
      </c>
      <c r="M346" s="181">
        <v>17.36</v>
      </c>
      <c r="N346" s="181">
        <v>30.986747970934431</v>
      </c>
    </row>
    <row r="347" spans="1:14">
      <c r="A347" s="195">
        <v>346</v>
      </c>
      <c r="B347" s="195">
        <v>4</v>
      </c>
      <c r="C347" s="195" t="s">
        <v>937</v>
      </c>
      <c r="D347" s="195">
        <v>10</v>
      </c>
      <c r="E347" s="423"/>
      <c r="F347" s="423"/>
      <c r="G347" s="195" t="s">
        <v>941</v>
      </c>
      <c r="H347" s="195" t="s">
        <v>952</v>
      </c>
      <c r="I347" s="423"/>
      <c r="J347" s="424"/>
      <c r="K347" s="424"/>
      <c r="L347" s="424"/>
      <c r="M347" s="181">
        <v>18.690000000000001</v>
      </c>
      <c r="N347" s="181">
        <v>33.360732694514084</v>
      </c>
    </row>
    <row r="348" spans="1:14">
      <c r="A348" s="195">
        <v>347</v>
      </c>
      <c r="B348" s="195">
        <v>4</v>
      </c>
      <c r="C348" s="195" t="s">
        <v>937</v>
      </c>
      <c r="D348" s="195">
        <v>10</v>
      </c>
      <c r="E348" s="423"/>
      <c r="F348" s="423"/>
      <c r="G348" s="195" t="s">
        <v>942</v>
      </c>
      <c r="H348" s="195" t="s">
        <v>952</v>
      </c>
      <c r="I348" s="423"/>
      <c r="J348" s="424"/>
      <c r="K348" s="424"/>
      <c r="L348" s="424"/>
      <c r="M348" s="181">
        <v>18.690000000000001</v>
      </c>
      <c r="N348" s="181">
        <v>33.360732694514084</v>
      </c>
    </row>
    <row r="349" spans="1:14">
      <c r="A349" s="195">
        <v>348</v>
      </c>
      <c r="B349" s="195">
        <v>4</v>
      </c>
      <c r="C349" s="195" t="s">
        <v>937</v>
      </c>
      <c r="D349" s="195">
        <v>10</v>
      </c>
      <c r="E349" s="423"/>
      <c r="F349" s="423"/>
      <c r="G349" s="195" t="s">
        <v>943</v>
      </c>
      <c r="H349" s="195" t="s">
        <v>952</v>
      </c>
      <c r="I349" s="423"/>
      <c r="J349" s="424"/>
      <c r="K349" s="424"/>
      <c r="L349" s="424"/>
      <c r="M349" s="181">
        <v>17.36</v>
      </c>
      <c r="N349" s="181">
        <v>30.986747970934431</v>
      </c>
    </row>
    <row r="350" spans="1:14">
      <c r="A350" s="195">
        <v>349</v>
      </c>
      <c r="B350" s="195">
        <v>4</v>
      </c>
      <c r="C350" s="195" t="s">
        <v>937</v>
      </c>
      <c r="D350" s="195">
        <v>10</v>
      </c>
      <c r="E350" s="423">
        <v>1008</v>
      </c>
      <c r="F350" s="423" t="s">
        <v>960</v>
      </c>
      <c r="G350" s="195" t="s">
        <v>939</v>
      </c>
      <c r="H350" s="195" t="s">
        <v>954</v>
      </c>
      <c r="I350" s="423" t="s">
        <v>949</v>
      </c>
      <c r="J350" s="424">
        <v>83.93</v>
      </c>
      <c r="K350" s="424">
        <v>108.6590817790531</v>
      </c>
      <c r="L350" s="424">
        <v>185.28908177905311</v>
      </c>
      <c r="M350" s="181">
        <v>22.53</v>
      </c>
      <c r="N350" s="181">
        <v>40.214944227255344</v>
      </c>
    </row>
    <row r="351" spans="1:14">
      <c r="A351" s="195">
        <v>350</v>
      </c>
      <c r="B351" s="195">
        <v>4</v>
      </c>
      <c r="C351" s="195" t="s">
        <v>937</v>
      </c>
      <c r="D351" s="195">
        <v>10</v>
      </c>
      <c r="E351" s="423"/>
      <c r="F351" s="423"/>
      <c r="G351" s="195" t="s">
        <v>941</v>
      </c>
      <c r="H351" s="195" t="s">
        <v>954</v>
      </c>
      <c r="I351" s="423"/>
      <c r="J351" s="424"/>
      <c r="K351" s="424"/>
      <c r="L351" s="424"/>
      <c r="M351" s="181">
        <v>32.53</v>
      </c>
      <c r="N351" s="181">
        <v>58.064453427102364</v>
      </c>
    </row>
    <row r="352" spans="1:14">
      <c r="A352" s="195">
        <v>351</v>
      </c>
      <c r="B352" s="195">
        <v>4</v>
      </c>
      <c r="C352" s="195" t="s">
        <v>937</v>
      </c>
      <c r="D352" s="195">
        <v>10</v>
      </c>
      <c r="E352" s="423"/>
      <c r="F352" s="423"/>
      <c r="G352" s="195" t="s">
        <v>942</v>
      </c>
      <c r="H352" s="195" t="s">
        <v>954</v>
      </c>
      <c r="I352" s="423"/>
      <c r="J352" s="424"/>
      <c r="K352" s="424"/>
      <c r="L352" s="424"/>
      <c r="M352" s="181">
        <v>32.53</v>
      </c>
      <c r="N352" s="181">
        <v>58.064453427102364</v>
      </c>
    </row>
    <row r="353" spans="1:14">
      <c r="A353" s="195">
        <v>352</v>
      </c>
      <c r="B353" s="195">
        <v>4</v>
      </c>
      <c r="C353" s="195" t="s">
        <v>937</v>
      </c>
      <c r="D353" s="195">
        <v>10</v>
      </c>
      <c r="E353" s="423"/>
      <c r="F353" s="423"/>
      <c r="G353" s="195" t="s">
        <v>943</v>
      </c>
      <c r="H353" s="195" t="s">
        <v>954</v>
      </c>
      <c r="I353" s="423"/>
      <c r="J353" s="424"/>
      <c r="K353" s="424"/>
      <c r="L353" s="424"/>
      <c r="M353" s="181">
        <v>22.53</v>
      </c>
      <c r="N353" s="181">
        <v>40.214944227255344</v>
      </c>
    </row>
    <row r="354" spans="1:14">
      <c r="A354" s="195">
        <v>353</v>
      </c>
      <c r="B354" s="195">
        <v>4</v>
      </c>
      <c r="C354" s="195" t="s">
        <v>937</v>
      </c>
      <c r="D354" s="195">
        <v>10</v>
      </c>
      <c r="E354" s="423">
        <v>1009</v>
      </c>
      <c r="F354" s="423" t="s">
        <v>961</v>
      </c>
      <c r="G354" s="195" t="s">
        <v>939</v>
      </c>
      <c r="H354" s="195" t="s">
        <v>952</v>
      </c>
      <c r="I354" s="423" t="s">
        <v>949</v>
      </c>
      <c r="J354" s="424">
        <v>85.88</v>
      </c>
      <c r="K354" s="424">
        <v>111.18362853788965</v>
      </c>
      <c r="L354" s="424">
        <v>191.44362853788965</v>
      </c>
      <c r="M354" s="181">
        <v>32.799999999999997</v>
      </c>
      <c r="N354" s="181">
        <v>58.546390175498232</v>
      </c>
    </row>
    <row r="355" spans="1:14" ht="16.5">
      <c r="A355" s="195">
        <v>354</v>
      </c>
      <c r="B355" s="195">
        <v>4</v>
      </c>
      <c r="C355" s="195" t="s">
        <v>937</v>
      </c>
      <c r="D355" s="195">
        <v>10</v>
      </c>
      <c r="E355" s="423"/>
      <c r="F355" s="423"/>
      <c r="G355" s="195" t="s">
        <v>941</v>
      </c>
      <c r="H355" s="195" t="s">
        <v>952</v>
      </c>
      <c r="I355" s="423"/>
      <c r="J355" s="424"/>
      <c r="K355" s="424"/>
      <c r="L355" s="424"/>
      <c r="M355" s="213">
        <v>22.84</v>
      </c>
      <c r="N355" s="213">
        <v>40.768279012450598</v>
      </c>
    </row>
    <row r="356" spans="1:14" ht="16.5">
      <c r="A356" s="195">
        <v>355</v>
      </c>
      <c r="B356" s="195">
        <v>4</v>
      </c>
      <c r="C356" s="195" t="s">
        <v>937</v>
      </c>
      <c r="D356" s="195">
        <v>10</v>
      </c>
      <c r="E356" s="423"/>
      <c r="F356" s="423"/>
      <c r="G356" s="195" t="s">
        <v>942</v>
      </c>
      <c r="H356" s="195" t="s">
        <v>952</v>
      </c>
      <c r="I356" s="423"/>
      <c r="J356" s="424"/>
      <c r="K356" s="424"/>
      <c r="L356" s="424"/>
      <c r="M356" s="213">
        <v>22.84</v>
      </c>
      <c r="N356" s="213">
        <v>40.768279012450598</v>
      </c>
    </row>
    <row r="357" spans="1:14">
      <c r="A357" s="195">
        <v>356</v>
      </c>
      <c r="B357" s="195">
        <v>4</v>
      </c>
      <c r="C357" s="195" t="s">
        <v>937</v>
      </c>
      <c r="D357" s="195">
        <v>10</v>
      </c>
      <c r="E357" s="423"/>
      <c r="F357" s="423"/>
      <c r="G357" s="195" t="s">
        <v>943</v>
      </c>
      <c r="H357" s="195" t="s">
        <v>952</v>
      </c>
      <c r="I357" s="423"/>
      <c r="J357" s="424"/>
      <c r="K357" s="424"/>
      <c r="L357" s="424"/>
      <c r="M357" s="181">
        <v>32.799999999999997</v>
      </c>
      <c r="N357" s="181">
        <v>58.546390175498232</v>
      </c>
    </row>
    <row r="358" spans="1:14">
      <c r="A358" s="195">
        <v>357</v>
      </c>
      <c r="B358" s="195">
        <v>4</v>
      </c>
      <c r="C358" s="195" t="s">
        <v>937</v>
      </c>
      <c r="D358" s="195">
        <v>10</v>
      </c>
      <c r="E358" s="423">
        <v>1010</v>
      </c>
      <c r="F358" s="423" t="s">
        <v>962</v>
      </c>
      <c r="G358" s="195" t="s">
        <v>939</v>
      </c>
      <c r="H358" s="195" t="s">
        <v>954</v>
      </c>
      <c r="I358" s="423" t="s">
        <v>949</v>
      </c>
      <c r="J358" s="424">
        <v>85.88</v>
      </c>
      <c r="K358" s="424">
        <v>111.18362853788965</v>
      </c>
      <c r="L358" s="424">
        <v>188.78362853788963</v>
      </c>
      <c r="M358" s="181">
        <v>29.92</v>
      </c>
      <c r="N358" s="181">
        <v>53.405731525942301</v>
      </c>
    </row>
    <row r="359" spans="1:14">
      <c r="A359" s="195">
        <v>358</v>
      </c>
      <c r="B359" s="195">
        <v>4</v>
      </c>
      <c r="C359" s="195" t="s">
        <v>937</v>
      </c>
      <c r="D359" s="195">
        <v>10</v>
      </c>
      <c r="E359" s="423"/>
      <c r="F359" s="423"/>
      <c r="G359" s="195" t="s">
        <v>941</v>
      </c>
      <c r="H359" s="195" t="s">
        <v>954</v>
      </c>
      <c r="I359" s="423"/>
      <c r="J359" s="424"/>
      <c r="K359" s="424"/>
      <c r="L359" s="424"/>
      <c r="M359" s="181">
        <v>22.84</v>
      </c>
      <c r="N359" s="181">
        <v>40.768279012450598</v>
      </c>
    </row>
    <row r="360" spans="1:14">
      <c r="A360" s="195">
        <v>359</v>
      </c>
      <c r="B360" s="195">
        <v>4</v>
      </c>
      <c r="C360" s="195" t="s">
        <v>937</v>
      </c>
      <c r="D360" s="195">
        <v>10</v>
      </c>
      <c r="E360" s="423"/>
      <c r="F360" s="423"/>
      <c r="G360" s="195" t="s">
        <v>942</v>
      </c>
      <c r="H360" s="195" t="s">
        <v>954</v>
      </c>
      <c r="I360" s="423"/>
      <c r="J360" s="424"/>
      <c r="K360" s="424"/>
      <c r="L360" s="424"/>
      <c r="M360" s="181">
        <v>22.84</v>
      </c>
      <c r="N360" s="181">
        <v>40.768279012450598</v>
      </c>
    </row>
    <row r="361" spans="1:14">
      <c r="A361" s="195">
        <v>360</v>
      </c>
      <c r="B361" s="195">
        <v>4</v>
      </c>
      <c r="C361" s="195" t="s">
        <v>937</v>
      </c>
      <c r="D361" s="195">
        <v>10</v>
      </c>
      <c r="E361" s="423"/>
      <c r="F361" s="423"/>
      <c r="G361" s="195" t="s">
        <v>943</v>
      </c>
      <c r="H361" s="195" t="s">
        <v>954</v>
      </c>
      <c r="I361" s="423"/>
      <c r="J361" s="424"/>
      <c r="K361" s="424"/>
      <c r="L361" s="424"/>
      <c r="M361" s="181">
        <v>29.92</v>
      </c>
      <c r="N361" s="181">
        <v>53.405731525942301</v>
      </c>
    </row>
    <row r="362" spans="1:14" ht="16.5">
      <c r="A362" s="195">
        <v>361</v>
      </c>
      <c r="B362" s="195">
        <v>4</v>
      </c>
      <c r="C362" s="195" t="s">
        <v>937</v>
      </c>
      <c r="D362" s="195">
        <v>11</v>
      </c>
      <c r="E362" s="423">
        <v>1101</v>
      </c>
      <c r="F362" s="423" t="s">
        <v>951</v>
      </c>
      <c r="G362" s="195" t="s">
        <v>939</v>
      </c>
      <c r="H362" s="195" t="s">
        <v>952</v>
      </c>
      <c r="I362" s="423" t="s">
        <v>949</v>
      </c>
      <c r="J362" s="424">
        <v>85.93</v>
      </c>
      <c r="K362" s="424">
        <v>111.24848063632808</v>
      </c>
      <c r="L362" s="424">
        <v>191.5084806363281</v>
      </c>
      <c r="M362" s="213">
        <v>22.84</v>
      </c>
      <c r="N362" s="213">
        <v>40.768279012450598</v>
      </c>
    </row>
    <row r="363" spans="1:14" ht="16.5">
      <c r="A363" s="195">
        <v>362</v>
      </c>
      <c r="B363" s="195">
        <v>4</v>
      </c>
      <c r="C363" s="195" t="s">
        <v>937</v>
      </c>
      <c r="D363" s="195">
        <v>11</v>
      </c>
      <c r="E363" s="423"/>
      <c r="F363" s="423"/>
      <c r="G363" s="195" t="s">
        <v>941</v>
      </c>
      <c r="H363" s="195" t="s">
        <v>952</v>
      </c>
      <c r="I363" s="423"/>
      <c r="J363" s="424"/>
      <c r="K363" s="424"/>
      <c r="L363" s="424"/>
      <c r="M363" s="213">
        <v>32.799999999999997</v>
      </c>
      <c r="N363" s="213">
        <v>58.546390175498232</v>
      </c>
    </row>
    <row r="364" spans="1:14" ht="16.5">
      <c r="A364" s="195">
        <v>363</v>
      </c>
      <c r="B364" s="195">
        <v>4</v>
      </c>
      <c r="C364" s="195" t="s">
        <v>937</v>
      </c>
      <c r="D364" s="195">
        <v>11</v>
      </c>
      <c r="E364" s="423"/>
      <c r="F364" s="423"/>
      <c r="G364" s="195" t="s">
        <v>942</v>
      </c>
      <c r="H364" s="195" t="s">
        <v>952</v>
      </c>
      <c r="I364" s="423"/>
      <c r="J364" s="424"/>
      <c r="K364" s="424"/>
      <c r="L364" s="424"/>
      <c r="M364" s="213">
        <v>32.799999999999997</v>
      </c>
      <c r="N364" s="213">
        <v>58.546390175498232</v>
      </c>
    </row>
    <row r="365" spans="1:14" ht="16.5">
      <c r="A365" s="195">
        <v>364</v>
      </c>
      <c r="B365" s="195">
        <v>4</v>
      </c>
      <c r="C365" s="195" t="s">
        <v>937</v>
      </c>
      <c r="D365" s="195">
        <v>11</v>
      </c>
      <c r="E365" s="423"/>
      <c r="F365" s="423"/>
      <c r="G365" s="195" t="s">
        <v>943</v>
      </c>
      <c r="H365" s="195" t="s">
        <v>952</v>
      </c>
      <c r="I365" s="423"/>
      <c r="J365" s="424"/>
      <c r="K365" s="424"/>
      <c r="L365" s="424"/>
      <c r="M365" s="213">
        <v>22.84</v>
      </c>
      <c r="N365" s="213">
        <v>40.768279012450598</v>
      </c>
    </row>
    <row r="366" spans="1:14" ht="16.5">
      <c r="A366" s="195">
        <v>365</v>
      </c>
      <c r="B366" s="195">
        <v>4</v>
      </c>
      <c r="C366" s="195" t="s">
        <v>937</v>
      </c>
      <c r="D366" s="195">
        <v>11</v>
      </c>
      <c r="E366" s="423">
        <v>1102</v>
      </c>
      <c r="F366" s="423" t="s">
        <v>953</v>
      </c>
      <c r="G366" s="195" t="s">
        <v>939</v>
      </c>
      <c r="H366" s="195" t="s">
        <v>954</v>
      </c>
      <c r="I366" s="423" t="s">
        <v>949</v>
      </c>
      <c r="J366" s="424">
        <v>85.93</v>
      </c>
      <c r="K366" s="424">
        <v>111.24848063632808</v>
      </c>
      <c r="L366" s="424">
        <v>188.84848063632808</v>
      </c>
      <c r="M366" s="213">
        <v>22.84</v>
      </c>
      <c r="N366" s="213">
        <v>40.768279012450598</v>
      </c>
    </row>
    <row r="367" spans="1:14">
      <c r="A367" s="195">
        <v>366</v>
      </c>
      <c r="B367" s="195">
        <v>4</v>
      </c>
      <c r="C367" s="195" t="s">
        <v>937</v>
      </c>
      <c r="D367" s="195">
        <v>11</v>
      </c>
      <c r="E367" s="423"/>
      <c r="F367" s="423"/>
      <c r="G367" s="195" t="s">
        <v>941</v>
      </c>
      <c r="H367" s="195" t="s">
        <v>954</v>
      </c>
      <c r="I367" s="423"/>
      <c r="J367" s="424"/>
      <c r="K367" s="424"/>
      <c r="L367" s="424"/>
      <c r="M367" s="181">
        <v>29.92</v>
      </c>
      <c r="N367" s="181">
        <v>53.405731525942301</v>
      </c>
    </row>
    <row r="368" spans="1:14">
      <c r="A368" s="195">
        <v>367</v>
      </c>
      <c r="B368" s="195">
        <v>4</v>
      </c>
      <c r="C368" s="195" t="s">
        <v>937</v>
      </c>
      <c r="D368" s="195">
        <v>11</v>
      </c>
      <c r="E368" s="423"/>
      <c r="F368" s="423"/>
      <c r="G368" s="195" t="s">
        <v>942</v>
      </c>
      <c r="H368" s="195" t="s">
        <v>954</v>
      </c>
      <c r="I368" s="423"/>
      <c r="J368" s="424"/>
      <c r="K368" s="424"/>
      <c r="L368" s="424"/>
      <c r="M368" s="181">
        <v>29.92</v>
      </c>
      <c r="N368" s="181">
        <v>53.405731525942301</v>
      </c>
    </row>
    <row r="369" spans="1:14" ht="16.5">
      <c r="A369" s="195">
        <v>368</v>
      </c>
      <c r="B369" s="195">
        <v>4</v>
      </c>
      <c r="C369" s="195" t="s">
        <v>937</v>
      </c>
      <c r="D369" s="195">
        <v>11</v>
      </c>
      <c r="E369" s="423"/>
      <c r="F369" s="423"/>
      <c r="G369" s="195" t="s">
        <v>943</v>
      </c>
      <c r="H369" s="195" t="s">
        <v>954</v>
      </c>
      <c r="I369" s="423"/>
      <c r="J369" s="424"/>
      <c r="K369" s="424"/>
      <c r="L369" s="424"/>
      <c r="M369" s="213">
        <v>22.84</v>
      </c>
      <c r="N369" s="213">
        <v>40.768279012450598</v>
      </c>
    </row>
    <row r="370" spans="1:14">
      <c r="A370" s="195">
        <v>369</v>
      </c>
      <c r="B370" s="195">
        <v>4</v>
      </c>
      <c r="C370" s="195" t="s">
        <v>937</v>
      </c>
      <c r="D370" s="195">
        <v>11</v>
      </c>
      <c r="E370" s="423">
        <v>1103</v>
      </c>
      <c r="F370" s="423" t="s">
        <v>955</v>
      </c>
      <c r="G370" s="195" t="s">
        <v>939</v>
      </c>
      <c r="H370" s="195" t="s">
        <v>952</v>
      </c>
      <c r="I370" s="423" t="s">
        <v>949</v>
      </c>
      <c r="J370" s="424">
        <v>63.88</v>
      </c>
      <c r="K370" s="424">
        <v>82.701651845090623</v>
      </c>
      <c r="L370" s="424">
        <v>137.46165184509061</v>
      </c>
      <c r="M370" s="181">
        <v>18.690000000000001</v>
      </c>
      <c r="N370" s="181">
        <v>33.360732694514084</v>
      </c>
    </row>
    <row r="371" spans="1:14">
      <c r="A371" s="195">
        <v>370</v>
      </c>
      <c r="B371" s="195">
        <v>4</v>
      </c>
      <c r="C371" s="195" t="s">
        <v>937</v>
      </c>
      <c r="D371" s="195">
        <v>11</v>
      </c>
      <c r="E371" s="423"/>
      <c r="F371" s="423"/>
      <c r="G371" s="195" t="s">
        <v>941</v>
      </c>
      <c r="H371" s="195" t="s">
        <v>952</v>
      </c>
      <c r="I371" s="423"/>
      <c r="J371" s="424"/>
      <c r="K371" s="424"/>
      <c r="L371" s="424"/>
      <c r="M371" s="181">
        <v>17.36</v>
      </c>
      <c r="N371" s="181">
        <v>30.986747970934431</v>
      </c>
    </row>
    <row r="372" spans="1:14">
      <c r="A372" s="195">
        <v>371</v>
      </c>
      <c r="B372" s="195">
        <v>4</v>
      </c>
      <c r="C372" s="195" t="s">
        <v>937</v>
      </c>
      <c r="D372" s="195">
        <v>11</v>
      </c>
      <c r="E372" s="423"/>
      <c r="F372" s="423"/>
      <c r="G372" s="195" t="s">
        <v>942</v>
      </c>
      <c r="H372" s="195" t="s">
        <v>952</v>
      </c>
      <c r="I372" s="423"/>
      <c r="J372" s="424"/>
      <c r="K372" s="424"/>
      <c r="L372" s="424"/>
      <c r="M372" s="181">
        <v>17.36</v>
      </c>
      <c r="N372" s="181">
        <v>30.986747970934431</v>
      </c>
    </row>
    <row r="373" spans="1:14">
      <c r="A373" s="195">
        <v>372</v>
      </c>
      <c r="B373" s="195">
        <v>4</v>
      </c>
      <c r="C373" s="195" t="s">
        <v>937</v>
      </c>
      <c r="D373" s="195">
        <v>11</v>
      </c>
      <c r="E373" s="423"/>
      <c r="F373" s="423"/>
      <c r="G373" s="195" t="s">
        <v>943</v>
      </c>
      <c r="H373" s="195" t="s">
        <v>952</v>
      </c>
      <c r="I373" s="423"/>
      <c r="J373" s="424"/>
      <c r="K373" s="424"/>
      <c r="L373" s="424"/>
      <c r="M373" s="181">
        <v>18.690000000000001</v>
      </c>
      <c r="N373" s="181">
        <v>33.360732694514084</v>
      </c>
    </row>
    <row r="374" spans="1:14">
      <c r="A374" s="195">
        <v>373</v>
      </c>
      <c r="B374" s="195">
        <v>4</v>
      </c>
      <c r="C374" s="195" t="s">
        <v>937</v>
      </c>
      <c r="D374" s="195">
        <v>11</v>
      </c>
      <c r="E374" s="423">
        <v>1104</v>
      </c>
      <c r="F374" s="423" t="s">
        <v>956</v>
      </c>
      <c r="G374" s="195" t="s">
        <v>939</v>
      </c>
      <c r="H374" s="195" t="s">
        <v>954</v>
      </c>
      <c r="I374" s="423" t="s">
        <v>949</v>
      </c>
      <c r="J374" s="424">
        <v>83.93</v>
      </c>
      <c r="K374" s="424">
        <v>108.65919911331335</v>
      </c>
      <c r="L374" s="424">
        <v>185.28919911331334</v>
      </c>
      <c r="M374" s="181">
        <v>32.53</v>
      </c>
      <c r="N374" s="181">
        <v>58.064453427102364</v>
      </c>
    </row>
    <row r="375" spans="1:14">
      <c r="A375" s="195">
        <v>374</v>
      </c>
      <c r="B375" s="195">
        <v>4</v>
      </c>
      <c r="C375" s="195" t="s">
        <v>937</v>
      </c>
      <c r="D375" s="195">
        <v>11</v>
      </c>
      <c r="E375" s="423"/>
      <c r="F375" s="423"/>
      <c r="G375" s="195" t="s">
        <v>941</v>
      </c>
      <c r="H375" s="195" t="s">
        <v>954</v>
      </c>
      <c r="I375" s="423"/>
      <c r="J375" s="424"/>
      <c r="K375" s="424"/>
      <c r="L375" s="424"/>
      <c r="M375" s="181">
        <v>22.53</v>
      </c>
      <c r="N375" s="181">
        <v>40.214944227255344</v>
      </c>
    </row>
    <row r="376" spans="1:14">
      <c r="A376" s="195">
        <v>375</v>
      </c>
      <c r="B376" s="195">
        <v>4</v>
      </c>
      <c r="C376" s="195" t="s">
        <v>937</v>
      </c>
      <c r="D376" s="195">
        <v>11</v>
      </c>
      <c r="E376" s="423"/>
      <c r="F376" s="423"/>
      <c r="G376" s="195" t="s">
        <v>942</v>
      </c>
      <c r="H376" s="195" t="s">
        <v>954</v>
      </c>
      <c r="I376" s="423"/>
      <c r="J376" s="424"/>
      <c r="K376" s="424"/>
      <c r="L376" s="424"/>
      <c r="M376" s="181">
        <v>22.53</v>
      </c>
      <c r="N376" s="181">
        <v>40.214944227255344</v>
      </c>
    </row>
    <row r="377" spans="1:14">
      <c r="A377" s="195">
        <v>376</v>
      </c>
      <c r="B377" s="195">
        <v>4</v>
      </c>
      <c r="C377" s="195" t="s">
        <v>937</v>
      </c>
      <c r="D377" s="195">
        <v>11</v>
      </c>
      <c r="E377" s="423"/>
      <c r="F377" s="423"/>
      <c r="G377" s="195" t="s">
        <v>943</v>
      </c>
      <c r="H377" s="195" t="s">
        <v>954</v>
      </c>
      <c r="I377" s="423"/>
      <c r="J377" s="424"/>
      <c r="K377" s="424"/>
      <c r="L377" s="424"/>
      <c r="M377" s="181">
        <v>32.53</v>
      </c>
      <c r="N377" s="181">
        <v>58.064453427102364</v>
      </c>
    </row>
    <row r="378" spans="1:14">
      <c r="A378" s="195">
        <v>377</v>
      </c>
      <c r="B378" s="195">
        <v>4</v>
      </c>
      <c r="C378" s="195" t="s">
        <v>937</v>
      </c>
      <c r="D378" s="195">
        <v>11</v>
      </c>
      <c r="E378" s="423">
        <v>1105</v>
      </c>
      <c r="F378" s="423" t="s">
        <v>957</v>
      </c>
      <c r="G378" s="195" t="s">
        <v>939</v>
      </c>
      <c r="H378" s="195" t="s">
        <v>952</v>
      </c>
      <c r="I378" s="423" t="s">
        <v>949</v>
      </c>
      <c r="J378" s="424">
        <v>63.78</v>
      </c>
      <c r="K378" s="424">
        <v>82.572187768939884</v>
      </c>
      <c r="L378" s="424">
        <v>137.06218776893988</v>
      </c>
      <c r="M378" s="181">
        <v>17.36</v>
      </c>
      <c r="N378" s="181">
        <v>30.986747970934431</v>
      </c>
    </row>
    <row r="379" spans="1:14">
      <c r="A379" s="195">
        <v>378</v>
      </c>
      <c r="B379" s="195">
        <v>4</v>
      </c>
      <c r="C379" s="195" t="s">
        <v>937</v>
      </c>
      <c r="D379" s="195">
        <v>11</v>
      </c>
      <c r="E379" s="423"/>
      <c r="F379" s="423"/>
      <c r="G379" s="195" t="s">
        <v>941</v>
      </c>
      <c r="H379" s="195" t="s">
        <v>952</v>
      </c>
      <c r="I379" s="423"/>
      <c r="J379" s="424"/>
      <c r="K379" s="424"/>
      <c r="L379" s="424"/>
      <c r="M379" s="181">
        <v>18.46</v>
      </c>
      <c r="N379" s="181">
        <v>32.950193982917604</v>
      </c>
    </row>
    <row r="380" spans="1:14">
      <c r="A380" s="195">
        <v>379</v>
      </c>
      <c r="B380" s="195">
        <v>4</v>
      </c>
      <c r="C380" s="195" t="s">
        <v>937</v>
      </c>
      <c r="D380" s="195">
        <v>11</v>
      </c>
      <c r="E380" s="423"/>
      <c r="F380" s="423"/>
      <c r="G380" s="195" t="s">
        <v>942</v>
      </c>
      <c r="H380" s="195" t="s">
        <v>952</v>
      </c>
      <c r="I380" s="423"/>
      <c r="J380" s="424"/>
      <c r="K380" s="424"/>
      <c r="L380" s="424"/>
      <c r="M380" s="181">
        <v>18.46</v>
      </c>
      <c r="N380" s="181">
        <v>32.950193982917604</v>
      </c>
    </row>
    <row r="381" spans="1:14">
      <c r="A381" s="195">
        <v>380</v>
      </c>
      <c r="B381" s="195">
        <v>4</v>
      </c>
      <c r="C381" s="195" t="s">
        <v>937</v>
      </c>
      <c r="D381" s="195">
        <v>11</v>
      </c>
      <c r="E381" s="423"/>
      <c r="F381" s="423"/>
      <c r="G381" s="195" t="s">
        <v>943</v>
      </c>
      <c r="H381" s="195" t="s">
        <v>952</v>
      </c>
      <c r="I381" s="423"/>
      <c r="J381" s="424"/>
      <c r="K381" s="424"/>
      <c r="L381" s="424"/>
      <c r="M381" s="181">
        <v>17.36</v>
      </c>
      <c r="N381" s="181">
        <v>30.986747970934431</v>
      </c>
    </row>
    <row r="382" spans="1:14">
      <c r="A382" s="195">
        <v>381</v>
      </c>
      <c r="B382" s="195">
        <v>4</v>
      </c>
      <c r="C382" s="195" t="s">
        <v>937</v>
      </c>
      <c r="D382" s="195">
        <v>11</v>
      </c>
      <c r="E382" s="423">
        <v>1106</v>
      </c>
      <c r="F382" s="423" t="s">
        <v>958</v>
      </c>
      <c r="G382" s="195" t="s">
        <v>939</v>
      </c>
      <c r="H382" s="195" t="s">
        <v>952</v>
      </c>
      <c r="I382" s="423" t="s">
        <v>949</v>
      </c>
      <c r="J382" s="424">
        <v>63.78</v>
      </c>
      <c r="K382" s="424">
        <v>82.572098604408509</v>
      </c>
      <c r="L382" s="424">
        <v>137.0620986044085</v>
      </c>
      <c r="M382" s="181">
        <v>18.46</v>
      </c>
      <c r="N382" s="181">
        <v>32.950193982917604</v>
      </c>
    </row>
    <row r="383" spans="1:14">
      <c r="A383" s="195">
        <v>382</v>
      </c>
      <c r="B383" s="195">
        <v>4</v>
      </c>
      <c r="C383" s="195" t="s">
        <v>937</v>
      </c>
      <c r="D383" s="195">
        <v>11</v>
      </c>
      <c r="E383" s="423"/>
      <c r="F383" s="423"/>
      <c r="G383" s="195" t="s">
        <v>941</v>
      </c>
      <c r="H383" s="195" t="s">
        <v>952</v>
      </c>
      <c r="I383" s="423"/>
      <c r="J383" s="424"/>
      <c r="K383" s="424"/>
      <c r="L383" s="424"/>
      <c r="M383" s="181">
        <v>17.36</v>
      </c>
      <c r="N383" s="181">
        <v>30.986747970934431</v>
      </c>
    </row>
    <row r="384" spans="1:14">
      <c r="A384" s="195">
        <v>383</v>
      </c>
      <c r="B384" s="195">
        <v>4</v>
      </c>
      <c r="C384" s="195" t="s">
        <v>937</v>
      </c>
      <c r="D384" s="195">
        <v>11</v>
      </c>
      <c r="E384" s="423"/>
      <c r="F384" s="423"/>
      <c r="G384" s="195" t="s">
        <v>942</v>
      </c>
      <c r="H384" s="195" t="s">
        <v>952</v>
      </c>
      <c r="I384" s="423"/>
      <c r="J384" s="424"/>
      <c r="K384" s="424"/>
      <c r="L384" s="424"/>
      <c r="M384" s="181">
        <v>17.36</v>
      </c>
      <c r="N384" s="181">
        <v>30.986747970934431</v>
      </c>
    </row>
    <row r="385" spans="1:14">
      <c r="A385" s="195">
        <v>384</v>
      </c>
      <c r="B385" s="195">
        <v>4</v>
      </c>
      <c r="C385" s="195" t="s">
        <v>937</v>
      </c>
      <c r="D385" s="195">
        <v>11</v>
      </c>
      <c r="E385" s="423"/>
      <c r="F385" s="423"/>
      <c r="G385" s="195" t="s">
        <v>943</v>
      </c>
      <c r="H385" s="195" t="s">
        <v>952</v>
      </c>
      <c r="I385" s="423"/>
      <c r="J385" s="424"/>
      <c r="K385" s="424"/>
      <c r="L385" s="424"/>
      <c r="M385" s="181">
        <v>18.46</v>
      </c>
      <c r="N385" s="181">
        <v>32.950193982917604</v>
      </c>
    </row>
    <row r="386" spans="1:14">
      <c r="A386" s="195">
        <v>385</v>
      </c>
      <c r="B386" s="195">
        <v>4</v>
      </c>
      <c r="C386" s="195" t="s">
        <v>937</v>
      </c>
      <c r="D386" s="195">
        <v>11</v>
      </c>
      <c r="E386" s="423">
        <v>1107</v>
      </c>
      <c r="F386" s="423" t="s">
        <v>959</v>
      </c>
      <c r="G386" s="195" t="s">
        <v>939</v>
      </c>
      <c r="H386" s="195" t="s">
        <v>952</v>
      </c>
      <c r="I386" s="423" t="s">
        <v>949</v>
      </c>
      <c r="J386" s="424">
        <v>63.88</v>
      </c>
      <c r="K386" s="424">
        <v>82.701562540759099</v>
      </c>
      <c r="L386" s="424">
        <v>137.4615625407591</v>
      </c>
      <c r="M386" s="181">
        <v>17.36</v>
      </c>
      <c r="N386" s="181">
        <v>30.986747970934431</v>
      </c>
    </row>
    <row r="387" spans="1:14">
      <c r="A387" s="195">
        <v>386</v>
      </c>
      <c r="B387" s="195">
        <v>4</v>
      </c>
      <c r="C387" s="195" t="s">
        <v>937</v>
      </c>
      <c r="D387" s="195">
        <v>11</v>
      </c>
      <c r="E387" s="423"/>
      <c r="F387" s="423"/>
      <c r="G387" s="195" t="s">
        <v>941</v>
      </c>
      <c r="H387" s="195" t="s">
        <v>952</v>
      </c>
      <c r="I387" s="423"/>
      <c r="J387" s="424"/>
      <c r="K387" s="424"/>
      <c r="L387" s="424"/>
      <c r="M387" s="181">
        <v>18.690000000000001</v>
      </c>
      <c r="N387" s="181">
        <v>33.360732694514084</v>
      </c>
    </row>
    <row r="388" spans="1:14">
      <c r="A388" s="195">
        <v>387</v>
      </c>
      <c r="B388" s="195">
        <v>4</v>
      </c>
      <c r="C388" s="195" t="s">
        <v>937</v>
      </c>
      <c r="D388" s="195">
        <v>11</v>
      </c>
      <c r="E388" s="423"/>
      <c r="F388" s="423"/>
      <c r="G388" s="195" t="s">
        <v>942</v>
      </c>
      <c r="H388" s="195" t="s">
        <v>952</v>
      </c>
      <c r="I388" s="423"/>
      <c r="J388" s="424"/>
      <c r="K388" s="424"/>
      <c r="L388" s="424"/>
      <c r="M388" s="181">
        <v>18.690000000000001</v>
      </c>
      <c r="N388" s="181">
        <v>33.360732694514084</v>
      </c>
    </row>
    <row r="389" spans="1:14">
      <c r="A389" s="195">
        <v>388</v>
      </c>
      <c r="B389" s="195">
        <v>4</v>
      </c>
      <c r="C389" s="195" t="s">
        <v>937</v>
      </c>
      <c r="D389" s="195">
        <v>11</v>
      </c>
      <c r="E389" s="423"/>
      <c r="F389" s="423"/>
      <c r="G389" s="195" t="s">
        <v>943</v>
      </c>
      <c r="H389" s="195" t="s">
        <v>952</v>
      </c>
      <c r="I389" s="423"/>
      <c r="J389" s="424"/>
      <c r="K389" s="424"/>
      <c r="L389" s="424"/>
      <c r="M389" s="181">
        <v>17.36</v>
      </c>
      <c r="N389" s="181">
        <v>30.986747970934431</v>
      </c>
    </row>
    <row r="390" spans="1:14">
      <c r="A390" s="195">
        <v>389</v>
      </c>
      <c r="B390" s="195">
        <v>4</v>
      </c>
      <c r="C390" s="195" t="s">
        <v>937</v>
      </c>
      <c r="D390" s="195">
        <v>11</v>
      </c>
      <c r="E390" s="423">
        <v>1108</v>
      </c>
      <c r="F390" s="423" t="s">
        <v>960</v>
      </c>
      <c r="G390" s="195" t="s">
        <v>939</v>
      </c>
      <c r="H390" s="195" t="s">
        <v>954</v>
      </c>
      <c r="I390" s="423" t="s">
        <v>949</v>
      </c>
      <c r="J390" s="424">
        <v>83.93</v>
      </c>
      <c r="K390" s="424">
        <v>108.6590817790531</v>
      </c>
      <c r="L390" s="424">
        <v>185.28908177905311</v>
      </c>
      <c r="M390" s="181">
        <v>22.53</v>
      </c>
      <c r="N390" s="181">
        <v>40.214944227255344</v>
      </c>
    </row>
    <row r="391" spans="1:14">
      <c r="A391" s="195">
        <v>390</v>
      </c>
      <c r="B391" s="195">
        <v>4</v>
      </c>
      <c r="C391" s="195" t="s">
        <v>937</v>
      </c>
      <c r="D391" s="195">
        <v>11</v>
      </c>
      <c r="E391" s="423"/>
      <c r="F391" s="423"/>
      <c r="G391" s="195" t="s">
        <v>941</v>
      </c>
      <c r="H391" s="195" t="s">
        <v>954</v>
      </c>
      <c r="I391" s="423"/>
      <c r="J391" s="424"/>
      <c r="K391" s="424"/>
      <c r="L391" s="424"/>
      <c r="M391" s="181">
        <v>32.53</v>
      </c>
      <c r="N391" s="181">
        <v>58.064453427102364</v>
      </c>
    </row>
    <row r="392" spans="1:14">
      <c r="A392" s="195">
        <v>391</v>
      </c>
      <c r="B392" s="195">
        <v>4</v>
      </c>
      <c r="C392" s="195" t="s">
        <v>937</v>
      </c>
      <c r="D392" s="195">
        <v>11</v>
      </c>
      <c r="E392" s="423"/>
      <c r="F392" s="423"/>
      <c r="G392" s="195" t="s">
        <v>942</v>
      </c>
      <c r="H392" s="195" t="s">
        <v>954</v>
      </c>
      <c r="I392" s="423"/>
      <c r="J392" s="424"/>
      <c r="K392" s="424"/>
      <c r="L392" s="424"/>
      <c r="M392" s="181">
        <v>32.53</v>
      </c>
      <c r="N392" s="181">
        <v>58.064453427102364</v>
      </c>
    </row>
    <row r="393" spans="1:14">
      <c r="A393" s="195">
        <v>392</v>
      </c>
      <c r="B393" s="195">
        <v>4</v>
      </c>
      <c r="C393" s="195" t="s">
        <v>937</v>
      </c>
      <c r="D393" s="195">
        <v>11</v>
      </c>
      <c r="E393" s="423"/>
      <c r="F393" s="423"/>
      <c r="G393" s="195" t="s">
        <v>943</v>
      </c>
      <c r="H393" s="195" t="s">
        <v>954</v>
      </c>
      <c r="I393" s="423"/>
      <c r="J393" s="424"/>
      <c r="K393" s="424"/>
      <c r="L393" s="424"/>
      <c r="M393" s="181">
        <v>22.53</v>
      </c>
      <c r="N393" s="181">
        <v>40.214944227255344</v>
      </c>
    </row>
    <row r="394" spans="1:14">
      <c r="A394" s="195">
        <v>393</v>
      </c>
      <c r="B394" s="195">
        <v>4</v>
      </c>
      <c r="C394" s="195" t="s">
        <v>937</v>
      </c>
      <c r="D394" s="195">
        <v>11</v>
      </c>
      <c r="E394" s="423">
        <v>1109</v>
      </c>
      <c r="F394" s="423" t="s">
        <v>961</v>
      </c>
      <c r="G394" s="195" t="s">
        <v>939</v>
      </c>
      <c r="H394" s="195" t="s">
        <v>952</v>
      </c>
      <c r="I394" s="423" t="s">
        <v>949</v>
      </c>
      <c r="J394" s="424">
        <v>85.88</v>
      </c>
      <c r="K394" s="424">
        <v>111.18362853788965</v>
      </c>
      <c r="L394" s="424">
        <v>191.44362853788965</v>
      </c>
      <c r="M394" s="181">
        <v>32.799999999999997</v>
      </c>
      <c r="N394" s="181">
        <v>58.546390175498232</v>
      </c>
    </row>
    <row r="395" spans="1:14" ht="16.5">
      <c r="A395" s="195">
        <v>394</v>
      </c>
      <c r="B395" s="195">
        <v>4</v>
      </c>
      <c r="C395" s="195" t="s">
        <v>937</v>
      </c>
      <c r="D395" s="195">
        <v>11</v>
      </c>
      <c r="E395" s="423"/>
      <c r="F395" s="423"/>
      <c r="G395" s="195" t="s">
        <v>941</v>
      </c>
      <c r="H395" s="195" t="s">
        <v>952</v>
      </c>
      <c r="I395" s="423"/>
      <c r="J395" s="424"/>
      <c r="K395" s="424"/>
      <c r="L395" s="424"/>
      <c r="M395" s="213">
        <v>22.84</v>
      </c>
      <c r="N395" s="213">
        <v>40.768279012450598</v>
      </c>
    </row>
    <row r="396" spans="1:14" ht="16.5">
      <c r="A396" s="195">
        <v>395</v>
      </c>
      <c r="B396" s="195">
        <v>4</v>
      </c>
      <c r="C396" s="195" t="s">
        <v>937</v>
      </c>
      <c r="D396" s="195">
        <v>11</v>
      </c>
      <c r="E396" s="423"/>
      <c r="F396" s="423"/>
      <c r="G396" s="195" t="s">
        <v>942</v>
      </c>
      <c r="H396" s="195" t="s">
        <v>952</v>
      </c>
      <c r="I396" s="423"/>
      <c r="J396" s="424"/>
      <c r="K396" s="424"/>
      <c r="L396" s="424"/>
      <c r="M396" s="213">
        <v>22.84</v>
      </c>
      <c r="N396" s="213">
        <v>40.768279012450598</v>
      </c>
    </row>
    <row r="397" spans="1:14">
      <c r="A397" s="195">
        <v>396</v>
      </c>
      <c r="B397" s="195">
        <v>4</v>
      </c>
      <c r="C397" s="195" t="s">
        <v>937</v>
      </c>
      <c r="D397" s="195">
        <v>11</v>
      </c>
      <c r="E397" s="423"/>
      <c r="F397" s="423"/>
      <c r="G397" s="195" t="s">
        <v>943</v>
      </c>
      <c r="H397" s="195" t="s">
        <v>952</v>
      </c>
      <c r="I397" s="423"/>
      <c r="J397" s="424"/>
      <c r="K397" s="424"/>
      <c r="L397" s="424"/>
      <c r="M397" s="181">
        <v>32.799999999999997</v>
      </c>
      <c r="N397" s="181">
        <v>58.546390175498232</v>
      </c>
    </row>
    <row r="398" spans="1:14">
      <c r="A398" s="195">
        <v>397</v>
      </c>
      <c r="B398" s="195">
        <v>4</v>
      </c>
      <c r="C398" s="195" t="s">
        <v>937</v>
      </c>
      <c r="D398" s="195">
        <v>11</v>
      </c>
      <c r="E398" s="423">
        <v>1110</v>
      </c>
      <c r="F398" s="423" t="s">
        <v>962</v>
      </c>
      <c r="G398" s="195" t="s">
        <v>939</v>
      </c>
      <c r="H398" s="195" t="s">
        <v>954</v>
      </c>
      <c r="I398" s="423" t="s">
        <v>949</v>
      </c>
      <c r="J398" s="424">
        <v>85.88</v>
      </c>
      <c r="K398" s="424">
        <v>111.18362853788965</v>
      </c>
      <c r="L398" s="424">
        <v>188.78362853788963</v>
      </c>
      <c r="M398" s="181">
        <v>29.92</v>
      </c>
      <c r="N398" s="181">
        <v>53.405731525942301</v>
      </c>
    </row>
    <row r="399" spans="1:14">
      <c r="A399" s="195">
        <v>398</v>
      </c>
      <c r="B399" s="195">
        <v>4</v>
      </c>
      <c r="C399" s="195" t="s">
        <v>937</v>
      </c>
      <c r="D399" s="195">
        <v>11</v>
      </c>
      <c r="E399" s="423"/>
      <c r="F399" s="423"/>
      <c r="G399" s="195" t="s">
        <v>941</v>
      </c>
      <c r="H399" s="195" t="s">
        <v>954</v>
      </c>
      <c r="I399" s="423"/>
      <c r="J399" s="424"/>
      <c r="K399" s="424"/>
      <c r="L399" s="424"/>
      <c r="M399" s="181">
        <v>22.84</v>
      </c>
      <c r="N399" s="181">
        <v>40.768279012450598</v>
      </c>
    </row>
    <row r="400" spans="1:14">
      <c r="A400" s="195">
        <v>399</v>
      </c>
      <c r="B400" s="195">
        <v>4</v>
      </c>
      <c r="C400" s="195" t="s">
        <v>937</v>
      </c>
      <c r="D400" s="195">
        <v>11</v>
      </c>
      <c r="E400" s="423"/>
      <c r="F400" s="423"/>
      <c r="G400" s="195" t="s">
        <v>942</v>
      </c>
      <c r="H400" s="195" t="s">
        <v>954</v>
      </c>
      <c r="I400" s="423"/>
      <c r="J400" s="424"/>
      <c r="K400" s="424"/>
      <c r="L400" s="424"/>
      <c r="M400" s="181">
        <v>22.84</v>
      </c>
      <c r="N400" s="181">
        <v>40.768279012450598</v>
      </c>
    </row>
    <row r="401" spans="1:14">
      <c r="A401" s="195">
        <v>400</v>
      </c>
      <c r="B401" s="195">
        <v>4</v>
      </c>
      <c r="C401" s="195" t="s">
        <v>937</v>
      </c>
      <c r="D401" s="195">
        <v>11</v>
      </c>
      <c r="E401" s="423"/>
      <c r="F401" s="423"/>
      <c r="G401" s="195" t="s">
        <v>943</v>
      </c>
      <c r="H401" s="195" t="s">
        <v>954</v>
      </c>
      <c r="I401" s="423"/>
      <c r="J401" s="424"/>
      <c r="K401" s="424"/>
      <c r="L401" s="424"/>
      <c r="M401" s="181">
        <v>29.92</v>
      </c>
      <c r="N401" s="181">
        <v>53.405731525942301</v>
      </c>
    </row>
    <row r="402" spans="1:14" ht="16.5">
      <c r="A402" s="195">
        <v>401</v>
      </c>
      <c r="B402" s="195">
        <v>4</v>
      </c>
      <c r="C402" s="195" t="s">
        <v>937</v>
      </c>
      <c r="D402" s="195">
        <v>12</v>
      </c>
      <c r="E402" s="423">
        <v>1201</v>
      </c>
      <c r="F402" s="423" t="s">
        <v>951</v>
      </c>
      <c r="G402" s="195" t="s">
        <v>939</v>
      </c>
      <c r="H402" s="195" t="s">
        <v>952</v>
      </c>
      <c r="I402" s="423" t="s">
        <v>949</v>
      </c>
      <c r="J402" s="424">
        <v>85.93</v>
      </c>
      <c r="K402" s="424">
        <v>111.24848063632808</v>
      </c>
      <c r="L402" s="424">
        <v>191.5084806363281</v>
      </c>
      <c r="M402" s="213">
        <v>22.84</v>
      </c>
      <c r="N402" s="213">
        <v>40.768279012450598</v>
      </c>
    </row>
    <row r="403" spans="1:14" ht="16.5">
      <c r="A403" s="195">
        <v>402</v>
      </c>
      <c r="B403" s="195">
        <v>4</v>
      </c>
      <c r="C403" s="195" t="s">
        <v>937</v>
      </c>
      <c r="D403" s="195">
        <v>12</v>
      </c>
      <c r="E403" s="423"/>
      <c r="F403" s="423"/>
      <c r="G403" s="195" t="s">
        <v>941</v>
      </c>
      <c r="H403" s="195" t="s">
        <v>952</v>
      </c>
      <c r="I403" s="423"/>
      <c r="J403" s="424"/>
      <c r="K403" s="424"/>
      <c r="L403" s="424"/>
      <c r="M403" s="213">
        <v>32.799999999999997</v>
      </c>
      <c r="N403" s="213">
        <v>58.546390175498232</v>
      </c>
    </row>
    <row r="404" spans="1:14" ht="16.5">
      <c r="A404" s="195">
        <v>403</v>
      </c>
      <c r="B404" s="195">
        <v>4</v>
      </c>
      <c r="C404" s="195" t="s">
        <v>937</v>
      </c>
      <c r="D404" s="195">
        <v>12</v>
      </c>
      <c r="E404" s="423"/>
      <c r="F404" s="423"/>
      <c r="G404" s="195" t="s">
        <v>942</v>
      </c>
      <c r="H404" s="195" t="s">
        <v>952</v>
      </c>
      <c r="I404" s="423"/>
      <c r="J404" s="424"/>
      <c r="K404" s="424"/>
      <c r="L404" s="424"/>
      <c r="M404" s="213">
        <v>32.799999999999997</v>
      </c>
      <c r="N404" s="213">
        <v>58.546390175498232</v>
      </c>
    </row>
    <row r="405" spans="1:14" ht="16.5">
      <c r="A405" s="195">
        <v>404</v>
      </c>
      <c r="B405" s="195">
        <v>4</v>
      </c>
      <c r="C405" s="195" t="s">
        <v>937</v>
      </c>
      <c r="D405" s="195">
        <v>12</v>
      </c>
      <c r="E405" s="423"/>
      <c r="F405" s="423"/>
      <c r="G405" s="195" t="s">
        <v>943</v>
      </c>
      <c r="H405" s="195" t="s">
        <v>952</v>
      </c>
      <c r="I405" s="423"/>
      <c r="J405" s="424"/>
      <c r="K405" s="424"/>
      <c r="L405" s="424"/>
      <c r="M405" s="213">
        <v>22.84</v>
      </c>
      <c r="N405" s="213">
        <v>40.768279012450598</v>
      </c>
    </row>
    <row r="406" spans="1:14" ht="16.5">
      <c r="A406" s="195">
        <v>405</v>
      </c>
      <c r="B406" s="195">
        <v>4</v>
      </c>
      <c r="C406" s="195" t="s">
        <v>937</v>
      </c>
      <c r="D406" s="195">
        <v>12</v>
      </c>
      <c r="E406" s="423">
        <v>1202</v>
      </c>
      <c r="F406" s="423" t="s">
        <v>953</v>
      </c>
      <c r="G406" s="195" t="s">
        <v>939</v>
      </c>
      <c r="H406" s="195" t="s">
        <v>954</v>
      </c>
      <c r="I406" s="423" t="s">
        <v>949</v>
      </c>
      <c r="J406" s="424">
        <v>85.93</v>
      </c>
      <c r="K406" s="424">
        <v>111.24848063632808</v>
      </c>
      <c r="L406" s="424">
        <v>188.84848063632808</v>
      </c>
      <c r="M406" s="213">
        <v>22.84</v>
      </c>
      <c r="N406" s="213">
        <v>40.768279012450598</v>
      </c>
    </row>
    <row r="407" spans="1:14">
      <c r="A407" s="195">
        <v>406</v>
      </c>
      <c r="B407" s="195">
        <v>4</v>
      </c>
      <c r="C407" s="195" t="s">
        <v>937</v>
      </c>
      <c r="D407" s="195">
        <v>12</v>
      </c>
      <c r="E407" s="423"/>
      <c r="F407" s="423"/>
      <c r="G407" s="195" t="s">
        <v>941</v>
      </c>
      <c r="H407" s="195" t="s">
        <v>954</v>
      </c>
      <c r="I407" s="423"/>
      <c r="J407" s="424"/>
      <c r="K407" s="424"/>
      <c r="L407" s="424"/>
      <c r="M407" s="181">
        <v>29.92</v>
      </c>
      <c r="N407" s="181">
        <v>53.405731525942301</v>
      </c>
    </row>
    <row r="408" spans="1:14">
      <c r="A408" s="195">
        <v>407</v>
      </c>
      <c r="B408" s="195">
        <v>4</v>
      </c>
      <c r="C408" s="195" t="s">
        <v>937</v>
      </c>
      <c r="D408" s="195">
        <v>12</v>
      </c>
      <c r="E408" s="423"/>
      <c r="F408" s="423"/>
      <c r="G408" s="195" t="s">
        <v>942</v>
      </c>
      <c r="H408" s="195" t="s">
        <v>954</v>
      </c>
      <c r="I408" s="423"/>
      <c r="J408" s="424"/>
      <c r="K408" s="424"/>
      <c r="L408" s="424"/>
      <c r="M408" s="181">
        <v>29.92</v>
      </c>
      <c r="N408" s="181">
        <v>53.405731525942301</v>
      </c>
    </row>
    <row r="409" spans="1:14" ht="16.5">
      <c r="A409" s="195">
        <v>408</v>
      </c>
      <c r="B409" s="195">
        <v>4</v>
      </c>
      <c r="C409" s="195" t="s">
        <v>937</v>
      </c>
      <c r="D409" s="195">
        <v>12</v>
      </c>
      <c r="E409" s="423"/>
      <c r="F409" s="423"/>
      <c r="G409" s="195" t="s">
        <v>943</v>
      </c>
      <c r="H409" s="195" t="s">
        <v>954</v>
      </c>
      <c r="I409" s="423"/>
      <c r="J409" s="424"/>
      <c r="K409" s="424"/>
      <c r="L409" s="424"/>
      <c r="M409" s="213">
        <v>22.84</v>
      </c>
      <c r="N409" s="213">
        <v>40.768279012450598</v>
      </c>
    </row>
    <row r="410" spans="1:14">
      <c r="A410" s="195">
        <v>409</v>
      </c>
      <c r="B410" s="195">
        <v>4</v>
      </c>
      <c r="C410" s="195" t="s">
        <v>937</v>
      </c>
      <c r="D410" s="195">
        <v>12</v>
      </c>
      <c r="E410" s="423">
        <v>1203</v>
      </c>
      <c r="F410" s="423" t="s">
        <v>955</v>
      </c>
      <c r="G410" s="195" t="s">
        <v>939</v>
      </c>
      <c r="H410" s="195" t="s">
        <v>952</v>
      </c>
      <c r="I410" s="423" t="s">
        <v>949</v>
      </c>
      <c r="J410" s="424">
        <v>63.88</v>
      </c>
      <c r="K410" s="424">
        <v>82.701651845090623</v>
      </c>
      <c r="L410" s="424">
        <v>137.46165184509061</v>
      </c>
      <c r="M410" s="181">
        <v>18.690000000000001</v>
      </c>
      <c r="N410" s="181">
        <v>33.360732694514084</v>
      </c>
    </row>
    <row r="411" spans="1:14">
      <c r="A411" s="195">
        <v>410</v>
      </c>
      <c r="B411" s="195">
        <v>4</v>
      </c>
      <c r="C411" s="195" t="s">
        <v>937</v>
      </c>
      <c r="D411" s="195">
        <v>12</v>
      </c>
      <c r="E411" s="423"/>
      <c r="F411" s="423"/>
      <c r="G411" s="195" t="s">
        <v>941</v>
      </c>
      <c r="H411" s="195" t="s">
        <v>952</v>
      </c>
      <c r="I411" s="423"/>
      <c r="J411" s="424"/>
      <c r="K411" s="424"/>
      <c r="L411" s="424"/>
      <c r="M411" s="181">
        <v>17.36</v>
      </c>
      <c r="N411" s="181">
        <v>30.986747970934431</v>
      </c>
    </row>
    <row r="412" spans="1:14">
      <c r="A412" s="195">
        <v>411</v>
      </c>
      <c r="B412" s="195">
        <v>4</v>
      </c>
      <c r="C412" s="195" t="s">
        <v>937</v>
      </c>
      <c r="D412" s="195">
        <v>12</v>
      </c>
      <c r="E412" s="423"/>
      <c r="F412" s="423"/>
      <c r="G412" s="195" t="s">
        <v>942</v>
      </c>
      <c r="H412" s="195" t="s">
        <v>952</v>
      </c>
      <c r="I412" s="423"/>
      <c r="J412" s="424"/>
      <c r="K412" s="424"/>
      <c r="L412" s="424"/>
      <c r="M412" s="181">
        <v>17.36</v>
      </c>
      <c r="N412" s="181">
        <v>30.986747970934431</v>
      </c>
    </row>
    <row r="413" spans="1:14">
      <c r="A413" s="195">
        <v>412</v>
      </c>
      <c r="B413" s="195">
        <v>4</v>
      </c>
      <c r="C413" s="195" t="s">
        <v>937</v>
      </c>
      <c r="D413" s="195">
        <v>12</v>
      </c>
      <c r="E413" s="423"/>
      <c r="F413" s="423"/>
      <c r="G413" s="195" t="s">
        <v>943</v>
      </c>
      <c r="H413" s="195" t="s">
        <v>952</v>
      </c>
      <c r="I413" s="423"/>
      <c r="J413" s="424"/>
      <c r="K413" s="424"/>
      <c r="L413" s="424"/>
      <c r="M413" s="181">
        <v>18.690000000000001</v>
      </c>
      <c r="N413" s="181">
        <v>33.360732694514084</v>
      </c>
    </row>
    <row r="414" spans="1:14">
      <c r="A414" s="195">
        <v>413</v>
      </c>
      <c r="B414" s="195">
        <v>4</v>
      </c>
      <c r="C414" s="195" t="s">
        <v>937</v>
      </c>
      <c r="D414" s="195">
        <v>12</v>
      </c>
      <c r="E414" s="423">
        <v>1204</v>
      </c>
      <c r="F414" s="423" t="s">
        <v>956</v>
      </c>
      <c r="G414" s="195" t="s">
        <v>939</v>
      </c>
      <c r="H414" s="195" t="s">
        <v>954</v>
      </c>
      <c r="I414" s="423" t="s">
        <v>949</v>
      </c>
      <c r="J414" s="424">
        <v>83.93</v>
      </c>
      <c r="K414" s="424">
        <v>108.65919911331335</v>
      </c>
      <c r="L414" s="424">
        <v>185.28919911331334</v>
      </c>
      <c r="M414" s="181">
        <v>32.53</v>
      </c>
      <c r="N414" s="181">
        <v>58.064453427102364</v>
      </c>
    </row>
    <row r="415" spans="1:14">
      <c r="A415" s="195">
        <v>414</v>
      </c>
      <c r="B415" s="195">
        <v>4</v>
      </c>
      <c r="C415" s="195" t="s">
        <v>937</v>
      </c>
      <c r="D415" s="195">
        <v>12</v>
      </c>
      <c r="E415" s="423"/>
      <c r="F415" s="423"/>
      <c r="G415" s="195" t="s">
        <v>941</v>
      </c>
      <c r="H415" s="195" t="s">
        <v>954</v>
      </c>
      <c r="I415" s="423"/>
      <c r="J415" s="424"/>
      <c r="K415" s="424"/>
      <c r="L415" s="424"/>
      <c r="M415" s="181">
        <v>22.53</v>
      </c>
      <c r="N415" s="181">
        <v>40.214944227255344</v>
      </c>
    </row>
    <row r="416" spans="1:14">
      <c r="A416" s="195">
        <v>415</v>
      </c>
      <c r="B416" s="195">
        <v>4</v>
      </c>
      <c r="C416" s="195" t="s">
        <v>937</v>
      </c>
      <c r="D416" s="195">
        <v>12</v>
      </c>
      <c r="E416" s="423"/>
      <c r="F416" s="423"/>
      <c r="G416" s="195" t="s">
        <v>942</v>
      </c>
      <c r="H416" s="195" t="s">
        <v>954</v>
      </c>
      <c r="I416" s="423"/>
      <c r="J416" s="424"/>
      <c r="K416" s="424"/>
      <c r="L416" s="424"/>
      <c r="M416" s="181">
        <v>22.53</v>
      </c>
      <c r="N416" s="181">
        <v>40.214944227255344</v>
      </c>
    </row>
    <row r="417" spans="1:14">
      <c r="A417" s="195">
        <v>416</v>
      </c>
      <c r="B417" s="195">
        <v>4</v>
      </c>
      <c r="C417" s="195" t="s">
        <v>937</v>
      </c>
      <c r="D417" s="195">
        <v>12</v>
      </c>
      <c r="E417" s="423"/>
      <c r="F417" s="423"/>
      <c r="G417" s="195" t="s">
        <v>943</v>
      </c>
      <c r="H417" s="195" t="s">
        <v>954</v>
      </c>
      <c r="I417" s="423"/>
      <c r="J417" s="424"/>
      <c r="K417" s="424"/>
      <c r="L417" s="424"/>
      <c r="M417" s="181">
        <v>32.53</v>
      </c>
      <c r="N417" s="181">
        <v>58.064453427102364</v>
      </c>
    </row>
    <row r="418" spans="1:14">
      <c r="A418" s="195">
        <v>417</v>
      </c>
      <c r="B418" s="195">
        <v>4</v>
      </c>
      <c r="C418" s="195" t="s">
        <v>937</v>
      </c>
      <c r="D418" s="195">
        <v>12</v>
      </c>
      <c r="E418" s="423">
        <v>1205</v>
      </c>
      <c r="F418" s="423" t="s">
        <v>957</v>
      </c>
      <c r="G418" s="195" t="s">
        <v>939</v>
      </c>
      <c r="H418" s="195" t="s">
        <v>952</v>
      </c>
      <c r="I418" s="423" t="s">
        <v>949</v>
      </c>
      <c r="J418" s="424">
        <v>63.78</v>
      </c>
      <c r="K418" s="424">
        <v>82.572187768939884</v>
      </c>
      <c r="L418" s="424">
        <v>137.06218776893988</v>
      </c>
      <c r="M418" s="181">
        <v>17.36</v>
      </c>
      <c r="N418" s="181">
        <v>30.986747970934431</v>
      </c>
    </row>
    <row r="419" spans="1:14">
      <c r="A419" s="195">
        <v>418</v>
      </c>
      <c r="B419" s="195">
        <v>4</v>
      </c>
      <c r="C419" s="195" t="s">
        <v>937</v>
      </c>
      <c r="D419" s="195">
        <v>12</v>
      </c>
      <c r="E419" s="423"/>
      <c r="F419" s="423"/>
      <c r="G419" s="195" t="s">
        <v>941</v>
      </c>
      <c r="H419" s="195" t="s">
        <v>952</v>
      </c>
      <c r="I419" s="423"/>
      <c r="J419" s="424"/>
      <c r="K419" s="424"/>
      <c r="L419" s="424"/>
      <c r="M419" s="181">
        <v>18.46</v>
      </c>
      <c r="N419" s="181">
        <v>32.950193982917604</v>
      </c>
    </row>
    <row r="420" spans="1:14">
      <c r="A420" s="195">
        <v>419</v>
      </c>
      <c r="B420" s="195">
        <v>4</v>
      </c>
      <c r="C420" s="195" t="s">
        <v>937</v>
      </c>
      <c r="D420" s="195">
        <v>12</v>
      </c>
      <c r="E420" s="423"/>
      <c r="F420" s="423"/>
      <c r="G420" s="195" t="s">
        <v>942</v>
      </c>
      <c r="H420" s="195" t="s">
        <v>952</v>
      </c>
      <c r="I420" s="423"/>
      <c r="J420" s="424"/>
      <c r="K420" s="424"/>
      <c r="L420" s="424"/>
      <c r="M420" s="181">
        <v>18.46</v>
      </c>
      <c r="N420" s="181">
        <v>32.950193982917604</v>
      </c>
    </row>
    <row r="421" spans="1:14">
      <c r="A421" s="195">
        <v>420</v>
      </c>
      <c r="B421" s="195">
        <v>4</v>
      </c>
      <c r="C421" s="195" t="s">
        <v>937</v>
      </c>
      <c r="D421" s="195">
        <v>12</v>
      </c>
      <c r="E421" s="423"/>
      <c r="F421" s="423"/>
      <c r="G421" s="195" t="s">
        <v>943</v>
      </c>
      <c r="H421" s="195" t="s">
        <v>952</v>
      </c>
      <c r="I421" s="423"/>
      <c r="J421" s="424"/>
      <c r="K421" s="424"/>
      <c r="L421" s="424"/>
      <c r="M421" s="181">
        <v>17.36</v>
      </c>
      <c r="N421" s="181">
        <v>30.986747970934431</v>
      </c>
    </row>
    <row r="422" spans="1:14">
      <c r="A422" s="195">
        <v>421</v>
      </c>
      <c r="B422" s="195">
        <v>4</v>
      </c>
      <c r="C422" s="195" t="s">
        <v>937</v>
      </c>
      <c r="D422" s="195">
        <v>12</v>
      </c>
      <c r="E422" s="423">
        <v>1206</v>
      </c>
      <c r="F422" s="423" t="s">
        <v>958</v>
      </c>
      <c r="G422" s="195" t="s">
        <v>939</v>
      </c>
      <c r="H422" s="195" t="s">
        <v>952</v>
      </c>
      <c r="I422" s="423" t="s">
        <v>949</v>
      </c>
      <c r="J422" s="424">
        <v>63.78</v>
      </c>
      <c r="K422" s="424">
        <v>82.572098604408509</v>
      </c>
      <c r="L422" s="424">
        <v>137.0620986044085</v>
      </c>
      <c r="M422" s="181">
        <v>18.46</v>
      </c>
      <c r="N422" s="181">
        <v>32.950193982917604</v>
      </c>
    </row>
    <row r="423" spans="1:14">
      <c r="A423" s="195">
        <v>422</v>
      </c>
      <c r="B423" s="195">
        <v>4</v>
      </c>
      <c r="C423" s="195" t="s">
        <v>937</v>
      </c>
      <c r="D423" s="195">
        <v>12</v>
      </c>
      <c r="E423" s="423"/>
      <c r="F423" s="423"/>
      <c r="G423" s="195" t="s">
        <v>941</v>
      </c>
      <c r="H423" s="195" t="s">
        <v>952</v>
      </c>
      <c r="I423" s="423"/>
      <c r="J423" s="424"/>
      <c r="K423" s="424"/>
      <c r="L423" s="424"/>
      <c r="M423" s="181">
        <v>17.36</v>
      </c>
      <c r="N423" s="181">
        <v>30.986747970934431</v>
      </c>
    </row>
    <row r="424" spans="1:14">
      <c r="A424" s="195">
        <v>423</v>
      </c>
      <c r="B424" s="195">
        <v>4</v>
      </c>
      <c r="C424" s="195" t="s">
        <v>937</v>
      </c>
      <c r="D424" s="195">
        <v>12</v>
      </c>
      <c r="E424" s="423"/>
      <c r="F424" s="423"/>
      <c r="G424" s="195" t="s">
        <v>942</v>
      </c>
      <c r="H424" s="195" t="s">
        <v>952</v>
      </c>
      <c r="I424" s="423"/>
      <c r="J424" s="424"/>
      <c r="K424" s="424"/>
      <c r="L424" s="424"/>
      <c r="M424" s="181">
        <v>17.36</v>
      </c>
      <c r="N424" s="181">
        <v>30.986747970934431</v>
      </c>
    </row>
    <row r="425" spans="1:14">
      <c r="A425" s="195">
        <v>424</v>
      </c>
      <c r="B425" s="195">
        <v>4</v>
      </c>
      <c r="C425" s="195" t="s">
        <v>937</v>
      </c>
      <c r="D425" s="195">
        <v>12</v>
      </c>
      <c r="E425" s="423"/>
      <c r="F425" s="423"/>
      <c r="G425" s="195" t="s">
        <v>943</v>
      </c>
      <c r="H425" s="195" t="s">
        <v>952</v>
      </c>
      <c r="I425" s="423"/>
      <c r="J425" s="424"/>
      <c r="K425" s="424"/>
      <c r="L425" s="424"/>
      <c r="M425" s="181">
        <v>18.46</v>
      </c>
      <c r="N425" s="181">
        <v>32.950193982917604</v>
      </c>
    </row>
    <row r="426" spans="1:14">
      <c r="A426" s="195">
        <v>425</v>
      </c>
      <c r="B426" s="195">
        <v>4</v>
      </c>
      <c r="C426" s="195" t="s">
        <v>937</v>
      </c>
      <c r="D426" s="195">
        <v>12</v>
      </c>
      <c r="E426" s="423">
        <v>1207</v>
      </c>
      <c r="F426" s="423" t="s">
        <v>959</v>
      </c>
      <c r="G426" s="195" t="s">
        <v>939</v>
      </c>
      <c r="H426" s="195" t="s">
        <v>952</v>
      </c>
      <c r="I426" s="423" t="s">
        <v>949</v>
      </c>
      <c r="J426" s="424">
        <v>63.88</v>
      </c>
      <c r="K426" s="424">
        <v>82.701562540759099</v>
      </c>
      <c r="L426" s="424">
        <v>137.4615625407591</v>
      </c>
      <c r="M426" s="181">
        <v>17.36</v>
      </c>
      <c r="N426" s="181">
        <v>30.986747970934431</v>
      </c>
    </row>
    <row r="427" spans="1:14">
      <c r="A427" s="195">
        <v>426</v>
      </c>
      <c r="B427" s="195">
        <v>4</v>
      </c>
      <c r="C427" s="195" t="s">
        <v>937</v>
      </c>
      <c r="D427" s="195">
        <v>12</v>
      </c>
      <c r="E427" s="423"/>
      <c r="F427" s="423"/>
      <c r="G427" s="195" t="s">
        <v>941</v>
      </c>
      <c r="H427" s="195" t="s">
        <v>952</v>
      </c>
      <c r="I427" s="423"/>
      <c r="J427" s="424"/>
      <c r="K427" s="424"/>
      <c r="L427" s="424"/>
      <c r="M427" s="181">
        <v>18.690000000000001</v>
      </c>
      <c r="N427" s="181">
        <v>33.360732694514084</v>
      </c>
    </row>
    <row r="428" spans="1:14">
      <c r="A428" s="195">
        <v>427</v>
      </c>
      <c r="B428" s="195">
        <v>4</v>
      </c>
      <c r="C428" s="195" t="s">
        <v>937</v>
      </c>
      <c r="D428" s="195">
        <v>12</v>
      </c>
      <c r="E428" s="423"/>
      <c r="F428" s="423"/>
      <c r="G428" s="195" t="s">
        <v>942</v>
      </c>
      <c r="H428" s="195" t="s">
        <v>952</v>
      </c>
      <c r="I428" s="423"/>
      <c r="J428" s="424"/>
      <c r="K428" s="424"/>
      <c r="L428" s="424"/>
      <c r="M428" s="181">
        <v>18.690000000000001</v>
      </c>
      <c r="N428" s="181">
        <v>33.360732694514084</v>
      </c>
    </row>
    <row r="429" spans="1:14">
      <c r="A429" s="195">
        <v>428</v>
      </c>
      <c r="B429" s="195">
        <v>4</v>
      </c>
      <c r="C429" s="195" t="s">
        <v>937</v>
      </c>
      <c r="D429" s="195">
        <v>12</v>
      </c>
      <c r="E429" s="423"/>
      <c r="F429" s="423"/>
      <c r="G429" s="195" t="s">
        <v>943</v>
      </c>
      <c r="H429" s="195" t="s">
        <v>952</v>
      </c>
      <c r="I429" s="423"/>
      <c r="J429" s="424"/>
      <c r="K429" s="424"/>
      <c r="L429" s="424"/>
      <c r="M429" s="181">
        <v>17.36</v>
      </c>
      <c r="N429" s="181">
        <v>30.986747970934431</v>
      </c>
    </row>
    <row r="430" spans="1:14">
      <c r="A430" s="195">
        <v>429</v>
      </c>
      <c r="B430" s="195">
        <v>4</v>
      </c>
      <c r="C430" s="195" t="s">
        <v>937</v>
      </c>
      <c r="D430" s="195">
        <v>12</v>
      </c>
      <c r="E430" s="423">
        <v>1208</v>
      </c>
      <c r="F430" s="423" t="s">
        <v>960</v>
      </c>
      <c r="G430" s="195" t="s">
        <v>939</v>
      </c>
      <c r="H430" s="195" t="s">
        <v>954</v>
      </c>
      <c r="I430" s="423" t="s">
        <v>949</v>
      </c>
      <c r="J430" s="424">
        <v>83.93</v>
      </c>
      <c r="K430" s="424">
        <v>108.6590817790531</v>
      </c>
      <c r="L430" s="424">
        <v>185.28908177905311</v>
      </c>
      <c r="M430" s="181">
        <v>22.53</v>
      </c>
      <c r="N430" s="181">
        <v>40.214944227255344</v>
      </c>
    </row>
    <row r="431" spans="1:14">
      <c r="A431" s="195">
        <v>430</v>
      </c>
      <c r="B431" s="195">
        <v>4</v>
      </c>
      <c r="C431" s="195" t="s">
        <v>937</v>
      </c>
      <c r="D431" s="195">
        <v>12</v>
      </c>
      <c r="E431" s="423"/>
      <c r="F431" s="423"/>
      <c r="G431" s="195" t="s">
        <v>941</v>
      </c>
      <c r="H431" s="195" t="s">
        <v>954</v>
      </c>
      <c r="I431" s="423"/>
      <c r="J431" s="424"/>
      <c r="K431" s="424"/>
      <c r="L431" s="424"/>
      <c r="M431" s="181">
        <v>32.53</v>
      </c>
      <c r="N431" s="181">
        <v>58.064453427102364</v>
      </c>
    </row>
    <row r="432" spans="1:14">
      <c r="A432" s="195">
        <v>431</v>
      </c>
      <c r="B432" s="195">
        <v>4</v>
      </c>
      <c r="C432" s="195" t="s">
        <v>937</v>
      </c>
      <c r="D432" s="195">
        <v>12</v>
      </c>
      <c r="E432" s="423"/>
      <c r="F432" s="423"/>
      <c r="G432" s="195" t="s">
        <v>942</v>
      </c>
      <c r="H432" s="195" t="s">
        <v>954</v>
      </c>
      <c r="I432" s="423"/>
      <c r="J432" s="424"/>
      <c r="K432" s="424"/>
      <c r="L432" s="424"/>
      <c r="M432" s="181">
        <v>32.53</v>
      </c>
      <c r="N432" s="181">
        <v>58.064453427102364</v>
      </c>
    </row>
    <row r="433" spans="1:14">
      <c r="A433" s="195">
        <v>432</v>
      </c>
      <c r="B433" s="195">
        <v>4</v>
      </c>
      <c r="C433" s="195" t="s">
        <v>937</v>
      </c>
      <c r="D433" s="195">
        <v>12</v>
      </c>
      <c r="E433" s="423"/>
      <c r="F433" s="423"/>
      <c r="G433" s="195" t="s">
        <v>943</v>
      </c>
      <c r="H433" s="195" t="s">
        <v>954</v>
      </c>
      <c r="I433" s="423"/>
      <c r="J433" s="424"/>
      <c r="K433" s="424"/>
      <c r="L433" s="424"/>
      <c r="M433" s="181">
        <v>22.53</v>
      </c>
      <c r="N433" s="181">
        <v>40.214944227255344</v>
      </c>
    </row>
    <row r="434" spans="1:14">
      <c r="A434" s="195">
        <v>433</v>
      </c>
      <c r="B434" s="195">
        <v>4</v>
      </c>
      <c r="C434" s="195" t="s">
        <v>937</v>
      </c>
      <c r="D434" s="195">
        <v>12</v>
      </c>
      <c r="E434" s="423">
        <v>1209</v>
      </c>
      <c r="F434" s="423" t="s">
        <v>961</v>
      </c>
      <c r="G434" s="195" t="s">
        <v>939</v>
      </c>
      <c r="H434" s="195" t="s">
        <v>952</v>
      </c>
      <c r="I434" s="423" t="s">
        <v>949</v>
      </c>
      <c r="J434" s="424">
        <v>85.88</v>
      </c>
      <c r="K434" s="424">
        <v>111.18362853788965</v>
      </c>
      <c r="L434" s="424">
        <v>191.44362853788965</v>
      </c>
      <c r="M434" s="181">
        <v>32.799999999999997</v>
      </c>
      <c r="N434" s="181">
        <v>58.546390175498232</v>
      </c>
    </row>
    <row r="435" spans="1:14" ht="16.5">
      <c r="A435" s="195">
        <v>434</v>
      </c>
      <c r="B435" s="195">
        <v>4</v>
      </c>
      <c r="C435" s="195" t="s">
        <v>937</v>
      </c>
      <c r="D435" s="195">
        <v>12</v>
      </c>
      <c r="E435" s="423"/>
      <c r="F435" s="423"/>
      <c r="G435" s="195" t="s">
        <v>941</v>
      </c>
      <c r="H435" s="195" t="s">
        <v>952</v>
      </c>
      <c r="I435" s="423"/>
      <c r="J435" s="424"/>
      <c r="K435" s="424"/>
      <c r="L435" s="424"/>
      <c r="M435" s="213">
        <v>22.84</v>
      </c>
      <c r="N435" s="213">
        <v>40.768279012450598</v>
      </c>
    </row>
    <row r="436" spans="1:14" ht="16.5">
      <c r="A436" s="195">
        <v>435</v>
      </c>
      <c r="B436" s="195">
        <v>4</v>
      </c>
      <c r="C436" s="195" t="s">
        <v>937</v>
      </c>
      <c r="D436" s="195">
        <v>12</v>
      </c>
      <c r="E436" s="423"/>
      <c r="F436" s="423"/>
      <c r="G436" s="195" t="s">
        <v>942</v>
      </c>
      <c r="H436" s="195" t="s">
        <v>952</v>
      </c>
      <c r="I436" s="423"/>
      <c r="J436" s="424"/>
      <c r="K436" s="424"/>
      <c r="L436" s="424"/>
      <c r="M436" s="213">
        <v>22.84</v>
      </c>
      <c r="N436" s="213">
        <v>40.768279012450598</v>
      </c>
    </row>
    <row r="437" spans="1:14">
      <c r="A437" s="195">
        <v>436</v>
      </c>
      <c r="B437" s="195">
        <v>4</v>
      </c>
      <c r="C437" s="195" t="s">
        <v>937</v>
      </c>
      <c r="D437" s="195">
        <v>12</v>
      </c>
      <c r="E437" s="423"/>
      <c r="F437" s="423"/>
      <c r="G437" s="195" t="s">
        <v>943</v>
      </c>
      <c r="H437" s="195" t="s">
        <v>952</v>
      </c>
      <c r="I437" s="423"/>
      <c r="J437" s="424"/>
      <c r="K437" s="424"/>
      <c r="L437" s="424"/>
      <c r="M437" s="181">
        <v>32.799999999999997</v>
      </c>
      <c r="N437" s="181">
        <v>58.546390175498232</v>
      </c>
    </row>
    <row r="438" spans="1:14">
      <c r="A438" s="195">
        <v>437</v>
      </c>
      <c r="B438" s="195">
        <v>4</v>
      </c>
      <c r="C438" s="195" t="s">
        <v>937</v>
      </c>
      <c r="D438" s="195">
        <v>12</v>
      </c>
      <c r="E438" s="423">
        <v>1210</v>
      </c>
      <c r="F438" s="423" t="s">
        <v>962</v>
      </c>
      <c r="G438" s="195" t="s">
        <v>939</v>
      </c>
      <c r="H438" s="195" t="s">
        <v>954</v>
      </c>
      <c r="I438" s="423" t="s">
        <v>949</v>
      </c>
      <c r="J438" s="424">
        <v>85.88</v>
      </c>
      <c r="K438" s="424">
        <v>111.18362853788965</v>
      </c>
      <c r="L438" s="424">
        <v>188.78362853788963</v>
      </c>
      <c r="M438" s="181">
        <v>29.92</v>
      </c>
      <c r="N438" s="181">
        <v>53.405731525942301</v>
      </c>
    </row>
    <row r="439" spans="1:14">
      <c r="A439" s="195">
        <v>438</v>
      </c>
      <c r="B439" s="195">
        <v>4</v>
      </c>
      <c r="C439" s="195" t="s">
        <v>937</v>
      </c>
      <c r="D439" s="195">
        <v>12</v>
      </c>
      <c r="E439" s="423"/>
      <c r="F439" s="423"/>
      <c r="G439" s="195" t="s">
        <v>941</v>
      </c>
      <c r="H439" s="195" t="s">
        <v>954</v>
      </c>
      <c r="I439" s="423"/>
      <c r="J439" s="424"/>
      <c r="K439" s="424"/>
      <c r="L439" s="424"/>
      <c r="M439" s="181">
        <v>22.84</v>
      </c>
      <c r="N439" s="181">
        <v>40.768279012450598</v>
      </c>
    </row>
    <row r="440" spans="1:14">
      <c r="A440" s="195">
        <v>439</v>
      </c>
      <c r="B440" s="195">
        <v>4</v>
      </c>
      <c r="C440" s="195" t="s">
        <v>937</v>
      </c>
      <c r="D440" s="195">
        <v>12</v>
      </c>
      <c r="E440" s="423"/>
      <c r="F440" s="423"/>
      <c r="G440" s="195" t="s">
        <v>942</v>
      </c>
      <c r="H440" s="195" t="s">
        <v>954</v>
      </c>
      <c r="I440" s="423"/>
      <c r="J440" s="424"/>
      <c r="K440" s="424"/>
      <c r="L440" s="424"/>
      <c r="M440" s="181">
        <v>22.84</v>
      </c>
      <c r="N440" s="181">
        <v>40.768279012450598</v>
      </c>
    </row>
    <row r="441" spans="1:14">
      <c r="A441" s="195">
        <v>440</v>
      </c>
      <c r="B441" s="195">
        <v>4</v>
      </c>
      <c r="C441" s="195" t="s">
        <v>937</v>
      </c>
      <c r="D441" s="195">
        <v>12</v>
      </c>
      <c r="E441" s="423"/>
      <c r="F441" s="423"/>
      <c r="G441" s="195" t="s">
        <v>943</v>
      </c>
      <c r="H441" s="195" t="s">
        <v>954</v>
      </c>
      <c r="I441" s="423"/>
      <c r="J441" s="424"/>
      <c r="K441" s="424"/>
      <c r="L441" s="424"/>
      <c r="M441" s="181">
        <v>29.92</v>
      </c>
      <c r="N441" s="181">
        <v>53.405731525942301</v>
      </c>
    </row>
    <row r="442" spans="1:14" ht="16.5">
      <c r="A442" s="195">
        <v>441</v>
      </c>
      <c r="B442" s="195">
        <v>4</v>
      </c>
      <c r="C442" s="195" t="s">
        <v>937</v>
      </c>
      <c r="D442" s="195">
        <v>13</v>
      </c>
      <c r="E442" s="423">
        <v>1301</v>
      </c>
      <c r="F442" s="423" t="s">
        <v>951</v>
      </c>
      <c r="G442" s="195" t="s">
        <v>939</v>
      </c>
      <c r="H442" s="195" t="s">
        <v>952</v>
      </c>
      <c r="I442" s="423" t="s">
        <v>949</v>
      </c>
      <c r="J442" s="424">
        <v>85.93</v>
      </c>
      <c r="K442" s="424">
        <v>111.24848063632808</v>
      </c>
      <c r="L442" s="424">
        <v>191.5084806363281</v>
      </c>
      <c r="M442" s="213">
        <v>22.84</v>
      </c>
      <c r="N442" s="213">
        <v>40.768279012450598</v>
      </c>
    </row>
    <row r="443" spans="1:14" ht="16.5">
      <c r="A443" s="195">
        <v>442</v>
      </c>
      <c r="B443" s="195">
        <v>4</v>
      </c>
      <c r="C443" s="195" t="s">
        <v>937</v>
      </c>
      <c r="D443" s="195">
        <v>13</v>
      </c>
      <c r="E443" s="423"/>
      <c r="F443" s="423"/>
      <c r="G443" s="195" t="s">
        <v>941</v>
      </c>
      <c r="H443" s="195" t="s">
        <v>952</v>
      </c>
      <c r="I443" s="423"/>
      <c r="J443" s="424"/>
      <c r="K443" s="424"/>
      <c r="L443" s="424"/>
      <c r="M443" s="213">
        <v>32.799999999999997</v>
      </c>
      <c r="N443" s="213">
        <v>58.546390175498232</v>
      </c>
    </row>
    <row r="444" spans="1:14" ht="16.5">
      <c r="A444" s="195">
        <v>443</v>
      </c>
      <c r="B444" s="195">
        <v>4</v>
      </c>
      <c r="C444" s="195" t="s">
        <v>937</v>
      </c>
      <c r="D444" s="195">
        <v>13</v>
      </c>
      <c r="E444" s="423"/>
      <c r="F444" s="423"/>
      <c r="G444" s="195" t="s">
        <v>942</v>
      </c>
      <c r="H444" s="195" t="s">
        <v>952</v>
      </c>
      <c r="I444" s="423"/>
      <c r="J444" s="424"/>
      <c r="K444" s="424"/>
      <c r="L444" s="424"/>
      <c r="M444" s="213">
        <v>32.799999999999997</v>
      </c>
      <c r="N444" s="213">
        <v>58.546390175498232</v>
      </c>
    </row>
    <row r="445" spans="1:14" ht="16.5">
      <c r="A445" s="195">
        <v>444</v>
      </c>
      <c r="B445" s="195">
        <v>4</v>
      </c>
      <c r="C445" s="195" t="s">
        <v>937</v>
      </c>
      <c r="D445" s="195">
        <v>13</v>
      </c>
      <c r="E445" s="423"/>
      <c r="F445" s="423"/>
      <c r="G445" s="195" t="s">
        <v>943</v>
      </c>
      <c r="H445" s="195" t="s">
        <v>952</v>
      </c>
      <c r="I445" s="423"/>
      <c r="J445" s="424"/>
      <c r="K445" s="424"/>
      <c r="L445" s="424"/>
      <c r="M445" s="213">
        <v>22.84</v>
      </c>
      <c r="N445" s="213">
        <v>40.768279012450598</v>
      </c>
    </row>
    <row r="446" spans="1:14" ht="16.5">
      <c r="A446" s="195">
        <v>445</v>
      </c>
      <c r="B446" s="195">
        <v>4</v>
      </c>
      <c r="C446" s="195" t="s">
        <v>937</v>
      </c>
      <c r="D446" s="195">
        <v>13</v>
      </c>
      <c r="E446" s="423">
        <v>1302</v>
      </c>
      <c r="F446" s="423" t="s">
        <v>953</v>
      </c>
      <c r="G446" s="195" t="s">
        <v>939</v>
      </c>
      <c r="H446" s="195" t="s">
        <v>954</v>
      </c>
      <c r="I446" s="423" t="s">
        <v>949</v>
      </c>
      <c r="J446" s="424">
        <v>85.93</v>
      </c>
      <c r="K446" s="424">
        <v>111.24848063632808</v>
      </c>
      <c r="L446" s="424">
        <v>188.84848063632808</v>
      </c>
      <c r="M446" s="213">
        <v>22.84</v>
      </c>
      <c r="N446" s="213">
        <v>40.768279012450598</v>
      </c>
    </row>
    <row r="447" spans="1:14">
      <c r="A447" s="195">
        <v>446</v>
      </c>
      <c r="B447" s="195">
        <v>4</v>
      </c>
      <c r="C447" s="195" t="s">
        <v>937</v>
      </c>
      <c r="D447" s="195">
        <v>13</v>
      </c>
      <c r="E447" s="423"/>
      <c r="F447" s="423"/>
      <c r="G447" s="195" t="s">
        <v>941</v>
      </c>
      <c r="H447" s="195" t="s">
        <v>954</v>
      </c>
      <c r="I447" s="423"/>
      <c r="J447" s="424"/>
      <c r="K447" s="424"/>
      <c r="L447" s="424"/>
      <c r="M447" s="181">
        <v>29.92</v>
      </c>
      <c r="N447" s="181">
        <v>53.405731525942301</v>
      </c>
    </row>
    <row r="448" spans="1:14">
      <c r="A448" s="195">
        <v>447</v>
      </c>
      <c r="B448" s="195">
        <v>4</v>
      </c>
      <c r="C448" s="195" t="s">
        <v>937</v>
      </c>
      <c r="D448" s="195">
        <v>13</v>
      </c>
      <c r="E448" s="423"/>
      <c r="F448" s="423"/>
      <c r="G448" s="195" t="s">
        <v>942</v>
      </c>
      <c r="H448" s="195" t="s">
        <v>954</v>
      </c>
      <c r="I448" s="423"/>
      <c r="J448" s="424"/>
      <c r="K448" s="424"/>
      <c r="L448" s="424"/>
      <c r="M448" s="181">
        <v>29.92</v>
      </c>
      <c r="N448" s="181">
        <v>53.405731525942301</v>
      </c>
    </row>
    <row r="449" spans="1:14" ht="16.5">
      <c r="A449" s="195">
        <v>448</v>
      </c>
      <c r="B449" s="195">
        <v>4</v>
      </c>
      <c r="C449" s="195" t="s">
        <v>937</v>
      </c>
      <c r="D449" s="195">
        <v>13</v>
      </c>
      <c r="E449" s="423"/>
      <c r="F449" s="423"/>
      <c r="G449" s="195" t="s">
        <v>943</v>
      </c>
      <c r="H449" s="195" t="s">
        <v>954</v>
      </c>
      <c r="I449" s="423"/>
      <c r="J449" s="424"/>
      <c r="K449" s="424"/>
      <c r="L449" s="424"/>
      <c r="M449" s="213">
        <v>22.84</v>
      </c>
      <c r="N449" s="213">
        <v>40.768279012450598</v>
      </c>
    </row>
    <row r="450" spans="1:14">
      <c r="A450" s="195">
        <v>449</v>
      </c>
      <c r="B450" s="195">
        <v>4</v>
      </c>
      <c r="C450" s="195" t="s">
        <v>937</v>
      </c>
      <c r="D450" s="195">
        <v>13</v>
      </c>
      <c r="E450" s="423">
        <v>1303</v>
      </c>
      <c r="F450" s="423" t="s">
        <v>955</v>
      </c>
      <c r="G450" s="195" t="s">
        <v>939</v>
      </c>
      <c r="H450" s="195" t="s">
        <v>952</v>
      </c>
      <c r="I450" s="423" t="s">
        <v>949</v>
      </c>
      <c r="J450" s="424">
        <v>63.88</v>
      </c>
      <c r="K450" s="424">
        <v>82.701651845090623</v>
      </c>
      <c r="L450" s="424">
        <v>137.46165184509061</v>
      </c>
      <c r="M450" s="181">
        <v>18.690000000000001</v>
      </c>
      <c r="N450" s="181">
        <v>33.360732694514084</v>
      </c>
    </row>
    <row r="451" spans="1:14">
      <c r="A451" s="195">
        <v>450</v>
      </c>
      <c r="B451" s="195">
        <v>4</v>
      </c>
      <c r="C451" s="195" t="s">
        <v>937</v>
      </c>
      <c r="D451" s="195">
        <v>13</v>
      </c>
      <c r="E451" s="423"/>
      <c r="F451" s="423"/>
      <c r="G451" s="195" t="s">
        <v>941</v>
      </c>
      <c r="H451" s="195" t="s">
        <v>952</v>
      </c>
      <c r="I451" s="423"/>
      <c r="J451" s="424"/>
      <c r="K451" s="424"/>
      <c r="L451" s="424"/>
      <c r="M451" s="181">
        <v>17.36</v>
      </c>
      <c r="N451" s="181">
        <v>30.986747970934431</v>
      </c>
    </row>
    <row r="452" spans="1:14">
      <c r="A452" s="195">
        <v>451</v>
      </c>
      <c r="B452" s="195">
        <v>4</v>
      </c>
      <c r="C452" s="195" t="s">
        <v>937</v>
      </c>
      <c r="D452" s="195">
        <v>13</v>
      </c>
      <c r="E452" s="423"/>
      <c r="F452" s="423"/>
      <c r="G452" s="195" t="s">
        <v>942</v>
      </c>
      <c r="H452" s="195" t="s">
        <v>952</v>
      </c>
      <c r="I452" s="423"/>
      <c r="J452" s="424"/>
      <c r="K452" s="424"/>
      <c r="L452" s="424"/>
      <c r="M452" s="181">
        <v>17.36</v>
      </c>
      <c r="N452" s="181">
        <v>30.986747970934431</v>
      </c>
    </row>
    <row r="453" spans="1:14">
      <c r="A453" s="195">
        <v>452</v>
      </c>
      <c r="B453" s="195">
        <v>4</v>
      </c>
      <c r="C453" s="195" t="s">
        <v>937</v>
      </c>
      <c r="D453" s="195">
        <v>13</v>
      </c>
      <c r="E453" s="423"/>
      <c r="F453" s="423"/>
      <c r="G453" s="195" t="s">
        <v>943</v>
      </c>
      <c r="H453" s="195" t="s">
        <v>952</v>
      </c>
      <c r="I453" s="423"/>
      <c r="J453" s="424"/>
      <c r="K453" s="424"/>
      <c r="L453" s="424"/>
      <c r="M453" s="181">
        <v>18.690000000000001</v>
      </c>
      <c r="N453" s="181">
        <v>33.360732694514084</v>
      </c>
    </row>
    <row r="454" spans="1:14">
      <c r="A454" s="195">
        <v>453</v>
      </c>
      <c r="B454" s="195">
        <v>4</v>
      </c>
      <c r="C454" s="195" t="s">
        <v>937</v>
      </c>
      <c r="D454" s="195">
        <v>13</v>
      </c>
      <c r="E454" s="423">
        <v>1304</v>
      </c>
      <c r="F454" s="423" t="s">
        <v>956</v>
      </c>
      <c r="G454" s="195" t="s">
        <v>939</v>
      </c>
      <c r="H454" s="195" t="s">
        <v>954</v>
      </c>
      <c r="I454" s="423" t="s">
        <v>949</v>
      </c>
      <c r="J454" s="424">
        <v>83.93</v>
      </c>
      <c r="K454" s="424">
        <v>108.65919911331335</v>
      </c>
      <c r="L454" s="424">
        <v>185.28919911331334</v>
      </c>
      <c r="M454" s="181">
        <v>32.53</v>
      </c>
      <c r="N454" s="181">
        <v>58.064453427102364</v>
      </c>
    </row>
    <row r="455" spans="1:14">
      <c r="A455" s="195">
        <v>454</v>
      </c>
      <c r="B455" s="195">
        <v>4</v>
      </c>
      <c r="C455" s="195" t="s">
        <v>937</v>
      </c>
      <c r="D455" s="195">
        <v>13</v>
      </c>
      <c r="E455" s="423"/>
      <c r="F455" s="423"/>
      <c r="G455" s="195" t="s">
        <v>941</v>
      </c>
      <c r="H455" s="195" t="s">
        <v>954</v>
      </c>
      <c r="I455" s="423"/>
      <c r="J455" s="424"/>
      <c r="K455" s="424"/>
      <c r="L455" s="424"/>
      <c r="M455" s="181">
        <v>22.53</v>
      </c>
      <c r="N455" s="181">
        <v>40.214944227255344</v>
      </c>
    </row>
    <row r="456" spans="1:14">
      <c r="A456" s="195">
        <v>455</v>
      </c>
      <c r="B456" s="195">
        <v>4</v>
      </c>
      <c r="C456" s="195" t="s">
        <v>937</v>
      </c>
      <c r="D456" s="195">
        <v>13</v>
      </c>
      <c r="E456" s="423"/>
      <c r="F456" s="423"/>
      <c r="G456" s="195" t="s">
        <v>942</v>
      </c>
      <c r="H456" s="195" t="s">
        <v>954</v>
      </c>
      <c r="I456" s="423"/>
      <c r="J456" s="424"/>
      <c r="K456" s="424"/>
      <c r="L456" s="424"/>
      <c r="M456" s="181">
        <v>22.53</v>
      </c>
      <c r="N456" s="181">
        <v>40.214944227255344</v>
      </c>
    </row>
    <row r="457" spans="1:14">
      <c r="A457" s="195">
        <v>456</v>
      </c>
      <c r="B457" s="195">
        <v>4</v>
      </c>
      <c r="C457" s="195" t="s">
        <v>937</v>
      </c>
      <c r="D457" s="195">
        <v>13</v>
      </c>
      <c r="E457" s="423"/>
      <c r="F457" s="423"/>
      <c r="G457" s="195" t="s">
        <v>943</v>
      </c>
      <c r="H457" s="195" t="s">
        <v>954</v>
      </c>
      <c r="I457" s="423"/>
      <c r="J457" s="424"/>
      <c r="K457" s="424"/>
      <c r="L457" s="424"/>
      <c r="M457" s="181">
        <v>32.53</v>
      </c>
      <c r="N457" s="181">
        <v>58.064453427102364</v>
      </c>
    </row>
    <row r="458" spans="1:14">
      <c r="A458" s="195">
        <v>457</v>
      </c>
      <c r="B458" s="195">
        <v>4</v>
      </c>
      <c r="C458" s="195" t="s">
        <v>937</v>
      </c>
      <c r="D458" s="195">
        <v>13</v>
      </c>
      <c r="E458" s="423">
        <v>1305</v>
      </c>
      <c r="F458" s="423" t="s">
        <v>957</v>
      </c>
      <c r="G458" s="195" t="s">
        <v>939</v>
      </c>
      <c r="H458" s="195" t="s">
        <v>952</v>
      </c>
      <c r="I458" s="423" t="s">
        <v>949</v>
      </c>
      <c r="J458" s="424">
        <v>63.78</v>
      </c>
      <c r="K458" s="424">
        <v>82.572187768939884</v>
      </c>
      <c r="L458" s="424">
        <v>137.06218776893988</v>
      </c>
      <c r="M458" s="181">
        <v>17.36</v>
      </c>
      <c r="N458" s="181">
        <v>30.986747970934431</v>
      </c>
    </row>
    <row r="459" spans="1:14">
      <c r="A459" s="195">
        <v>458</v>
      </c>
      <c r="B459" s="195">
        <v>4</v>
      </c>
      <c r="C459" s="195" t="s">
        <v>937</v>
      </c>
      <c r="D459" s="195">
        <v>13</v>
      </c>
      <c r="E459" s="423"/>
      <c r="F459" s="423"/>
      <c r="G459" s="195" t="s">
        <v>941</v>
      </c>
      <c r="H459" s="195" t="s">
        <v>952</v>
      </c>
      <c r="I459" s="423"/>
      <c r="J459" s="424"/>
      <c r="K459" s="424"/>
      <c r="L459" s="424"/>
      <c r="M459" s="181">
        <v>18.46</v>
      </c>
      <c r="N459" s="181">
        <v>32.950193982917604</v>
      </c>
    </row>
    <row r="460" spans="1:14">
      <c r="A460" s="195">
        <v>459</v>
      </c>
      <c r="B460" s="195">
        <v>4</v>
      </c>
      <c r="C460" s="195" t="s">
        <v>937</v>
      </c>
      <c r="D460" s="195">
        <v>13</v>
      </c>
      <c r="E460" s="423"/>
      <c r="F460" s="423"/>
      <c r="G460" s="195" t="s">
        <v>942</v>
      </c>
      <c r="H460" s="195" t="s">
        <v>952</v>
      </c>
      <c r="I460" s="423"/>
      <c r="J460" s="424"/>
      <c r="K460" s="424"/>
      <c r="L460" s="424"/>
      <c r="M460" s="181">
        <v>18.46</v>
      </c>
      <c r="N460" s="181">
        <v>32.950193982917604</v>
      </c>
    </row>
    <row r="461" spans="1:14">
      <c r="A461" s="195">
        <v>460</v>
      </c>
      <c r="B461" s="195">
        <v>4</v>
      </c>
      <c r="C461" s="195" t="s">
        <v>937</v>
      </c>
      <c r="D461" s="195">
        <v>13</v>
      </c>
      <c r="E461" s="423"/>
      <c r="F461" s="423"/>
      <c r="G461" s="195" t="s">
        <v>943</v>
      </c>
      <c r="H461" s="195" t="s">
        <v>952</v>
      </c>
      <c r="I461" s="423"/>
      <c r="J461" s="424"/>
      <c r="K461" s="424"/>
      <c r="L461" s="424"/>
      <c r="M461" s="181">
        <v>17.36</v>
      </c>
      <c r="N461" s="181">
        <v>30.986747970934431</v>
      </c>
    </row>
    <row r="462" spans="1:14">
      <c r="A462" s="195">
        <v>461</v>
      </c>
      <c r="B462" s="195">
        <v>4</v>
      </c>
      <c r="C462" s="195" t="s">
        <v>937</v>
      </c>
      <c r="D462" s="195">
        <v>13</v>
      </c>
      <c r="E462" s="423">
        <v>1306</v>
      </c>
      <c r="F462" s="423" t="s">
        <v>958</v>
      </c>
      <c r="G462" s="195" t="s">
        <v>939</v>
      </c>
      <c r="H462" s="195" t="s">
        <v>952</v>
      </c>
      <c r="I462" s="423" t="s">
        <v>949</v>
      </c>
      <c r="J462" s="424">
        <v>63.78</v>
      </c>
      <c r="K462" s="424">
        <v>82.572098604408509</v>
      </c>
      <c r="L462" s="424">
        <v>137.0620986044085</v>
      </c>
      <c r="M462" s="181">
        <v>18.46</v>
      </c>
      <c r="N462" s="181">
        <v>32.950193982917604</v>
      </c>
    </row>
    <row r="463" spans="1:14">
      <c r="A463" s="195">
        <v>462</v>
      </c>
      <c r="B463" s="195">
        <v>4</v>
      </c>
      <c r="C463" s="195" t="s">
        <v>937</v>
      </c>
      <c r="D463" s="195">
        <v>13</v>
      </c>
      <c r="E463" s="423"/>
      <c r="F463" s="423"/>
      <c r="G463" s="195" t="s">
        <v>941</v>
      </c>
      <c r="H463" s="195" t="s">
        <v>952</v>
      </c>
      <c r="I463" s="423"/>
      <c r="J463" s="424"/>
      <c r="K463" s="424"/>
      <c r="L463" s="424"/>
      <c r="M463" s="181">
        <v>17.36</v>
      </c>
      <c r="N463" s="181">
        <v>30.986747970934431</v>
      </c>
    </row>
    <row r="464" spans="1:14">
      <c r="A464" s="195">
        <v>463</v>
      </c>
      <c r="B464" s="195">
        <v>4</v>
      </c>
      <c r="C464" s="195" t="s">
        <v>937</v>
      </c>
      <c r="D464" s="195">
        <v>13</v>
      </c>
      <c r="E464" s="423"/>
      <c r="F464" s="423"/>
      <c r="G464" s="195" t="s">
        <v>942</v>
      </c>
      <c r="H464" s="195" t="s">
        <v>952</v>
      </c>
      <c r="I464" s="423"/>
      <c r="J464" s="424"/>
      <c r="K464" s="424"/>
      <c r="L464" s="424"/>
      <c r="M464" s="181">
        <v>17.36</v>
      </c>
      <c r="N464" s="181">
        <v>30.986747970934431</v>
      </c>
    </row>
    <row r="465" spans="1:14">
      <c r="A465" s="195">
        <v>464</v>
      </c>
      <c r="B465" s="195">
        <v>4</v>
      </c>
      <c r="C465" s="195" t="s">
        <v>937</v>
      </c>
      <c r="D465" s="195">
        <v>13</v>
      </c>
      <c r="E465" s="423"/>
      <c r="F465" s="423"/>
      <c r="G465" s="195" t="s">
        <v>943</v>
      </c>
      <c r="H465" s="195" t="s">
        <v>952</v>
      </c>
      <c r="I465" s="423"/>
      <c r="J465" s="424"/>
      <c r="K465" s="424"/>
      <c r="L465" s="424"/>
      <c r="M465" s="181">
        <v>18.46</v>
      </c>
      <c r="N465" s="181">
        <v>32.950193982917604</v>
      </c>
    </row>
    <row r="466" spans="1:14">
      <c r="A466" s="195">
        <v>465</v>
      </c>
      <c r="B466" s="195">
        <v>4</v>
      </c>
      <c r="C466" s="195" t="s">
        <v>937</v>
      </c>
      <c r="D466" s="195">
        <v>13</v>
      </c>
      <c r="E466" s="423">
        <v>1307</v>
      </c>
      <c r="F466" s="423" t="s">
        <v>959</v>
      </c>
      <c r="G466" s="195" t="s">
        <v>939</v>
      </c>
      <c r="H466" s="195" t="s">
        <v>952</v>
      </c>
      <c r="I466" s="423" t="s">
        <v>949</v>
      </c>
      <c r="J466" s="424">
        <v>63.88</v>
      </c>
      <c r="K466" s="424">
        <v>82.701562540759099</v>
      </c>
      <c r="L466" s="424">
        <v>137.4615625407591</v>
      </c>
      <c r="M466" s="181">
        <v>17.36</v>
      </c>
      <c r="N466" s="181">
        <v>30.986747970934431</v>
      </c>
    </row>
    <row r="467" spans="1:14">
      <c r="A467" s="195">
        <v>466</v>
      </c>
      <c r="B467" s="195">
        <v>4</v>
      </c>
      <c r="C467" s="195" t="s">
        <v>937</v>
      </c>
      <c r="D467" s="195">
        <v>13</v>
      </c>
      <c r="E467" s="423"/>
      <c r="F467" s="423"/>
      <c r="G467" s="195" t="s">
        <v>941</v>
      </c>
      <c r="H467" s="195" t="s">
        <v>952</v>
      </c>
      <c r="I467" s="423"/>
      <c r="J467" s="424"/>
      <c r="K467" s="424"/>
      <c r="L467" s="424"/>
      <c r="M467" s="181">
        <v>18.690000000000001</v>
      </c>
      <c r="N467" s="181">
        <v>33.360732694514084</v>
      </c>
    </row>
    <row r="468" spans="1:14">
      <c r="A468" s="195">
        <v>467</v>
      </c>
      <c r="B468" s="195">
        <v>4</v>
      </c>
      <c r="C468" s="195" t="s">
        <v>937</v>
      </c>
      <c r="D468" s="195">
        <v>13</v>
      </c>
      <c r="E468" s="423"/>
      <c r="F468" s="423"/>
      <c r="G468" s="195" t="s">
        <v>942</v>
      </c>
      <c r="H468" s="195" t="s">
        <v>952</v>
      </c>
      <c r="I468" s="423"/>
      <c r="J468" s="424"/>
      <c r="K468" s="424"/>
      <c r="L468" s="424"/>
      <c r="M468" s="181">
        <v>18.690000000000001</v>
      </c>
      <c r="N468" s="181">
        <v>33.360732694514084</v>
      </c>
    </row>
    <row r="469" spans="1:14">
      <c r="A469" s="195">
        <v>468</v>
      </c>
      <c r="B469" s="195">
        <v>4</v>
      </c>
      <c r="C469" s="195" t="s">
        <v>937</v>
      </c>
      <c r="D469" s="195">
        <v>13</v>
      </c>
      <c r="E469" s="423"/>
      <c r="F469" s="423"/>
      <c r="G469" s="195" t="s">
        <v>943</v>
      </c>
      <c r="H469" s="195" t="s">
        <v>952</v>
      </c>
      <c r="I469" s="423"/>
      <c r="J469" s="424"/>
      <c r="K469" s="424"/>
      <c r="L469" s="424"/>
      <c r="M469" s="181">
        <v>17.36</v>
      </c>
      <c r="N469" s="181">
        <v>30.986747970934431</v>
      </c>
    </row>
    <row r="470" spans="1:14">
      <c r="A470" s="195">
        <v>469</v>
      </c>
      <c r="B470" s="195">
        <v>4</v>
      </c>
      <c r="C470" s="195" t="s">
        <v>937</v>
      </c>
      <c r="D470" s="195">
        <v>13</v>
      </c>
      <c r="E470" s="423">
        <v>1308</v>
      </c>
      <c r="F470" s="423" t="s">
        <v>960</v>
      </c>
      <c r="G470" s="195" t="s">
        <v>939</v>
      </c>
      <c r="H470" s="195" t="s">
        <v>954</v>
      </c>
      <c r="I470" s="423" t="s">
        <v>949</v>
      </c>
      <c r="J470" s="424">
        <v>83.93</v>
      </c>
      <c r="K470" s="424">
        <v>108.6590817790531</v>
      </c>
      <c r="L470" s="424">
        <v>185.28908177905311</v>
      </c>
      <c r="M470" s="181">
        <v>22.53</v>
      </c>
      <c r="N470" s="181">
        <v>40.214944227255344</v>
      </c>
    </row>
    <row r="471" spans="1:14">
      <c r="A471" s="195">
        <v>470</v>
      </c>
      <c r="B471" s="195">
        <v>4</v>
      </c>
      <c r="C471" s="195" t="s">
        <v>937</v>
      </c>
      <c r="D471" s="195">
        <v>13</v>
      </c>
      <c r="E471" s="423"/>
      <c r="F471" s="423"/>
      <c r="G471" s="195" t="s">
        <v>941</v>
      </c>
      <c r="H471" s="195" t="s">
        <v>954</v>
      </c>
      <c r="I471" s="423"/>
      <c r="J471" s="424"/>
      <c r="K471" s="424"/>
      <c r="L471" s="424"/>
      <c r="M471" s="181">
        <v>32.53</v>
      </c>
      <c r="N471" s="181">
        <v>58.064453427102364</v>
      </c>
    </row>
    <row r="472" spans="1:14">
      <c r="A472" s="195">
        <v>471</v>
      </c>
      <c r="B472" s="195">
        <v>4</v>
      </c>
      <c r="C472" s="195" t="s">
        <v>937</v>
      </c>
      <c r="D472" s="195">
        <v>13</v>
      </c>
      <c r="E472" s="423"/>
      <c r="F472" s="423"/>
      <c r="G472" s="195" t="s">
        <v>942</v>
      </c>
      <c r="H472" s="195" t="s">
        <v>954</v>
      </c>
      <c r="I472" s="423"/>
      <c r="J472" s="424"/>
      <c r="K472" s="424"/>
      <c r="L472" s="424"/>
      <c r="M472" s="181">
        <v>32.53</v>
      </c>
      <c r="N472" s="181">
        <v>58.064453427102364</v>
      </c>
    </row>
    <row r="473" spans="1:14">
      <c r="A473" s="195">
        <v>472</v>
      </c>
      <c r="B473" s="195">
        <v>4</v>
      </c>
      <c r="C473" s="195" t="s">
        <v>937</v>
      </c>
      <c r="D473" s="195">
        <v>13</v>
      </c>
      <c r="E473" s="423"/>
      <c r="F473" s="423"/>
      <c r="G473" s="195" t="s">
        <v>943</v>
      </c>
      <c r="H473" s="195" t="s">
        <v>954</v>
      </c>
      <c r="I473" s="423"/>
      <c r="J473" s="424"/>
      <c r="K473" s="424"/>
      <c r="L473" s="424"/>
      <c r="M473" s="181">
        <v>22.53</v>
      </c>
      <c r="N473" s="181">
        <v>40.214944227255344</v>
      </c>
    </row>
    <row r="474" spans="1:14">
      <c r="A474" s="195">
        <v>473</v>
      </c>
      <c r="B474" s="195">
        <v>4</v>
      </c>
      <c r="C474" s="195" t="s">
        <v>937</v>
      </c>
      <c r="D474" s="195">
        <v>13</v>
      </c>
      <c r="E474" s="423">
        <v>1309</v>
      </c>
      <c r="F474" s="423" t="s">
        <v>961</v>
      </c>
      <c r="G474" s="195" t="s">
        <v>939</v>
      </c>
      <c r="H474" s="195" t="s">
        <v>952</v>
      </c>
      <c r="I474" s="423" t="s">
        <v>949</v>
      </c>
      <c r="J474" s="424">
        <v>85.88</v>
      </c>
      <c r="K474" s="424">
        <v>111.18362853788965</v>
      </c>
      <c r="L474" s="424">
        <v>191.44362853788965</v>
      </c>
      <c r="M474" s="181">
        <v>32.799999999999997</v>
      </c>
      <c r="N474" s="181">
        <v>58.546390175498232</v>
      </c>
    </row>
    <row r="475" spans="1:14" ht="16.5">
      <c r="A475" s="195">
        <v>474</v>
      </c>
      <c r="B475" s="195">
        <v>4</v>
      </c>
      <c r="C475" s="195" t="s">
        <v>937</v>
      </c>
      <c r="D475" s="195">
        <v>13</v>
      </c>
      <c r="E475" s="423"/>
      <c r="F475" s="423"/>
      <c r="G475" s="195" t="s">
        <v>941</v>
      </c>
      <c r="H475" s="195" t="s">
        <v>952</v>
      </c>
      <c r="I475" s="423"/>
      <c r="J475" s="424"/>
      <c r="K475" s="424"/>
      <c r="L475" s="424"/>
      <c r="M475" s="213">
        <v>22.84</v>
      </c>
      <c r="N475" s="213">
        <v>40.768279012450598</v>
      </c>
    </row>
    <row r="476" spans="1:14" ht="16.5">
      <c r="A476" s="195">
        <v>475</v>
      </c>
      <c r="B476" s="195">
        <v>4</v>
      </c>
      <c r="C476" s="195" t="s">
        <v>937</v>
      </c>
      <c r="D476" s="195">
        <v>13</v>
      </c>
      <c r="E476" s="423"/>
      <c r="F476" s="423"/>
      <c r="G476" s="195" t="s">
        <v>942</v>
      </c>
      <c r="H476" s="195" t="s">
        <v>952</v>
      </c>
      <c r="I476" s="423"/>
      <c r="J476" s="424"/>
      <c r="K476" s="424"/>
      <c r="L476" s="424"/>
      <c r="M476" s="213">
        <v>22.84</v>
      </c>
      <c r="N476" s="213">
        <v>40.768279012450598</v>
      </c>
    </row>
    <row r="477" spans="1:14">
      <c r="A477" s="195">
        <v>476</v>
      </c>
      <c r="B477" s="195">
        <v>4</v>
      </c>
      <c r="C477" s="195" t="s">
        <v>937</v>
      </c>
      <c r="D477" s="195">
        <v>13</v>
      </c>
      <c r="E477" s="423"/>
      <c r="F477" s="423"/>
      <c r="G477" s="195" t="s">
        <v>943</v>
      </c>
      <c r="H477" s="195" t="s">
        <v>952</v>
      </c>
      <c r="I477" s="423"/>
      <c r="J477" s="424"/>
      <c r="K477" s="424"/>
      <c r="L477" s="424"/>
      <c r="M477" s="181">
        <v>32.799999999999997</v>
      </c>
      <c r="N477" s="181">
        <v>58.546390175498232</v>
      </c>
    </row>
    <row r="478" spans="1:14">
      <c r="A478" s="195">
        <v>477</v>
      </c>
      <c r="B478" s="195">
        <v>4</v>
      </c>
      <c r="C478" s="195" t="s">
        <v>937</v>
      </c>
      <c r="D478" s="195">
        <v>13</v>
      </c>
      <c r="E478" s="423">
        <v>1310</v>
      </c>
      <c r="F478" s="423" t="s">
        <v>962</v>
      </c>
      <c r="G478" s="195" t="s">
        <v>939</v>
      </c>
      <c r="H478" s="195" t="s">
        <v>954</v>
      </c>
      <c r="I478" s="423" t="s">
        <v>949</v>
      </c>
      <c r="J478" s="424">
        <v>85.88</v>
      </c>
      <c r="K478" s="424">
        <v>111.18362853788965</v>
      </c>
      <c r="L478" s="424">
        <v>188.78362853788963</v>
      </c>
      <c r="M478" s="181">
        <v>29.92</v>
      </c>
      <c r="N478" s="181">
        <v>53.405731525942301</v>
      </c>
    </row>
    <row r="479" spans="1:14">
      <c r="A479" s="195">
        <v>478</v>
      </c>
      <c r="B479" s="195">
        <v>4</v>
      </c>
      <c r="C479" s="195" t="s">
        <v>937</v>
      </c>
      <c r="D479" s="195">
        <v>13</v>
      </c>
      <c r="E479" s="423"/>
      <c r="F479" s="423"/>
      <c r="G479" s="195" t="s">
        <v>941</v>
      </c>
      <c r="H479" s="195" t="s">
        <v>954</v>
      </c>
      <c r="I479" s="423"/>
      <c r="J479" s="424"/>
      <c r="K479" s="424"/>
      <c r="L479" s="424"/>
      <c r="M479" s="181">
        <v>22.84</v>
      </c>
      <c r="N479" s="181">
        <v>40.768279012450598</v>
      </c>
    </row>
    <row r="480" spans="1:14">
      <c r="A480" s="195">
        <v>479</v>
      </c>
      <c r="B480" s="195">
        <v>4</v>
      </c>
      <c r="C480" s="195" t="s">
        <v>937</v>
      </c>
      <c r="D480" s="195">
        <v>13</v>
      </c>
      <c r="E480" s="423"/>
      <c r="F480" s="423"/>
      <c r="G480" s="195" t="s">
        <v>942</v>
      </c>
      <c r="H480" s="195" t="s">
        <v>954</v>
      </c>
      <c r="I480" s="423"/>
      <c r="J480" s="424"/>
      <c r="K480" s="424"/>
      <c r="L480" s="424"/>
      <c r="M480" s="181">
        <v>22.84</v>
      </c>
      <c r="N480" s="181">
        <v>40.768279012450598</v>
      </c>
    </row>
    <row r="481" spans="1:14">
      <c r="A481" s="195">
        <v>480</v>
      </c>
      <c r="B481" s="195">
        <v>4</v>
      </c>
      <c r="C481" s="195" t="s">
        <v>937</v>
      </c>
      <c r="D481" s="195">
        <v>13</v>
      </c>
      <c r="E481" s="423"/>
      <c r="F481" s="423"/>
      <c r="G481" s="195" t="s">
        <v>943</v>
      </c>
      <c r="H481" s="195" t="s">
        <v>954</v>
      </c>
      <c r="I481" s="423"/>
      <c r="J481" s="424"/>
      <c r="K481" s="424"/>
      <c r="L481" s="424"/>
      <c r="M481" s="181">
        <v>29.92</v>
      </c>
      <c r="N481" s="181">
        <v>53.405731525942301</v>
      </c>
    </row>
    <row r="482" spans="1:14" ht="16.5">
      <c r="A482" s="195">
        <v>481</v>
      </c>
      <c r="B482" s="195">
        <v>4</v>
      </c>
      <c r="C482" s="195" t="s">
        <v>937</v>
      </c>
      <c r="D482" s="195">
        <v>14</v>
      </c>
      <c r="E482" s="423">
        <v>1401</v>
      </c>
      <c r="F482" s="423" t="s">
        <v>951</v>
      </c>
      <c r="G482" s="195" t="s">
        <v>939</v>
      </c>
      <c r="H482" s="195" t="s">
        <v>952</v>
      </c>
      <c r="I482" s="423" t="s">
        <v>949</v>
      </c>
      <c r="J482" s="424">
        <v>85.93</v>
      </c>
      <c r="K482" s="424">
        <v>111.24848063632808</v>
      </c>
      <c r="L482" s="424">
        <v>191.5084806363281</v>
      </c>
      <c r="M482" s="213">
        <v>22.84</v>
      </c>
      <c r="N482" s="213">
        <v>40.768279012450598</v>
      </c>
    </row>
    <row r="483" spans="1:14" ht="16.5">
      <c r="A483" s="195">
        <v>482</v>
      </c>
      <c r="B483" s="195">
        <v>4</v>
      </c>
      <c r="C483" s="195" t="s">
        <v>937</v>
      </c>
      <c r="D483" s="195">
        <v>14</v>
      </c>
      <c r="E483" s="423"/>
      <c r="F483" s="423"/>
      <c r="G483" s="195" t="s">
        <v>941</v>
      </c>
      <c r="H483" s="195" t="s">
        <v>952</v>
      </c>
      <c r="I483" s="423"/>
      <c r="J483" s="424"/>
      <c r="K483" s="424"/>
      <c r="L483" s="424"/>
      <c r="M483" s="213">
        <v>32.799999999999997</v>
      </c>
      <c r="N483" s="213">
        <v>58.546390175498232</v>
      </c>
    </row>
    <row r="484" spans="1:14" ht="16.5">
      <c r="A484" s="195">
        <v>483</v>
      </c>
      <c r="B484" s="195">
        <v>4</v>
      </c>
      <c r="C484" s="195" t="s">
        <v>937</v>
      </c>
      <c r="D484" s="195">
        <v>14</v>
      </c>
      <c r="E484" s="423"/>
      <c r="F484" s="423"/>
      <c r="G484" s="195" t="s">
        <v>942</v>
      </c>
      <c r="H484" s="195" t="s">
        <v>952</v>
      </c>
      <c r="I484" s="423"/>
      <c r="J484" s="424"/>
      <c r="K484" s="424"/>
      <c r="L484" s="424"/>
      <c r="M484" s="213">
        <v>32.799999999999997</v>
      </c>
      <c r="N484" s="213">
        <v>58.546390175498232</v>
      </c>
    </row>
    <row r="485" spans="1:14" ht="16.5">
      <c r="A485" s="195">
        <v>484</v>
      </c>
      <c r="B485" s="195">
        <v>4</v>
      </c>
      <c r="C485" s="195" t="s">
        <v>937</v>
      </c>
      <c r="D485" s="195">
        <v>14</v>
      </c>
      <c r="E485" s="423"/>
      <c r="F485" s="423"/>
      <c r="G485" s="195" t="s">
        <v>943</v>
      </c>
      <c r="H485" s="195" t="s">
        <v>952</v>
      </c>
      <c r="I485" s="423"/>
      <c r="J485" s="424"/>
      <c r="K485" s="424"/>
      <c r="L485" s="424"/>
      <c r="M485" s="213">
        <v>22.84</v>
      </c>
      <c r="N485" s="213">
        <v>40.768279012450598</v>
      </c>
    </row>
    <row r="486" spans="1:14" ht="16.5">
      <c r="A486" s="195">
        <v>485</v>
      </c>
      <c r="B486" s="195">
        <v>4</v>
      </c>
      <c r="C486" s="195" t="s">
        <v>937</v>
      </c>
      <c r="D486" s="195">
        <v>14</v>
      </c>
      <c r="E486" s="423">
        <v>1402</v>
      </c>
      <c r="F486" s="423" t="s">
        <v>953</v>
      </c>
      <c r="G486" s="195" t="s">
        <v>939</v>
      </c>
      <c r="H486" s="195" t="s">
        <v>954</v>
      </c>
      <c r="I486" s="423" t="s">
        <v>949</v>
      </c>
      <c r="J486" s="424">
        <v>85.93</v>
      </c>
      <c r="K486" s="424">
        <v>111.24848063632808</v>
      </c>
      <c r="L486" s="424">
        <v>188.84848063632808</v>
      </c>
      <c r="M486" s="213">
        <v>22.84</v>
      </c>
      <c r="N486" s="213">
        <v>40.768279012450598</v>
      </c>
    </row>
    <row r="487" spans="1:14">
      <c r="A487" s="195">
        <v>486</v>
      </c>
      <c r="B487" s="195">
        <v>4</v>
      </c>
      <c r="C487" s="195" t="s">
        <v>937</v>
      </c>
      <c r="D487" s="195">
        <v>14</v>
      </c>
      <c r="E487" s="423"/>
      <c r="F487" s="423"/>
      <c r="G487" s="195" t="s">
        <v>941</v>
      </c>
      <c r="H487" s="195" t="s">
        <v>954</v>
      </c>
      <c r="I487" s="423"/>
      <c r="J487" s="424"/>
      <c r="K487" s="424"/>
      <c r="L487" s="424"/>
      <c r="M487" s="181">
        <v>29.92</v>
      </c>
      <c r="N487" s="181">
        <v>53.405731525942301</v>
      </c>
    </row>
    <row r="488" spans="1:14">
      <c r="A488" s="195">
        <v>487</v>
      </c>
      <c r="B488" s="195">
        <v>4</v>
      </c>
      <c r="C488" s="195" t="s">
        <v>937</v>
      </c>
      <c r="D488" s="195">
        <v>14</v>
      </c>
      <c r="E488" s="423"/>
      <c r="F488" s="423"/>
      <c r="G488" s="195" t="s">
        <v>942</v>
      </c>
      <c r="H488" s="195" t="s">
        <v>954</v>
      </c>
      <c r="I488" s="423"/>
      <c r="J488" s="424"/>
      <c r="K488" s="424"/>
      <c r="L488" s="424"/>
      <c r="M488" s="181">
        <v>29.92</v>
      </c>
      <c r="N488" s="181">
        <v>53.405731525942301</v>
      </c>
    </row>
    <row r="489" spans="1:14" ht="16.5">
      <c r="A489" s="195">
        <v>488</v>
      </c>
      <c r="B489" s="195">
        <v>4</v>
      </c>
      <c r="C489" s="195" t="s">
        <v>937</v>
      </c>
      <c r="D489" s="195">
        <v>14</v>
      </c>
      <c r="E489" s="423"/>
      <c r="F489" s="423"/>
      <c r="G489" s="195" t="s">
        <v>943</v>
      </c>
      <c r="H489" s="195" t="s">
        <v>954</v>
      </c>
      <c r="I489" s="423"/>
      <c r="J489" s="424"/>
      <c r="K489" s="424"/>
      <c r="L489" s="424"/>
      <c r="M489" s="213">
        <v>22.84</v>
      </c>
      <c r="N489" s="213">
        <v>40.768279012450598</v>
      </c>
    </row>
    <row r="490" spans="1:14">
      <c r="A490" s="195">
        <v>489</v>
      </c>
      <c r="B490" s="195">
        <v>4</v>
      </c>
      <c r="C490" s="195" t="s">
        <v>937</v>
      </c>
      <c r="D490" s="195">
        <v>14</v>
      </c>
      <c r="E490" s="423">
        <v>1403</v>
      </c>
      <c r="F490" s="423" t="s">
        <v>955</v>
      </c>
      <c r="G490" s="195" t="s">
        <v>939</v>
      </c>
      <c r="H490" s="195" t="s">
        <v>952</v>
      </c>
      <c r="I490" s="423" t="s">
        <v>949</v>
      </c>
      <c r="J490" s="424">
        <v>63.88</v>
      </c>
      <c r="K490" s="424">
        <v>82.701651845090623</v>
      </c>
      <c r="L490" s="424">
        <v>137.46165184509061</v>
      </c>
      <c r="M490" s="181">
        <v>18.690000000000001</v>
      </c>
      <c r="N490" s="181">
        <v>33.360732694514084</v>
      </c>
    </row>
    <row r="491" spans="1:14">
      <c r="A491" s="195">
        <v>490</v>
      </c>
      <c r="B491" s="195">
        <v>4</v>
      </c>
      <c r="C491" s="195" t="s">
        <v>937</v>
      </c>
      <c r="D491" s="195">
        <v>14</v>
      </c>
      <c r="E491" s="423"/>
      <c r="F491" s="423"/>
      <c r="G491" s="195" t="s">
        <v>941</v>
      </c>
      <c r="H491" s="195" t="s">
        <v>952</v>
      </c>
      <c r="I491" s="423"/>
      <c r="J491" s="424"/>
      <c r="K491" s="424"/>
      <c r="L491" s="424"/>
      <c r="M491" s="181">
        <v>17.36</v>
      </c>
      <c r="N491" s="181">
        <v>30.986747970934431</v>
      </c>
    </row>
    <row r="492" spans="1:14">
      <c r="A492" s="195">
        <v>491</v>
      </c>
      <c r="B492" s="195">
        <v>4</v>
      </c>
      <c r="C492" s="195" t="s">
        <v>937</v>
      </c>
      <c r="D492" s="195">
        <v>14</v>
      </c>
      <c r="E492" s="423"/>
      <c r="F492" s="423"/>
      <c r="G492" s="195" t="s">
        <v>942</v>
      </c>
      <c r="H492" s="195" t="s">
        <v>952</v>
      </c>
      <c r="I492" s="423"/>
      <c r="J492" s="424"/>
      <c r="K492" s="424"/>
      <c r="L492" s="424"/>
      <c r="M492" s="181">
        <v>17.36</v>
      </c>
      <c r="N492" s="181">
        <v>30.986747970934431</v>
      </c>
    </row>
    <row r="493" spans="1:14">
      <c r="A493" s="195">
        <v>492</v>
      </c>
      <c r="B493" s="195">
        <v>4</v>
      </c>
      <c r="C493" s="195" t="s">
        <v>937</v>
      </c>
      <c r="D493" s="195">
        <v>14</v>
      </c>
      <c r="E493" s="423"/>
      <c r="F493" s="423"/>
      <c r="G493" s="195" t="s">
        <v>943</v>
      </c>
      <c r="H493" s="195" t="s">
        <v>952</v>
      </c>
      <c r="I493" s="423"/>
      <c r="J493" s="424"/>
      <c r="K493" s="424"/>
      <c r="L493" s="424"/>
      <c r="M493" s="181">
        <v>18.690000000000001</v>
      </c>
      <c r="N493" s="181">
        <v>33.360732694514084</v>
      </c>
    </row>
    <row r="494" spans="1:14">
      <c r="A494" s="195">
        <v>493</v>
      </c>
      <c r="B494" s="195">
        <v>4</v>
      </c>
      <c r="C494" s="195" t="s">
        <v>937</v>
      </c>
      <c r="D494" s="195">
        <v>14</v>
      </c>
      <c r="E494" s="423">
        <v>1404</v>
      </c>
      <c r="F494" s="423" t="s">
        <v>956</v>
      </c>
      <c r="G494" s="195" t="s">
        <v>939</v>
      </c>
      <c r="H494" s="195" t="s">
        <v>954</v>
      </c>
      <c r="I494" s="423" t="s">
        <v>949</v>
      </c>
      <c r="J494" s="424">
        <v>83.93</v>
      </c>
      <c r="K494" s="424">
        <v>108.65919911331335</v>
      </c>
      <c r="L494" s="424">
        <v>185.28919911331334</v>
      </c>
      <c r="M494" s="181">
        <v>32.53</v>
      </c>
      <c r="N494" s="181">
        <v>58.064453427102364</v>
      </c>
    </row>
    <row r="495" spans="1:14">
      <c r="A495" s="195">
        <v>494</v>
      </c>
      <c r="B495" s="195">
        <v>4</v>
      </c>
      <c r="C495" s="195" t="s">
        <v>937</v>
      </c>
      <c r="D495" s="195">
        <v>14</v>
      </c>
      <c r="E495" s="423"/>
      <c r="F495" s="423"/>
      <c r="G495" s="195" t="s">
        <v>941</v>
      </c>
      <c r="H495" s="195" t="s">
        <v>954</v>
      </c>
      <c r="I495" s="423"/>
      <c r="J495" s="424"/>
      <c r="K495" s="424"/>
      <c r="L495" s="424"/>
      <c r="M495" s="181">
        <v>22.53</v>
      </c>
      <c r="N495" s="181">
        <v>40.214944227255344</v>
      </c>
    </row>
    <row r="496" spans="1:14">
      <c r="A496" s="195">
        <v>495</v>
      </c>
      <c r="B496" s="195">
        <v>4</v>
      </c>
      <c r="C496" s="195" t="s">
        <v>937</v>
      </c>
      <c r="D496" s="195">
        <v>14</v>
      </c>
      <c r="E496" s="423"/>
      <c r="F496" s="423"/>
      <c r="G496" s="195" t="s">
        <v>942</v>
      </c>
      <c r="H496" s="195" t="s">
        <v>954</v>
      </c>
      <c r="I496" s="423"/>
      <c r="J496" s="424"/>
      <c r="K496" s="424"/>
      <c r="L496" s="424"/>
      <c r="M496" s="181">
        <v>22.53</v>
      </c>
      <c r="N496" s="181">
        <v>40.214944227255344</v>
      </c>
    </row>
    <row r="497" spans="1:14">
      <c r="A497" s="195">
        <v>496</v>
      </c>
      <c r="B497" s="195">
        <v>4</v>
      </c>
      <c r="C497" s="195" t="s">
        <v>937</v>
      </c>
      <c r="D497" s="195">
        <v>14</v>
      </c>
      <c r="E497" s="423"/>
      <c r="F497" s="423"/>
      <c r="G497" s="195" t="s">
        <v>943</v>
      </c>
      <c r="H497" s="195" t="s">
        <v>954</v>
      </c>
      <c r="I497" s="423"/>
      <c r="J497" s="424"/>
      <c r="K497" s="424"/>
      <c r="L497" s="424"/>
      <c r="M497" s="181">
        <v>32.53</v>
      </c>
      <c r="N497" s="181">
        <v>58.064453427102364</v>
      </c>
    </row>
    <row r="498" spans="1:14">
      <c r="A498" s="195">
        <v>497</v>
      </c>
      <c r="B498" s="195">
        <v>4</v>
      </c>
      <c r="C498" s="195" t="s">
        <v>937</v>
      </c>
      <c r="D498" s="195">
        <v>14</v>
      </c>
      <c r="E498" s="423">
        <v>1405</v>
      </c>
      <c r="F498" s="423" t="s">
        <v>957</v>
      </c>
      <c r="G498" s="195" t="s">
        <v>939</v>
      </c>
      <c r="H498" s="195" t="s">
        <v>952</v>
      </c>
      <c r="I498" s="423" t="s">
        <v>949</v>
      </c>
      <c r="J498" s="424">
        <v>63.78</v>
      </c>
      <c r="K498" s="424">
        <v>82.572187768939884</v>
      </c>
      <c r="L498" s="424">
        <v>137.06218776893988</v>
      </c>
      <c r="M498" s="181">
        <v>17.36</v>
      </c>
      <c r="N498" s="181">
        <v>30.986747970934431</v>
      </c>
    </row>
    <row r="499" spans="1:14">
      <c r="A499" s="195">
        <v>498</v>
      </c>
      <c r="B499" s="195">
        <v>4</v>
      </c>
      <c r="C499" s="195" t="s">
        <v>937</v>
      </c>
      <c r="D499" s="195">
        <v>14</v>
      </c>
      <c r="E499" s="423"/>
      <c r="F499" s="423"/>
      <c r="G499" s="195" t="s">
        <v>941</v>
      </c>
      <c r="H499" s="195" t="s">
        <v>952</v>
      </c>
      <c r="I499" s="423"/>
      <c r="J499" s="424"/>
      <c r="K499" s="424"/>
      <c r="L499" s="424"/>
      <c r="M499" s="181">
        <v>18.46</v>
      </c>
      <c r="N499" s="181">
        <v>32.950193982917604</v>
      </c>
    </row>
    <row r="500" spans="1:14">
      <c r="A500" s="195">
        <v>499</v>
      </c>
      <c r="B500" s="195">
        <v>4</v>
      </c>
      <c r="C500" s="195" t="s">
        <v>937</v>
      </c>
      <c r="D500" s="195">
        <v>14</v>
      </c>
      <c r="E500" s="423"/>
      <c r="F500" s="423"/>
      <c r="G500" s="195" t="s">
        <v>942</v>
      </c>
      <c r="H500" s="195" t="s">
        <v>952</v>
      </c>
      <c r="I500" s="423"/>
      <c r="J500" s="424"/>
      <c r="K500" s="424"/>
      <c r="L500" s="424"/>
      <c r="M500" s="181">
        <v>18.46</v>
      </c>
      <c r="N500" s="181">
        <v>32.950193982917604</v>
      </c>
    </row>
    <row r="501" spans="1:14">
      <c r="A501" s="195">
        <v>500</v>
      </c>
      <c r="B501" s="195">
        <v>4</v>
      </c>
      <c r="C501" s="195" t="s">
        <v>937</v>
      </c>
      <c r="D501" s="195">
        <v>14</v>
      </c>
      <c r="E501" s="423"/>
      <c r="F501" s="423"/>
      <c r="G501" s="195" t="s">
        <v>943</v>
      </c>
      <c r="H501" s="195" t="s">
        <v>952</v>
      </c>
      <c r="I501" s="423"/>
      <c r="J501" s="424"/>
      <c r="K501" s="424"/>
      <c r="L501" s="424"/>
      <c r="M501" s="181">
        <v>17.36</v>
      </c>
      <c r="N501" s="181">
        <v>30.986747970934431</v>
      </c>
    </row>
    <row r="502" spans="1:14">
      <c r="A502" s="195">
        <v>501</v>
      </c>
      <c r="B502" s="195">
        <v>4</v>
      </c>
      <c r="C502" s="195" t="s">
        <v>937</v>
      </c>
      <c r="D502" s="195">
        <v>14</v>
      </c>
      <c r="E502" s="423">
        <v>1406</v>
      </c>
      <c r="F502" s="423" t="s">
        <v>958</v>
      </c>
      <c r="G502" s="195" t="s">
        <v>939</v>
      </c>
      <c r="H502" s="195" t="s">
        <v>952</v>
      </c>
      <c r="I502" s="423" t="s">
        <v>949</v>
      </c>
      <c r="J502" s="424">
        <v>63.78</v>
      </c>
      <c r="K502" s="424">
        <v>82.572098604408509</v>
      </c>
      <c r="L502" s="424">
        <v>137.0620986044085</v>
      </c>
      <c r="M502" s="181">
        <v>18.46</v>
      </c>
      <c r="N502" s="181">
        <v>32.950193982917604</v>
      </c>
    </row>
    <row r="503" spans="1:14">
      <c r="A503" s="195">
        <v>502</v>
      </c>
      <c r="B503" s="195">
        <v>4</v>
      </c>
      <c r="C503" s="195" t="s">
        <v>937</v>
      </c>
      <c r="D503" s="195">
        <v>14</v>
      </c>
      <c r="E503" s="423"/>
      <c r="F503" s="423"/>
      <c r="G503" s="195" t="s">
        <v>941</v>
      </c>
      <c r="H503" s="195" t="s">
        <v>952</v>
      </c>
      <c r="I503" s="423"/>
      <c r="J503" s="424"/>
      <c r="K503" s="424"/>
      <c r="L503" s="424"/>
      <c r="M503" s="181">
        <v>17.36</v>
      </c>
      <c r="N503" s="181">
        <v>30.986747970934431</v>
      </c>
    </row>
    <row r="504" spans="1:14">
      <c r="A504" s="195">
        <v>503</v>
      </c>
      <c r="B504" s="195">
        <v>4</v>
      </c>
      <c r="C504" s="195" t="s">
        <v>937</v>
      </c>
      <c r="D504" s="195">
        <v>14</v>
      </c>
      <c r="E504" s="423"/>
      <c r="F504" s="423"/>
      <c r="G504" s="195" t="s">
        <v>942</v>
      </c>
      <c r="H504" s="195" t="s">
        <v>952</v>
      </c>
      <c r="I504" s="423"/>
      <c r="J504" s="424"/>
      <c r="K504" s="424"/>
      <c r="L504" s="424"/>
      <c r="M504" s="181">
        <v>17.36</v>
      </c>
      <c r="N504" s="181">
        <v>30.986747970934431</v>
      </c>
    </row>
    <row r="505" spans="1:14">
      <c r="A505" s="195">
        <v>504</v>
      </c>
      <c r="B505" s="195">
        <v>4</v>
      </c>
      <c r="C505" s="195" t="s">
        <v>937</v>
      </c>
      <c r="D505" s="195">
        <v>14</v>
      </c>
      <c r="E505" s="423"/>
      <c r="F505" s="423"/>
      <c r="G505" s="195" t="s">
        <v>943</v>
      </c>
      <c r="H505" s="195" t="s">
        <v>952</v>
      </c>
      <c r="I505" s="423"/>
      <c r="J505" s="424"/>
      <c r="K505" s="424"/>
      <c r="L505" s="424"/>
      <c r="M505" s="181">
        <v>18.46</v>
      </c>
      <c r="N505" s="181">
        <v>32.950193982917604</v>
      </c>
    </row>
    <row r="506" spans="1:14">
      <c r="A506" s="195">
        <v>505</v>
      </c>
      <c r="B506" s="195">
        <v>4</v>
      </c>
      <c r="C506" s="195" t="s">
        <v>937</v>
      </c>
      <c r="D506" s="195">
        <v>14</v>
      </c>
      <c r="E506" s="423">
        <v>1407</v>
      </c>
      <c r="F506" s="423" t="s">
        <v>959</v>
      </c>
      <c r="G506" s="195" t="s">
        <v>939</v>
      </c>
      <c r="H506" s="195" t="s">
        <v>952</v>
      </c>
      <c r="I506" s="423" t="s">
        <v>949</v>
      </c>
      <c r="J506" s="424">
        <v>63.88</v>
      </c>
      <c r="K506" s="424">
        <v>82.701562540759099</v>
      </c>
      <c r="L506" s="424">
        <v>137.4615625407591</v>
      </c>
      <c r="M506" s="181">
        <v>17.36</v>
      </c>
      <c r="N506" s="181">
        <v>30.986747970934431</v>
      </c>
    </row>
    <row r="507" spans="1:14">
      <c r="A507" s="195">
        <v>506</v>
      </c>
      <c r="B507" s="195">
        <v>4</v>
      </c>
      <c r="C507" s="195" t="s">
        <v>937</v>
      </c>
      <c r="D507" s="195">
        <v>14</v>
      </c>
      <c r="E507" s="423"/>
      <c r="F507" s="423"/>
      <c r="G507" s="195" t="s">
        <v>941</v>
      </c>
      <c r="H507" s="195" t="s">
        <v>952</v>
      </c>
      <c r="I507" s="423"/>
      <c r="J507" s="424"/>
      <c r="K507" s="424"/>
      <c r="L507" s="424"/>
      <c r="M507" s="181">
        <v>18.690000000000001</v>
      </c>
      <c r="N507" s="181">
        <v>33.360732694514084</v>
      </c>
    </row>
    <row r="508" spans="1:14">
      <c r="A508" s="195">
        <v>507</v>
      </c>
      <c r="B508" s="195">
        <v>4</v>
      </c>
      <c r="C508" s="195" t="s">
        <v>937</v>
      </c>
      <c r="D508" s="195">
        <v>14</v>
      </c>
      <c r="E508" s="423"/>
      <c r="F508" s="423"/>
      <c r="G508" s="195" t="s">
        <v>942</v>
      </c>
      <c r="H508" s="195" t="s">
        <v>952</v>
      </c>
      <c r="I508" s="423"/>
      <c r="J508" s="424"/>
      <c r="K508" s="424"/>
      <c r="L508" s="424"/>
      <c r="M508" s="181">
        <v>18.690000000000001</v>
      </c>
      <c r="N508" s="181">
        <v>33.360732694514084</v>
      </c>
    </row>
    <row r="509" spans="1:14">
      <c r="A509" s="195">
        <v>508</v>
      </c>
      <c r="B509" s="195">
        <v>4</v>
      </c>
      <c r="C509" s="195" t="s">
        <v>937</v>
      </c>
      <c r="D509" s="195">
        <v>14</v>
      </c>
      <c r="E509" s="423"/>
      <c r="F509" s="423"/>
      <c r="G509" s="195" t="s">
        <v>943</v>
      </c>
      <c r="H509" s="195" t="s">
        <v>952</v>
      </c>
      <c r="I509" s="423"/>
      <c r="J509" s="424"/>
      <c r="K509" s="424"/>
      <c r="L509" s="424"/>
      <c r="M509" s="181">
        <v>17.36</v>
      </c>
      <c r="N509" s="181">
        <v>30.986747970934431</v>
      </c>
    </row>
    <row r="510" spans="1:14">
      <c r="A510" s="195">
        <v>509</v>
      </c>
      <c r="B510" s="195">
        <v>4</v>
      </c>
      <c r="C510" s="195" t="s">
        <v>937</v>
      </c>
      <c r="D510" s="195">
        <v>14</v>
      </c>
      <c r="E510" s="423">
        <v>1408</v>
      </c>
      <c r="F510" s="423" t="s">
        <v>960</v>
      </c>
      <c r="G510" s="195" t="s">
        <v>939</v>
      </c>
      <c r="H510" s="195" t="s">
        <v>954</v>
      </c>
      <c r="I510" s="423" t="s">
        <v>949</v>
      </c>
      <c r="J510" s="424">
        <v>83.93</v>
      </c>
      <c r="K510" s="424">
        <v>108.6590817790531</v>
      </c>
      <c r="L510" s="424">
        <v>185.28908177905311</v>
      </c>
      <c r="M510" s="181">
        <v>22.53</v>
      </c>
      <c r="N510" s="181">
        <v>40.214944227255344</v>
      </c>
    </row>
    <row r="511" spans="1:14">
      <c r="A511" s="195">
        <v>510</v>
      </c>
      <c r="B511" s="195">
        <v>4</v>
      </c>
      <c r="C511" s="195" t="s">
        <v>937</v>
      </c>
      <c r="D511" s="195">
        <v>14</v>
      </c>
      <c r="E511" s="423"/>
      <c r="F511" s="423"/>
      <c r="G511" s="195" t="s">
        <v>941</v>
      </c>
      <c r="H511" s="195" t="s">
        <v>954</v>
      </c>
      <c r="I511" s="423"/>
      <c r="J511" s="424"/>
      <c r="K511" s="424"/>
      <c r="L511" s="424"/>
      <c r="M511" s="181">
        <v>32.53</v>
      </c>
      <c r="N511" s="181">
        <v>58.064453427102364</v>
      </c>
    </row>
    <row r="512" spans="1:14">
      <c r="A512" s="195">
        <v>511</v>
      </c>
      <c r="B512" s="195">
        <v>4</v>
      </c>
      <c r="C512" s="195" t="s">
        <v>937</v>
      </c>
      <c r="D512" s="195">
        <v>14</v>
      </c>
      <c r="E512" s="423"/>
      <c r="F512" s="423"/>
      <c r="G512" s="195" t="s">
        <v>942</v>
      </c>
      <c r="H512" s="195" t="s">
        <v>954</v>
      </c>
      <c r="I512" s="423"/>
      <c r="J512" s="424"/>
      <c r="K512" s="424"/>
      <c r="L512" s="424"/>
      <c r="M512" s="181">
        <v>32.53</v>
      </c>
      <c r="N512" s="181">
        <v>58.064453427102364</v>
      </c>
    </row>
    <row r="513" spans="1:14">
      <c r="A513" s="195">
        <v>512</v>
      </c>
      <c r="B513" s="195">
        <v>4</v>
      </c>
      <c r="C513" s="195" t="s">
        <v>937</v>
      </c>
      <c r="D513" s="195">
        <v>14</v>
      </c>
      <c r="E513" s="423"/>
      <c r="F513" s="423"/>
      <c r="G513" s="195" t="s">
        <v>943</v>
      </c>
      <c r="H513" s="195" t="s">
        <v>954</v>
      </c>
      <c r="I513" s="423"/>
      <c r="J513" s="424"/>
      <c r="K513" s="424"/>
      <c r="L513" s="424"/>
      <c r="M513" s="181">
        <v>22.53</v>
      </c>
      <c r="N513" s="181">
        <v>40.214944227255344</v>
      </c>
    </row>
    <row r="514" spans="1:14">
      <c r="A514" s="195">
        <v>513</v>
      </c>
      <c r="B514" s="195">
        <v>4</v>
      </c>
      <c r="C514" s="195" t="s">
        <v>937</v>
      </c>
      <c r="D514" s="195">
        <v>14</v>
      </c>
      <c r="E514" s="423">
        <v>1409</v>
      </c>
      <c r="F514" s="423" t="s">
        <v>961</v>
      </c>
      <c r="G514" s="195" t="s">
        <v>939</v>
      </c>
      <c r="H514" s="195" t="s">
        <v>952</v>
      </c>
      <c r="I514" s="423" t="s">
        <v>949</v>
      </c>
      <c r="J514" s="424">
        <v>85.88</v>
      </c>
      <c r="K514" s="424">
        <v>111.18362853788965</v>
      </c>
      <c r="L514" s="424">
        <v>191.44362853788965</v>
      </c>
      <c r="M514" s="181">
        <v>32.799999999999997</v>
      </c>
      <c r="N514" s="181">
        <v>58.546390175498232</v>
      </c>
    </row>
    <row r="515" spans="1:14" ht="16.5">
      <c r="A515" s="195">
        <v>514</v>
      </c>
      <c r="B515" s="195">
        <v>4</v>
      </c>
      <c r="C515" s="195" t="s">
        <v>937</v>
      </c>
      <c r="D515" s="195">
        <v>14</v>
      </c>
      <c r="E515" s="423"/>
      <c r="F515" s="423"/>
      <c r="G515" s="195" t="s">
        <v>941</v>
      </c>
      <c r="H515" s="195" t="s">
        <v>952</v>
      </c>
      <c r="I515" s="423"/>
      <c r="J515" s="424"/>
      <c r="K515" s="424"/>
      <c r="L515" s="424"/>
      <c r="M515" s="213">
        <v>22.84</v>
      </c>
      <c r="N515" s="213">
        <v>40.768279012450598</v>
      </c>
    </row>
    <row r="516" spans="1:14" ht="16.5">
      <c r="A516" s="195">
        <v>515</v>
      </c>
      <c r="B516" s="195">
        <v>4</v>
      </c>
      <c r="C516" s="195" t="s">
        <v>937</v>
      </c>
      <c r="D516" s="195">
        <v>14</v>
      </c>
      <c r="E516" s="423"/>
      <c r="F516" s="423"/>
      <c r="G516" s="195" t="s">
        <v>942</v>
      </c>
      <c r="H516" s="195" t="s">
        <v>952</v>
      </c>
      <c r="I516" s="423"/>
      <c r="J516" s="424"/>
      <c r="K516" s="424"/>
      <c r="L516" s="424"/>
      <c r="M516" s="213">
        <v>22.84</v>
      </c>
      <c r="N516" s="213">
        <v>40.768279012450598</v>
      </c>
    </row>
    <row r="517" spans="1:14">
      <c r="A517" s="195">
        <v>516</v>
      </c>
      <c r="B517" s="195">
        <v>4</v>
      </c>
      <c r="C517" s="195" t="s">
        <v>937</v>
      </c>
      <c r="D517" s="195">
        <v>14</v>
      </c>
      <c r="E517" s="423"/>
      <c r="F517" s="423"/>
      <c r="G517" s="195" t="s">
        <v>943</v>
      </c>
      <c r="H517" s="195" t="s">
        <v>952</v>
      </c>
      <c r="I517" s="423"/>
      <c r="J517" s="424"/>
      <c r="K517" s="424"/>
      <c r="L517" s="424"/>
      <c r="M517" s="181">
        <v>32.799999999999997</v>
      </c>
      <c r="N517" s="181">
        <v>58.546390175498232</v>
      </c>
    </row>
    <row r="518" spans="1:14">
      <c r="A518" s="195">
        <v>517</v>
      </c>
      <c r="B518" s="195">
        <v>4</v>
      </c>
      <c r="C518" s="195" t="s">
        <v>937</v>
      </c>
      <c r="D518" s="195">
        <v>14</v>
      </c>
      <c r="E518" s="423">
        <v>1410</v>
      </c>
      <c r="F518" s="423" t="s">
        <v>962</v>
      </c>
      <c r="G518" s="195" t="s">
        <v>939</v>
      </c>
      <c r="H518" s="195" t="s">
        <v>954</v>
      </c>
      <c r="I518" s="423" t="s">
        <v>949</v>
      </c>
      <c r="J518" s="424">
        <v>85.88</v>
      </c>
      <c r="K518" s="424">
        <v>111.18362853788965</v>
      </c>
      <c r="L518" s="424">
        <v>188.78362853788963</v>
      </c>
      <c r="M518" s="181">
        <v>29.92</v>
      </c>
      <c r="N518" s="181">
        <v>53.405731525942301</v>
      </c>
    </row>
    <row r="519" spans="1:14">
      <c r="A519" s="195">
        <v>518</v>
      </c>
      <c r="B519" s="195">
        <v>4</v>
      </c>
      <c r="C519" s="195" t="s">
        <v>937</v>
      </c>
      <c r="D519" s="195">
        <v>14</v>
      </c>
      <c r="E519" s="423"/>
      <c r="F519" s="423"/>
      <c r="G519" s="195" t="s">
        <v>941</v>
      </c>
      <c r="H519" s="195" t="s">
        <v>954</v>
      </c>
      <c r="I519" s="423"/>
      <c r="J519" s="424"/>
      <c r="K519" s="424"/>
      <c r="L519" s="424"/>
      <c r="M519" s="181">
        <v>22.84</v>
      </c>
      <c r="N519" s="181">
        <v>40.768279012450598</v>
      </c>
    </row>
    <row r="520" spans="1:14">
      <c r="A520" s="195">
        <v>519</v>
      </c>
      <c r="B520" s="195">
        <v>4</v>
      </c>
      <c r="C520" s="195" t="s">
        <v>937</v>
      </c>
      <c r="D520" s="195">
        <v>14</v>
      </c>
      <c r="E520" s="423"/>
      <c r="F520" s="423"/>
      <c r="G520" s="195" t="s">
        <v>942</v>
      </c>
      <c r="H520" s="195" t="s">
        <v>954</v>
      </c>
      <c r="I520" s="423"/>
      <c r="J520" s="424"/>
      <c r="K520" s="424"/>
      <c r="L520" s="424"/>
      <c r="M520" s="181">
        <v>22.84</v>
      </c>
      <c r="N520" s="181">
        <v>40.768279012450598</v>
      </c>
    </row>
    <row r="521" spans="1:14">
      <c r="A521" s="195">
        <v>520</v>
      </c>
      <c r="B521" s="195">
        <v>4</v>
      </c>
      <c r="C521" s="195" t="s">
        <v>937</v>
      </c>
      <c r="D521" s="195">
        <v>14</v>
      </c>
      <c r="E521" s="423"/>
      <c r="F521" s="423"/>
      <c r="G521" s="195" t="s">
        <v>943</v>
      </c>
      <c r="H521" s="195" t="s">
        <v>954</v>
      </c>
      <c r="I521" s="423"/>
      <c r="J521" s="424"/>
      <c r="K521" s="424"/>
      <c r="L521" s="424"/>
      <c r="M521" s="181">
        <v>29.92</v>
      </c>
      <c r="N521" s="181">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4"/>
    <col min="3" max="3" width="15.5" style="124" customWidth="1"/>
    <col min="4" max="4" width="38.375" style="124" customWidth="1"/>
    <col min="5" max="7" width="13.5" style="124" customWidth="1"/>
    <col min="8" max="16384" width="22.875" style="124"/>
  </cols>
  <sheetData>
    <row r="1" spans="1:7">
      <c r="A1" s="125" t="s">
        <v>48</v>
      </c>
      <c r="B1" s="59" t="s">
        <v>153</v>
      </c>
      <c r="C1" s="59" t="s">
        <v>154</v>
      </c>
      <c r="D1" s="59" t="s">
        <v>155</v>
      </c>
      <c r="E1" s="130">
        <v>19377.439999999999</v>
      </c>
    </row>
    <row r="2" spans="1:7" ht="89.25" customHeight="1">
      <c r="A2" s="126">
        <v>1</v>
      </c>
      <c r="B2" s="59" t="s">
        <v>156</v>
      </c>
      <c r="C2" s="59">
        <f>F2</f>
        <v>1291829</v>
      </c>
      <c r="D2" s="60" t="s">
        <v>837</v>
      </c>
      <c r="E2" s="124">
        <f>4000*E1</f>
        <v>77509760</v>
      </c>
      <c r="F2" s="124">
        <f>ROUND(E2/60,0)</f>
        <v>1291829</v>
      </c>
    </row>
    <row r="3" spans="1:7">
      <c r="A3" s="126">
        <v>2</v>
      </c>
      <c r="B3" s="59" t="s">
        <v>157</v>
      </c>
      <c r="C3" s="59">
        <f>C4+C5+C6</f>
        <v>1499814</v>
      </c>
      <c r="D3" s="127" t="s">
        <v>49</v>
      </c>
    </row>
    <row r="4" spans="1:7" ht="60">
      <c r="A4" s="126">
        <v>2.1</v>
      </c>
      <c r="B4" s="59" t="s">
        <v>158</v>
      </c>
      <c r="C4" s="59">
        <f>E4</f>
        <v>348794</v>
      </c>
      <c r="D4" s="60" t="s">
        <v>831</v>
      </c>
      <c r="E4" s="124">
        <f>ROUND(1.5*12*E1,0)</f>
        <v>348794</v>
      </c>
    </row>
    <row r="5" spans="1:7" ht="76.5" customHeight="1">
      <c r="A5" s="126">
        <v>2.2000000000000002</v>
      </c>
      <c r="B5" s="59" t="s">
        <v>159</v>
      </c>
      <c r="C5" s="59">
        <f>ROUND(E5,0)</f>
        <v>232529</v>
      </c>
      <c r="D5" s="60" t="s">
        <v>838</v>
      </c>
      <c r="E5" s="124">
        <f>ROUND(E2*0.003,0)</f>
        <v>232529</v>
      </c>
    </row>
    <row r="6" spans="1:7" ht="36">
      <c r="A6" s="126">
        <v>2.2999999999999998</v>
      </c>
      <c r="B6" s="59" t="s">
        <v>164</v>
      </c>
      <c r="C6" s="59">
        <f>E6</f>
        <v>918491</v>
      </c>
      <c r="D6" s="60" t="s">
        <v>834</v>
      </c>
      <c r="E6" s="128">
        <f>ROUND(3.95*E1*12,0)</f>
        <v>918491</v>
      </c>
    </row>
    <row r="7" spans="1:7">
      <c r="A7" s="126">
        <v>3</v>
      </c>
      <c r="B7" s="59" t="s">
        <v>166</v>
      </c>
      <c r="C7" s="59">
        <f>C8+C9+C10</f>
        <v>102890</v>
      </c>
      <c r="D7" s="127" t="s">
        <v>50</v>
      </c>
    </row>
    <row r="8" spans="1:7" ht="36">
      <c r="A8" s="126">
        <v>3.1</v>
      </c>
      <c r="B8" s="59" t="s">
        <v>160</v>
      </c>
      <c r="C8" s="59">
        <f>E8</f>
        <v>18583</v>
      </c>
      <c r="D8" s="60" t="s">
        <v>842</v>
      </c>
      <c r="E8" s="124">
        <f>ROUND(47.95*E1*0.02,0)</f>
        <v>18583</v>
      </c>
    </row>
    <row r="9" spans="1:7">
      <c r="A9" s="126">
        <v>3.2</v>
      </c>
      <c r="B9" s="59" t="s">
        <v>168</v>
      </c>
      <c r="C9" s="59">
        <v>0</v>
      </c>
      <c r="D9" s="60" t="s">
        <v>832</v>
      </c>
      <c r="G9" s="124">
        <f>E9*F9</f>
        <v>0</v>
      </c>
    </row>
    <row r="10" spans="1:7" ht="60">
      <c r="A10" s="126">
        <v>3.3</v>
      </c>
      <c r="B10" s="59" t="s">
        <v>170</v>
      </c>
      <c r="C10" s="59">
        <f>E10</f>
        <v>84307</v>
      </c>
      <c r="D10" s="60" t="s">
        <v>843</v>
      </c>
      <c r="E10" s="124">
        <f>ROUND((C2+C3+C8)*0.03,0)</f>
        <v>84307</v>
      </c>
    </row>
    <row r="11" spans="1:7">
      <c r="A11" s="126">
        <v>4</v>
      </c>
      <c r="B11" s="59" t="s">
        <v>161</v>
      </c>
      <c r="C11" s="59">
        <f>C2+C3+C7</f>
        <v>2894533</v>
      </c>
      <c r="D11" s="127" t="s">
        <v>51</v>
      </c>
    </row>
    <row r="12" spans="1:7">
      <c r="A12" s="126">
        <v>5</v>
      </c>
      <c r="B12" s="59" t="s">
        <v>172</v>
      </c>
      <c r="C12" s="59">
        <f>ROUND(C11/E1/12,0)</f>
        <v>12</v>
      </c>
      <c r="D12" s="127" t="s">
        <v>833</v>
      </c>
    </row>
    <row r="15" spans="1:7">
      <c r="E15" s="124">
        <v>138.75</v>
      </c>
      <c r="F15" s="124" t="e">
        <f>E15/F9</f>
        <v>#DIV/0!</v>
      </c>
    </row>
    <row r="16" spans="1:7">
      <c r="E16" s="124">
        <v>4631.17</v>
      </c>
    </row>
    <row r="17" spans="5:6">
      <c r="E17" s="124">
        <f>E16*0.7</f>
        <v>3241.819</v>
      </c>
      <c r="F17" s="124">
        <f>E17*F9</f>
        <v>0</v>
      </c>
    </row>
    <row r="41" spans="2:5">
      <c r="B41" s="124">
        <v>659348240.59000003</v>
      </c>
      <c r="C41" s="124">
        <f>B41/60</f>
        <v>10989137.343166668</v>
      </c>
      <c r="D41" s="124">
        <f>C41*0.35</f>
        <v>3846198.0701083336</v>
      </c>
      <c r="E41" s="124">
        <f>12*B42</f>
        <v>774192.96</v>
      </c>
    </row>
    <row r="42" spans="2:5">
      <c r="B42" s="124">
        <v>64516.08</v>
      </c>
    </row>
    <row r="43" spans="2:5">
      <c r="B43" s="124">
        <v>40.19</v>
      </c>
    </row>
    <row r="47" spans="2:5">
      <c r="B47" s="124">
        <v>4631.17</v>
      </c>
      <c r="C47" s="129">
        <v>4.7500000000000001E-2</v>
      </c>
      <c r="D47" s="129">
        <v>4.9000000000000002E-2</v>
      </c>
    </row>
    <row r="48" spans="2:5">
      <c r="B48" s="124">
        <f>B47*0.7</f>
        <v>3241.819</v>
      </c>
      <c r="C48" s="124">
        <f>D47*0.9</f>
        <v>4.41E-2</v>
      </c>
      <c r="D48" s="12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99"/>
    <col min="3" max="3" width="11" style="199" bestFit="1" customWidth="1"/>
    <col min="4" max="8" width="9" style="199"/>
    <col min="9" max="11" width="15.75" style="199" customWidth="1"/>
    <col min="12" max="16384" width="9" style="199"/>
  </cols>
  <sheetData>
    <row r="1" spans="1:11" ht="18">
      <c r="A1" s="212" t="s">
        <v>146</v>
      </c>
      <c r="B1" s="212" t="s">
        <v>929</v>
      </c>
      <c r="C1" s="212" t="s">
        <v>930</v>
      </c>
      <c r="D1" s="212" t="s">
        <v>104</v>
      </c>
      <c r="E1" s="212" t="s">
        <v>669</v>
      </c>
      <c r="F1" s="212" t="s">
        <v>98</v>
      </c>
      <c r="G1" s="212" t="s">
        <v>899</v>
      </c>
      <c r="H1" s="212" t="s">
        <v>150</v>
      </c>
      <c r="I1" s="212" t="s">
        <v>932</v>
      </c>
      <c r="J1" s="212" t="s">
        <v>933</v>
      </c>
      <c r="K1" s="212" t="s">
        <v>934</v>
      </c>
    </row>
    <row r="2" spans="1:11" ht="16.5">
      <c r="A2" s="87">
        <v>1</v>
      </c>
      <c r="B2" s="87">
        <v>2</v>
      </c>
      <c r="C2" s="87" t="s">
        <v>963</v>
      </c>
      <c r="D2" s="87">
        <v>2</v>
      </c>
      <c r="E2" s="87">
        <v>201</v>
      </c>
      <c r="F2" s="87" t="s">
        <v>938</v>
      </c>
      <c r="G2" s="87" t="s">
        <v>964</v>
      </c>
      <c r="H2" s="87" t="s">
        <v>867</v>
      </c>
      <c r="I2" s="214">
        <v>117.59</v>
      </c>
      <c r="J2" s="215">
        <v>148.49735036902234</v>
      </c>
      <c r="K2" s="215">
        <v>250.58735036902235</v>
      </c>
    </row>
    <row r="3" spans="1:11" ht="16.5">
      <c r="A3" s="87">
        <v>2</v>
      </c>
      <c r="B3" s="87">
        <v>2</v>
      </c>
      <c r="C3" s="87" t="s">
        <v>963</v>
      </c>
      <c r="D3" s="87">
        <v>2</v>
      </c>
      <c r="E3" s="87">
        <v>202</v>
      </c>
      <c r="F3" s="87" t="s">
        <v>946</v>
      </c>
      <c r="G3" s="87" t="s">
        <v>964</v>
      </c>
      <c r="H3" s="87" t="s">
        <v>947</v>
      </c>
      <c r="I3" s="214">
        <v>111.71</v>
      </c>
      <c r="J3" s="215">
        <v>141.07185143059345</v>
      </c>
      <c r="K3" s="215">
        <v>237.82185143059345</v>
      </c>
    </row>
    <row r="4" spans="1:11" ht="16.5">
      <c r="A4" s="87">
        <v>3</v>
      </c>
      <c r="B4" s="87">
        <v>2</v>
      </c>
      <c r="C4" s="87" t="s">
        <v>963</v>
      </c>
      <c r="D4" s="87">
        <v>2</v>
      </c>
      <c r="E4" s="87">
        <v>203</v>
      </c>
      <c r="F4" s="87" t="s">
        <v>948</v>
      </c>
      <c r="G4" s="87" t="s">
        <v>965</v>
      </c>
      <c r="H4" s="87" t="s">
        <v>867</v>
      </c>
      <c r="I4" s="214">
        <v>85.74</v>
      </c>
      <c r="J4" s="215">
        <v>108.27589778586594</v>
      </c>
      <c r="K4" s="215">
        <v>189.77589778586594</v>
      </c>
    </row>
    <row r="5" spans="1:11" ht="16.5">
      <c r="A5" s="87">
        <v>4</v>
      </c>
      <c r="B5" s="87">
        <v>2</v>
      </c>
      <c r="C5" s="87" t="s">
        <v>963</v>
      </c>
      <c r="D5" s="87">
        <v>2</v>
      </c>
      <c r="E5" s="87">
        <v>204</v>
      </c>
      <c r="F5" s="87" t="s">
        <v>950</v>
      </c>
      <c r="G5" s="87" t="s">
        <v>965</v>
      </c>
      <c r="H5" s="87" t="s">
        <v>947</v>
      </c>
      <c r="I5" s="214">
        <v>80.599999999999994</v>
      </c>
      <c r="J5" s="215">
        <v>101.78490041451825</v>
      </c>
      <c r="K5" s="215">
        <v>170.04490041451825</v>
      </c>
    </row>
    <row r="6" spans="1:11" ht="16.5">
      <c r="A6" s="87">
        <v>5</v>
      </c>
      <c r="B6" s="87">
        <v>2</v>
      </c>
      <c r="C6" s="87" t="s">
        <v>963</v>
      </c>
      <c r="D6" s="87">
        <v>2</v>
      </c>
      <c r="E6" s="87">
        <v>205</v>
      </c>
      <c r="F6" s="87" t="s">
        <v>939</v>
      </c>
      <c r="G6" s="87" t="s">
        <v>965</v>
      </c>
      <c r="H6" s="87" t="s">
        <v>867</v>
      </c>
      <c r="I6" s="214">
        <v>85.74</v>
      </c>
      <c r="J6" s="215">
        <v>108.27589778586594</v>
      </c>
      <c r="K6" s="215">
        <v>189.77589778586594</v>
      </c>
    </row>
    <row r="7" spans="1:11" ht="16.5">
      <c r="A7" s="87">
        <v>6</v>
      </c>
      <c r="B7" s="87">
        <v>2</v>
      </c>
      <c r="C7" s="87" t="s">
        <v>963</v>
      </c>
      <c r="D7" s="87">
        <v>2</v>
      </c>
      <c r="E7" s="87">
        <v>206</v>
      </c>
      <c r="F7" s="87" t="s">
        <v>943</v>
      </c>
      <c r="G7" s="87" t="s">
        <v>965</v>
      </c>
      <c r="H7" s="87" t="s">
        <v>947</v>
      </c>
      <c r="I7" s="214">
        <v>80.599999999999994</v>
      </c>
      <c r="J7" s="215">
        <v>101.78490041451825</v>
      </c>
      <c r="K7" s="215">
        <v>170.04490041451825</v>
      </c>
    </row>
    <row r="8" spans="1:11" ht="16.5">
      <c r="A8" s="87">
        <v>7</v>
      </c>
      <c r="B8" s="87">
        <v>2</v>
      </c>
      <c r="C8" s="87" t="s">
        <v>963</v>
      </c>
      <c r="D8" s="87">
        <v>2</v>
      </c>
      <c r="E8" s="87">
        <v>207</v>
      </c>
      <c r="F8" s="87" t="s">
        <v>941</v>
      </c>
      <c r="G8" s="87" t="s">
        <v>964</v>
      </c>
      <c r="H8" s="87" t="s">
        <v>867</v>
      </c>
      <c r="I8" s="214">
        <v>117.59</v>
      </c>
      <c r="J8" s="215">
        <v>148.49735036902234</v>
      </c>
      <c r="K8" s="215">
        <v>250.58735036902235</v>
      </c>
    </row>
    <row r="9" spans="1:11" ht="16.5">
      <c r="A9" s="87">
        <v>8</v>
      </c>
      <c r="B9" s="87">
        <v>2</v>
      </c>
      <c r="C9" s="87" t="s">
        <v>963</v>
      </c>
      <c r="D9" s="87">
        <v>2</v>
      </c>
      <c r="E9" s="87">
        <v>208</v>
      </c>
      <c r="F9" s="87" t="s">
        <v>942</v>
      </c>
      <c r="G9" s="87" t="s">
        <v>964</v>
      </c>
      <c r="H9" s="87" t="s">
        <v>947</v>
      </c>
      <c r="I9" s="214">
        <v>111.71</v>
      </c>
      <c r="J9" s="215">
        <v>141.07185143059345</v>
      </c>
      <c r="K9" s="215">
        <v>237.82185143059345</v>
      </c>
    </row>
    <row r="10" spans="1:11" ht="16.5">
      <c r="A10" s="87">
        <v>9</v>
      </c>
      <c r="B10" s="87">
        <v>2</v>
      </c>
      <c r="C10" s="87" t="s">
        <v>963</v>
      </c>
      <c r="D10" s="87">
        <v>3</v>
      </c>
      <c r="E10" s="87">
        <v>301</v>
      </c>
      <c r="F10" s="87" t="s">
        <v>938</v>
      </c>
      <c r="G10" s="87" t="s">
        <v>964</v>
      </c>
      <c r="H10" s="87" t="s">
        <v>867</v>
      </c>
      <c r="I10" s="214">
        <v>117.59</v>
      </c>
      <c r="J10" s="215">
        <v>148.49735036902234</v>
      </c>
      <c r="K10" s="215">
        <v>250.58735036902235</v>
      </c>
    </row>
    <row r="11" spans="1:11" ht="16.5">
      <c r="A11" s="87">
        <v>10</v>
      </c>
      <c r="B11" s="87">
        <v>2</v>
      </c>
      <c r="C11" s="87" t="s">
        <v>963</v>
      </c>
      <c r="D11" s="87">
        <v>3</v>
      </c>
      <c r="E11" s="87">
        <v>302</v>
      </c>
      <c r="F11" s="87" t="s">
        <v>946</v>
      </c>
      <c r="G11" s="87" t="s">
        <v>964</v>
      </c>
      <c r="H11" s="87" t="s">
        <v>947</v>
      </c>
      <c r="I11" s="214">
        <v>111.71</v>
      </c>
      <c r="J11" s="215">
        <v>141.07185143059345</v>
      </c>
      <c r="K11" s="215">
        <v>237.82185143059345</v>
      </c>
    </row>
    <row r="12" spans="1:11" ht="16.5">
      <c r="A12" s="87">
        <v>11</v>
      </c>
      <c r="B12" s="87">
        <v>2</v>
      </c>
      <c r="C12" s="87" t="s">
        <v>963</v>
      </c>
      <c r="D12" s="87">
        <v>3</v>
      </c>
      <c r="E12" s="87">
        <v>303</v>
      </c>
      <c r="F12" s="87" t="s">
        <v>948</v>
      </c>
      <c r="G12" s="87" t="s">
        <v>965</v>
      </c>
      <c r="H12" s="87" t="s">
        <v>867</v>
      </c>
      <c r="I12" s="214">
        <v>85.74</v>
      </c>
      <c r="J12" s="215">
        <v>108.27589778586594</v>
      </c>
      <c r="K12" s="215">
        <v>189.77589778586594</v>
      </c>
    </row>
    <row r="13" spans="1:11" ht="16.5">
      <c r="A13" s="87">
        <v>12</v>
      </c>
      <c r="B13" s="87">
        <v>2</v>
      </c>
      <c r="C13" s="87" t="s">
        <v>963</v>
      </c>
      <c r="D13" s="87">
        <v>3</v>
      </c>
      <c r="E13" s="87">
        <v>304</v>
      </c>
      <c r="F13" s="87" t="s">
        <v>950</v>
      </c>
      <c r="G13" s="87" t="s">
        <v>965</v>
      </c>
      <c r="H13" s="87" t="s">
        <v>947</v>
      </c>
      <c r="I13" s="214">
        <v>80.599999999999994</v>
      </c>
      <c r="J13" s="215">
        <v>101.78490041451825</v>
      </c>
      <c r="K13" s="215">
        <v>170.04490041451825</v>
      </c>
    </row>
    <row r="14" spans="1:11" ht="16.5">
      <c r="A14" s="87">
        <v>13</v>
      </c>
      <c r="B14" s="87">
        <v>2</v>
      </c>
      <c r="C14" s="87" t="s">
        <v>963</v>
      </c>
      <c r="D14" s="87">
        <v>3</v>
      </c>
      <c r="E14" s="87">
        <v>305</v>
      </c>
      <c r="F14" s="87" t="s">
        <v>939</v>
      </c>
      <c r="G14" s="87" t="s">
        <v>965</v>
      </c>
      <c r="H14" s="87" t="s">
        <v>867</v>
      </c>
      <c r="I14" s="214">
        <v>85.74</v>
      </c>
      <c r="J14" s="215">
        <v>108.27589778586594</v>
      </c>
      <c r="K14" s="215">
        <v>189.77589778586594</v>
      </c>
    </row>
    <row r="15" spans="1:11" ht="16.5">
      <c r="A15" s="87">
        <v>14</v>
      </c>
      <c r="B15" s="87">
        <v>2</v>
      </c>
      <c r="C15" s="87" t="s">
        <v>963</v>
      </c>
      <c r="D15" s="87">
        <v>3</v>
      </c>
      <c r="E15" s="87">
        <v>306</v>
      </c>
      <c r="F15" s="87" t="s">
        <v>943</v>
      </c>
      <c r="G15" s="87" t="s">
        <v>965</v>
      </c>
      <c r="H15" s="87" t="s">
        <v>947</v>
      </c>
      <c r="I15" s="214">
        <v>80.599999999999994</v>
      </c>
      <c r="J15" s="215">
        <v>101.78490041451825</v>
      </c>
      <c r="K15" s="215">
        <v>170.04490041451825</v>
      </c>
    </row>
    <row r="16" spans="1:11" ht="16.5">
      <c r="A16" s="87">
        <v>15</v>
      </c>
      <c r="B16" s="87">
        <v>2</v>
      </c>
      <c r="C16" s="87" t="s">
        <v>963</v>
      </c>
      <c r="D16" s="87">
        <v>3</v>
      </c>
      <c r="E16" s="87">
        <v>307</v>
      </c>
      <c r="F16" s="87" t="s">
        <v>941</v>
      </c>
      <c r="G16" s="87" t="s">
        <v>964</v>
      </c>
      <c r="H16" s="87" t="s">
        <v>867</v>
      </c>
      <c r="I16" s="214">
        <v>117.59</v>
      </c>
      <c r="J16" s="215">
        <v>148.49735036902234</v>
      </c>
      <c r="K16" s="215">
        <v>250.58735036902235</v>
      </c>
    </row>
    <row r="17" spans="1:11" ht="16.5">
      <c r="A17" s="87">
        <v>16</v>
      </c>
      <c r="B17" s="87">
        <v>2</v>
      </c>
      <c r="C17" s="87" t="s">
        <v>963</v>
      </c>
      <c r="D17" s="87">
        <v>3</v>
      </c>
      <c r="E17" s="87">
        <v>308</v>
      </c>
      <c r="F17" s="87" t="s">
        <v>942</v>
      </c>
      <c r="G17" s="87" t="s">
        <v>964</v>
      </c>
      <c r="H17" s="87" t="s">
        <v>947</v>
      </c>
      <c r="I17" s="214">
        <v>111.71</v>
      </c>
      <c r="J17" s="215">
        <v>141.07185143059345</v>
      </c>
      <c r="K17" s="215">
        <v>237.82185143059345</v>
      </c>
    </row>
    <row r="18" spans="1:11" ht="16.5">
      <c r="A18" s="87">
        <v>17</v>
      </c>
      <c r="B18" s="87">
        <v>2</v>
      </c>
      <c r="C18" s="87" t="s">
        <v>963</v>
      </c>
      <c r="D18" s="87">
        <v>4</v>
      </c>
      <c r="E18" s="87">
        <v>401</v>
      </c>
      <c r="F18" s="87" t="s">
        <v>938</v>
      </c>
      <c r="G18" s="87" t="s">
        <v>964</v>
      </c>
      <c r="H18" s="87" t="s">
        <v>867</v>
      </c>
      <c r="I18" s="214">
        <v>117.59</v>
      </c>
      <c r="J18" s="215">
        <v>148.49735036902234</v>
      </c>
      <c r="K18" s="215">
        <v>250.58735036902235</v>
      </c>
    </row>
    <row r="19" spans="1:11" ht="16.5">
      <c r="A19" s="87">
        <v>18</v>
      </c>
      <c r="B19" s="87">
        <v>2</v>
      </c>
      <c r="C19" s="87" t="s">
        <v>963</v>
      </c>
      <c r="D19" s="87">
        <v>4</v>
      </c>
      <c r="E19" s="87">
        <v>402</v>
      </c>
      <c r="F19" s="87" t="s">
        <v>946</v>
      </c>
      <c r="G19" s="87" t="s">
        <v>964</v>
      </c>
      <c r="H19" s="87" t="s">
        <v>947</v>
      </c>
      <c r="I19" s="214">
        <v>111.71</v>
      </c>
      <c r="J19" s="215">
        <v>141.07185143059345</v>
      </c>
      <c r="K19" s="215">
        <v>237.82185143059345</v>
      </c>
    </row>
    <row r="20" spans="1:11" ht="16.5">
      <c r="A20" s="87">
        <v>19</v>
      </c>
      <c r="B20" s="87">
        <v>2</v>
      </c>
      <c r="C20" s="87" t="s">
        <v>963</v>
      </c>
      <c r="D20" s="87">
        <v>4</v>
      </c>
      <c r="E20" s="87">
        <v>403</v>
      </c>
      <c r="F20" s="87" t="s">
        <v>948</v>
      </c>
      <c r="G20" s="87" t="s">
        <v>965</v>
      </c>
      <c r="H20" s="87" t="s">
        <v>867</v>
      </c>
      <c r="I20" s="214">
        <v>85.74</v>
      </c>
      <c r="J20" s="215">
        <v>108.27589778586594</v>
      </c>
      <c r="K20" s="215">
        <v>189.77589778586594</v>
      </c>
    </row>
    <row r="21" spans="1:11" ht="16.5">
      <c r="A21" s="87">
        <v>20</v>
      </c>
      <c r="B21" s="87">
        <v>2</v>
      </c>
      <c r="C21" s="87" t="s">
        <v>963</v>
      </c>
      <c r="D21" s="87">
        <v>4</v>
      </c>
      <c r="E21" s="87">
        <v>404</v>
      </c>
      <c r="F21" s="87" t="s">
        <v>950</v>
      </c>
      <c r="G21" s="87" t="s">
        <v>965</v>
      </c>
      <c r="H21" s="87" t="s">
        <v>947</v>
      </c>
      <c r="I21" s="214">
        <v>80.599999999999994</v>
      </c>
      <c r="J21" s="215">
        <v>101.78490041451825</v>
      </c>
      <c r="K21" s="215">
        <v>170.04490041451825</v>
      </c>
    </row>
    <row r="22" spans="1:11" ht="16.5">
      <c r="A22" s="87">
        <v>21</v>
      </c>
      <c r="B22" s="87">
        <v>2</v>
      </c>
      <c r="C22" s="87" t="s">
        <v>963</v>
      </c>
      <c r="D22" s="87">
        <v>4</v>
      </c>
      <c r="E22" s="87">
        <v>405</v>
      </c>
      <c r="F22" s="87" t="s">
        <v>939</v>
      </c>
      <c r="G22" s="87" t="s">
        <v>965</v>
      </c>
      <c r="H22" s="87" t="s">
        <v>867</v>
      </c>
      <c r="I22" s="214">
        <v>85.74</v>
      </c>
      <c r="J22" s="215">
        <v>108.27589778586594</v>
      </c>
      <c r="K22" s="215">
        <v>189.77589778586594</v>
      </c>
    </row>
    <row r="23" spans="1:11" ht="16.5">
      <c r="A23" s="87">
        <v>22</v>
      </c>
      <c r="B23" s="87">
        <v>2</v>
      </c>
      <c r="C23" s="87" t="s">
        <v>963</v>
      </c>
      <c r="D23" s="87">
        <v>4</v>
      </c>
      <c r="E23" s="87">
        <v>406</v>
      </c>
      <c r="F23" s="87" t="s">
        <v>943</v>
      </c>
      <c r="G23" s="87" t="s">
        <v>965</v>
      </c>
      <c r="H23" s="87" t="s">
        <v>947</v>
      </c>
      <c r="I23" s="214">
        <v>80.599999999999994</v>
      </c>
      <c r="J23" s="215">
        <v>101.78490041451825</v>
      </c>
      <c r="K23" s="215">
        <v>170.04490041451825</v>
      </c>
    </row>
    <row r="24" spans="1:11" ht="16.5">
      <c r="A24" s="87">
        <v>23</v>
      </c>
      <c r="B24" s="87">
        <v>2</v>
      </c>
      <c r="C24" s="87" t="s">
        <v>963</v>
      </c>
      <c r="D24" s="87">
        <v>4</v>
      </c>
      <c r="E24" s="87">
        <v>407</v>
      </c>
      <c r="F24" s="87" t="s">
        <v>941</v>
      </c>
      <c r="G24" s="87" t="s">
        <v>964</v>
      </c>
      <c r="H24" s="87" t="s">
        <v>867</v>
      </c>
      <c r="I24" s="214">
        <v>117.59</v>
      </c>
      <c r="J24" s="215">
        <v>148.49735036902234</v>
      </c>
      <c r="K24" s="215">
        <v>250.58735036902235</v>
      </c>
    </row>
    <row r="25" spans="1:11" ht="16.5">
      <c r="A25" s="87">
        <v>24</v>
      </c>
      <c r="B25" s="87">
        <v>2</v>
      </c>
      <c r="C25" s="87" t="s">
        <v>963</v>
      </c>
      <c r="D25" s="87">
        <v>4</v>
      </c>
      <c r="E25" s="87">
        <v>408</v>
      </c>
      <c r="F25" s="87" t="s">
        <v>942</v>
      </c>
      <c r="G25" s="87" t="s">
        <v>964</v>
      </c>
      <c r="H25" s="87" t="s">
        <v>947</v>
      </c>
      <c r="I25" s="214">
        <v>111.71</v>
      </c>
      <c r="J25" s="215">
        <v>141.07185143059345</v>
      </c>
      <c r="K25" s="215">
        <v>237.82185143059345</v>
      </c>
    </row>
    <row r="26" spans="1:11" ht="16.5">
      <c r="A26" s="87">
        <v>25</v>
      </c>
      <c r="B26" s="87">
        <v>2</v>
      </c>
      <c r="C26" s="87" t="s">
        <v>963</v>
      </c>
      <c r="D26" s="87">
        <v>5</v>
      </c>
      <c r="E26" s="87">
        <v>501</v>
      </c>
      <c r="F26" s="87" t="s">
        <v>938</v>
      </c>
      <c r="G26" s="87" t="s">
        <v>964</v>
      </c>
      <c r="H26" s="87" t="s">
        <v>867</v>
      </c>
      <c r="I26" s="214">
        <v>117.59</v>
      </c>
      <c r="J26" s="215">
        <v>148.49735036902234</v>
      </c>
      <c r="K26" s="215">
        <v>250.58735036902235</v>
      </c>
    </row>
    <row r="27" spans="1:11" ht="16.5">
      <c r="A27" s="87">
        <v>26</v>
      </c>
      <c r="B27" s="87">
        <v>2</v>
      </c>
      <c r="C27" s="87" t="s">
        <v>963</v>
      </c>
      <c r="D27" s="87">
        <v>5</v>
      </c>
      <c r="E27" s="87">
        <v>502</v>
      </c>
      <c r="F27" s="87" t="s">
        <v>946</v>
      </c>
      <c r="G27" s="87" t="s">
        <v>964</v>
      </c>
      <c r="H27" s="87" t="s">
        <v>947</v>
      </c>
      <c r="I27" s="214">
        <v>111.71</v>
      </c>
      <c r="J27" s="215">
        <v>141.07185143059345</v>
      </c>
      <c r="K27" s="215">
        <v>237.82185143059345</v>
      </c>
    </row>
    <row r="28" spans="1:11" ht="16.5">
      <c r="A28" s="87">
        <v>27</v>
      </c>
      <c r="B28" s="87">
        <v>2</v>
      </c>
      <c r="C28" s="87" t="s">
        <v>963</v>
      </c>
      <c r="D28" s="87">
        <v>5</v>
      </c>
      <c r="E28" s="87">
        <v>503</v>
      </c>
      <c r="F28" s="87" t="s">
        <v>948</v>
      </c>
      <c r="G28" s="87" t="s">
        <v>965</v>
      </c>
      <c r="H28" s="87" t="s">
        <v>867</v>
      </c>
      <c r="I28" s="214">
        <v>85.74</v>
      </c>
      <c r="J28" s="215">
        <v>108.27589778586594</v>
      </c>
      <c r="K28" s="215">
        <v>189.77589778586594</v>
      </c>
    </row>
    <row r="29" spans="1:11" ht="16.5">
      <c r="A29" s="87">
        <v>28</v>
      </c>
      <c r="B29" s="87">
        <v>2</v>
      </c>
      <c r="C29" s="87" t="s">
        <v>963</v>
      </c>
      <c r="D29" s="87">
        <v>5</v>
      </c>
      <c r="E29" s="87">
        <v>504</v>
      </c>
      <c r="F29" s="87" t="s">
        <v>950</v>
      </c>
      <c r="G29" s="87" t="s">
        <v>965</v>
      </c>
      <c r="H29" s="87" t="s">
        <v>947</v>
      </c>
      <c r="I29" s="214">
        <v>80.599999999999994</v>
      </c>
      <c r="J29" s="215">
        <v>101.78490041451825</v>
      </c>
      <c r="K29" s="215">
        <v>170.04490041451825</v>
      </c>
    </row>
    <row r="30" spans="1:11" ht="16.5">
      <c r="A30" s="87">
        <v>29</v>
      </c>
      <c r="B30" s="87">
        <v>2</v>
      </c>
      <c r="C30" s="87" t="s">
        <v>963</v>
      </c>
      <c r="D30" s="87">
        <v>5</v>
      </c>
      <c r="E30" s="87">
        <v>505</v>
      </c>
      <c r="F30" s="87" t="s">
        <v>939</v>
      </c>
      <c r="G30" s="87" t="s">
        <v>965</v>
      </c>
      <c r="H30" s="87" t="s">
        <v>867</v>
      </c>
      <c r="I30" s="214">
        <v>85.74</v>
      </c>
      <c r="J30" s="215">
        <v>108.27589778586594</v>
      </c>
      <c r="K30" s="215">
        <v>189.77589778586594</v>
      </c>
    </row>
    <row r="31" spans="1:11" ht="16.5">
      <c r="A31" s="87">
        <v>30</v>
      </c>
      <c r="B31" s="87">
        <v>2</v>
      </c>
      <c r="C31" s="87" t="s">
        <v>963</v>
      </c>
      <c r="D31" s="87">
        <v>5</v>
      </c>
      <c r="E31" s="87">
        <v>506</v>
      </c>
      <c r="F31" s="87" t="s">
        <v>943</v>
      </c>
      <c r="G31" s="87" t="s">
        <v>965</v>
      </c>
      <c r="H31" s="87" t="s">
        <v>947</v>
      </c>
      <c r="I31" s="214">
        <v>80.599999999999994</v>
      </c>
      <c r="J31" s="215">
        <v>101.78490041451825</v>
      </c>
      <c r="K31" s="215">
        <v>170.04490041451825</v>
      </c>
    </row>
    <row r="32" spans="1:11" ht="16.5">
      <c r="A32" s="87">
        <v>31</v>
      </c>
      <c r="B32" s="87">
        <v>2</v>
      </c>
      <c r="C32" s="87" t="s">
        <v>963</v>
      </c>
      <c r="D32" s="87">
        <v>5</v>
      </c>
      <c r="E32" s="87">
        <v>507</v>
      </c>
      <c r="F32" s="87" t="s">
        <v>941</v>
      </c>
      <c r="G32" s="87" t="s">
        <v>964</v>
      </c>
      <c r="H32" s="87" t="s">
        <v>867</v>
      </c>
      <c r="I32" s="214">
        <v>117.59</v>
      </c>
      <c r="J32" s="215">
        <v>148.49735036902234</v>
      </c>
      <c r="K32" s="215">
        <v>250.58735036902235</v>
      </c>
    </row>
    <row r="33" spans="1:11" ht="16.5">
      <c r="A33" s="87">
        <v>32</v>
      </c>
      <c r="B33" s="87">
        <v>2</v>
      </c>
      <c r="C33" s="87" t="s">
        <v>963</v>
      </c>
      <c r="D33" s="87">
        <v>5</v>
      </c>
      <c r="E33" s="87">
        <v>508</v>
      </c>
      <c r="F33" s="87" t="s">
        <v>942</v>
      </c>
      <c r="G33" s="87" t="s">
        <v>964</v>
      </c>
      <c r="H33" s="87" t="s">
        <v>947</v>
      </c>
      <c r="I33" s="214">
        <v>111.71</v>
      </c>
      <c r="J33" s="215">
        <v>141.07185143059345</v>
      </c>
      <c r="K33" s="215">
        <v>237.82185143059345</v>
      </c>
    </row>
    <row r="34" spans="1:11" ht="16.5">
      <c r="A34" s="87">
        <v>33</v>
      </c>
      <c r="B34" s="87">
        <v>2</v>
      </c>
      <c r="C34" s="87" t="s">
        <v>963</v>
      </c>
      <c r="D34" s="87">
        <v>6</v>
      </c>
      <c r="E34" s="87">
        <v>601</v>
      </c>
      <c r="F34" s="87" t="s">
        <v>938</v>
      </c>
      <c r="G34" s="87" t="s">
        <v>964</v>
      </c>
      <c r="H34" s="87" t="s">
        <v>867</v>
      </c>
      <c r="I34" s="214">
        <v>117.59</v>
      </c>
      <c r="J34" s="215">
        <v>148.49735036902234</v>
      </c>
      <c r="K34" s="215">
        <v>250.58735036902235</v>
      </c>
    </row>
    <row r="35" spans="1:11" ht="16.5">
      <c r="A35" s="87">
        <v>34</v>
      </c>
      <c r="B35" s="87">
        <v>2</v>
      </c>
      <c r="C35" s="87" t="s">
        <v>963</v>
      </c>
      <c r="D35" s="87">
        <v>6</v>
      </c>
      <c r="E35" s="87">
        <v>602</v>
      </c>
      <c r="F35" s="87" t="s">
        <v>946</v>
      </c>
      <c r="G35" s="87" t="s">
        <v>964</v>
      </c>
      <c r="H35" s="87" t="s">
        <v>947</v>
      </c>
      <c r="I35" s="214">
        <v>111.71</v>
      </c>
      <c r="J35" s="215">
        <v>141.07185143059345</v>
      </c>
      <c r="K35" s="215">
        <v>237.82185143059345</v>
      </c>
    </row>
    <row r="36" spans="1:11" ht="16.5">
      <c r="A36" s="87">
        <v>35</v>
      </c>
      <c r="B36" s="87">
        <v>2</v>
      </c>
      <c r="C36" s="87" t="s">
        <v>963</v>
      </c>
      <c r="D36" s="87">
        <v>6</v>
      </c>
      <c r="E36" s="87">
        <v>603</v>
      </c>
      <c r="F36" s="87" t="s">
        <v>948</v>
      </c>
      <c r="G36" s="87" t="s">
        <v>965</v>
      </c>
      <c r="H36" s="87" t="s">
        <v>867</v>
      </c>
      <c r="I36" s="214">
        <v>85.74</v>
      </c>
      <c r="J36" s="215">
        <v>108.27589778586594</v>
      </c>
      <c r="K36" s="215">
        <v>189.77589778586594</v>
      </c>
    </row>
    <row r="37" spans="1:11" ht="16.5">
      <c r="A37" s="87">
        <v>36</v>
      </c>
      <c r="B37" s="87">
        <v>2</v>
      </c>
      <c r="C37" s="87" t="s">
        <v>963</v>
      </c>
      <c r="D37" s="87">
        <v>6</v>
      </c>
      <c r="E37" s="87">
        <v>604</v>
      </c>
      <c r="F37" s="87" t="s">
        <v>950</v>
      </c>
      <c r="G37" s="87" t="s">
        <v>965</v>
      </c>
      <c r="H37" s="87" t="s">
        <v>947</v>
      </c>
      <c r="I37" s="214">
        <v>80.599999999999994</v>
      </c>
      <c r="J37" s="215">
        <v>101.78490041451825</v>
      </c>
      <c r="K37" s="215">
        <v>170.04490041451825</v>
      </c>
    </row>
    <row r="38" spans="1:11" ht="16.5">
      <c r="A38" s="87">
        <v>37</v>
      </c>
      <c r="B38" s="87">
        <v>2</v>
      </c>
      <c r="C38" s="87" t="s">
        <v>963</v>
      </c>
      <c r="D38" s="87">
        <v>6</v>
      </c>
      <c r="E38" s="87">
        <v>605</v>
      </c>
      <c r="F38" s="87" t="s">
        <v>939</v>
      </c>
      <c r="G38" s="87" t="s">
        <v>965</v>
      </c>
      <c r="H38" s="87" t="s">
        <v>867</v>
      </c>
      <c r="I38" s="214">
        <v>85.74</v>
      </c>
      <c r="J38" s="215">
        <v>108.27589778586594</v>
      </c>
      <c r="K38" s="215">
        <v>189.77589778586594</v>
      </c>
    </row>
    <row r="39" spans="1:11" ht="16.5">
      <c r="A39" s="87">
        <v>38</v>
      </c>
      <c r="B39" s="87">
        <v>2</v>
      </c>
      <c r="C39" s="87" t="s">
        <v>963</v>
      </c>
      <c r="D39" s="87">
        <v>6</v>
      </c>
      <c r="E39" s="87">
        <v>606</v>
      </c>
      <c r="F39" s="87" t="s">
        <v>943</v>
      </c>
      <c r="G39" s="87" t="s">
        <v>965</v>
      </c>
      <c r="H39" s="87" t="s">
        <v>947</v>
      </c>
      <c r="I39" s="214">
        <v>80.599999999999994</v>
      </c>
      <c r="J39" s="215">
        <v>101.78490041451825</v>
      </c>
      <c r="K39" s="215">
        <v>170.04490041451825</v>
      </c>
    </row>
    <row r="40" spans="1:11" ht="16.5">
      <c r="A40" s="87">
        <v>39</v>
      </c>
      <c r="B40" s="87">
        <v>2</v>
      </c>
      <c r="C40" s="87" t="s">
        <v>963</v>
      </c>
      <c r="D40" s="87">
        <v>6</v>
      </c>
      <c r="E40" s="87">
        <v>607</v>
      </c>
      <c r="F40" s="87" t="s">
        <v>941</v>
      </c>
      <c r="G40" s="87" t="s">
        <v>964</v>
      </c>
      <c r="H40" s="87" t="s">
        <v>867</v>
      </c>
      <c r="I40" s="214">
        <v>117.59</v>
      </c>
      <c r="J40" s="215">
        <v>148.49735036902234</v>
      </c>
      <c r="K40" s="215">
        <v>250.58735036902235</v>
      </c>
    </row>
    <row r="41" spans="1:11" ht="16.5">
      <c r="A41" s="87">
        <v>40</v>
      </c>
      <c r="B41" s="87">
        <v>2</v>
      </c>
      <c r="C41" s="87" t="s">
        <v>963</v>
      </c>
      <c r="D41" s="87">
        <v>6</v>
      </c>
      <c r="E41" s="87">
        <v>608</v>
      </c>
      <c r="F41" s="87" t="s">
        <v>942</v>
      </c>
      <c r="G41" s="87" t="s">
        <v>964</v>
      </c>
      <c r="H41" s="87" t="s">
        <v>947</v>
      </c>
      <c r="I41" s="214">
        <v>111.71</v>
      </c>
      <c r="J41" s="215">
        <v>141.07185143059345</v>
      </c>
      <c r="K41" s="215">
        <v>237.82185143059345</v>
      </c>
    </row>
    <row r="42" spans="1:11" ht="16.5">
      <c r="A42" s="87">
        <v>41</v>
      </c>
      <c r="B42" s="87">
        <v>2</v>
      </c>
      <c r="C42" s="87" t="s">
        <v>963</v>
      </c>
      <c r="D42" s="87">
        <v>7</v>
      </c>
      <c r="E42" s="87">
        <v>701</v>
      </c>
      <c r="F42" s="87" t="s">
        <v>938</v>
      </c>
      <c r="G42" s="87" t="s">
        <v>964</v>
      </c>
      <c r="H42" s="87" t="s">
        <v>867</v>
      </c>
      <c r="I42" s="214">
        <v>117.59</v>
      </c>
      <c r="J42" s="215">
        <v>148.49735036902234</v>
      </c>
      <c r="K42" s="215">
        <v>250.58735036902235</v>
      </c>
    </row>
    <row r="43" spans="1:11" ht="16.5">
      <c r="A43" s="87">
        <v>42</v>
      </c>
      <c r="B43" s="87">
        <v>2</v>
      </c>
      <c r="C43" s="87" t="s">
        <v>963</v>
      </c>
      <c r="D43" s="87">
        <v>7</v>
      </c>
      <c r="E43" s="87">
        <v>702</v>
      </c>
      <c r="F43" s="87" t="s">
        <v>946</v>
      </c>
      <c r="G43" s="87" t="s">
        <v>964</v>
      </c>
      <c r="H43" s="87" t="s">
        <v>947</v>
      </c>
      <c r="I43" s="214">
        <v>111.71</v>
      </c>
      <c r="J43" s="215">
        <v>141.07185143059345</v>
      </c>
      <c r="K43" s="215">
        <v>237.82185143059345</v>
      </c>
    </row>
    <row r="44" spans="1:11" ht="16.5">
      <c r="A44" s="87">
        <v>43</v>
      </c>
      <c r="B44" s="87">
        <v>2</v>
      </c>
      <c r="C44" s="87" t="s">
        <v>963</v>
      </c>
      <c r="D44" s="87">
        <v>7</v>
      </c>
      <c r="E44" s="87">
        <v>703</v>
      </c>
      <c r="F44" s="87" t="s">
        <v>948</v>
      </c>
      <c r="G44" s="87" t="s">
        <v>965</v>
      </c>
      <c r="H44" s="87" t="s">
        <v>867</v>
      </c>
      <c r="I44" s="214">
        <v>85.74</v>
      </c>
      <c r="J44" s="215">
        <v>108.27589778586594</v>
      </c>
      <c r="K44" s="215">
        <v>189.77589778586594</v>
      </c>
    </row>
    <row r="45" spans="1:11" ht="16.5">
      <c r="A45" s="87">
        <v>44</v>
      </c>
      <c r="B45" s="87">
        <v>2</v>
      </c>
      <c r="C45" s="87" t="s">
        <v>963</v>
      </c>
      <c r="D45" s="87">
        <v>7</v>
      </c>
      <c r="E45" s="87">
        <v>704</v>
      </c>
      <c r="F45" s="87" t="s">
        <v>950</v>
      </c>
      <c r="G45" s="87" t="s">
        <v>965</v>
      </c>
      <c r="H45" s="87" t="s">
        <v>947</v>
      </c>
      <c r="I45" s="214">
        <v>80.599999999999994</v>
      </c>
      <c r="J45" s="215">
        <v>101.78490041451825</v>
      </c>
      <c r="K45" s="215">
        <v>170.04490041451825</v>
      </c>
    </row>
    <row r="46" spans="1:11" ht="16.5">
      <c r="A46" s="87">
        <v>45</v>
      </c>
      <c r="B46" s="87">
        <v>2</v>
      </c>
      <c r="C46" s="87" t="s">
        <v>963</v>
      </c>
      <c r="D46" s="87">
        <v>7</v>
      </c>
      <c r="E46" s="87">
        <v>705</v>
      </c>
      <c r="F46" s="87" t="s">
        <v>939</v>
      </c>
      <c r="G46" s="87" t="s">
        <v>965</v>
      </c>
      <c r="H46" s="87" t="s">
        <v>867</v>
      </c>
      <c r="I46" s="214">
        <v>85.74</v>
      </c>
      <c r="J46" s="215">
        <v>108.27589778586594</v>
      </c>
      <c r="K46" s="215">
        <v>189.77589778586594</v>
      </c>
    </row>
    <row r="47" spans="1:11" ht="16.5">
      <c r="A47" s="87">
        <v>46</v>
      </c>
      <c r="B47" s="87">
        <v>2</v>
      </c>
      <c r="C47" s="87" t="s">
        <v>963</v>
      </c>
      <c r="D47" s="87">
        <v>7</v>
      </c>
      <c r="E47" s="87">
        <v>706</v>
      </c>
      <c r="F47" s="87" t="s">
        <v>943</v>
      </c>
      <c r="G47" s="87" t="s">
        <v>965</v>
      </c>
      <c r="H47" s="87" t="s">
        <v>947</v>
      </c>
      <c r="I47" s="214">
        <v>80.599999999999994</v>
      </c>
      <c r="J47" s="215">
        <v>101.78490041451825</v>
      </c>
      <c r="K47" s="215">
        <v>170.04490041451825</v>
      </c>
    </row>
    <row r="48" spans="1:11" ht="16.5">
      <c r="A48" s="87">
        <v>47</v>
      </c>
      <c r="B48" s="87">
        <v>2</v>
      </c>
      <c r="C48" s="87" t="s">
        <v>963</v>
      </c>
      <c r="D48" s="87">
        <v>7</v>
      </c>
      <c r="E48" s="87">
        <v>707</v>
      </c>
      <c r="F48" s="87" t="s">
        <v>941</v>
      </c>
      <c r="G48" s="87" t="s">
        <v>964</v>
      </c>
      <c r="H48" s="87" t="s">
        <v>867</v>
      </c>
      <c r="I48" s="214">
        <v>117.59</v>
      </c>
      <c r="J48" s="215">
        <v>148.49735036902234</v>
      </c>
      <c r="K48" s="215">
        <v>250.58735036902235</v>
      </c>
    </row>
    <row r="49" spans="1:11" ht="16.5">
      <c r="A49" s="87">
        <v>48</v>
      </c>
      <c r="B49" s="87">
        <v>2</v>
      </c>
      <c r="C49" s="87" t="s">
        <v>963</v>
      </c>
      <c r="D49" s="87">
        <v>7</v>
      </c>
      <c r="E49" s="87">
        <v>708</v>
      </c>
      <c r="F49" s="87" t="s">
        <v>942</v>
      </c>
      <c r="G49" s="87" t="s">
        <v>964</v>
      </c>
      <c r="H49" s="87" t="s">
        <v>947</v>
      </c>
      <c r="I49" s="214">
        <v>111.71</v>
      </c>
      <c r="J49" s="215">
        <v>141.07185143059345</v>
      </c>
      <c r="K49" s="215">
        <v>237.82185143059345</v>
      </c>
    </row>
    <row r="50" spans="1:11" ht="16.5">
      <c r="A50" s="87">
        <v>49</v>
      </c>
      <c r="B50" s="87">
        <v>2</v>
      </c>
      <c r="C50" s="87" t="s">
        <v>963</v>
      </c>
      <c r="D50" s="87">
        <v>8</v>
      </c>
      <c r="E50" s="87">
        <v>801</v>
      </c>
      <c r="F50" s="87" t="s">
        <v>938</v>
      </c>
      <c r="G50" s="87" t="s">
        <v>964</v>
      </c>
      <c r="H50" s="87" t="s">
        <v>867</v>
      </c>
      <c r="I50" s="214">
        <v>117.59</v>
      </c>
      <c r="J50" s="215">
        <v>148.49735036902234</v>
      </c>
      <c r="K50" s="215">
        <v>250.58735036902235</v>
      </c>
    </row>
    <row r="51" spans="1:11" ht="16.5">
      <c r="A51" s="87">
        <v>50</v>
      </c>
      <c r="B51" s="87">
        <v>2</v>
      </c>
      <c r="C51" s="87" t="s">
        <v>963</v>
      </c>
      <c r="D51" s="87">
        <v>8</v>
      </c>
      <c r="E51" s="87">
        <v>802</v>
      </c>
      <c r="F51" s="87" t="s">
        <v>946</v>
      </c>
      <c r="G51" s="87" t="s">
        <v>964</v>
      </c>
      <c r="H51" s="87" t="s">
        <v>947</v>
      </c>
      <c r="I51" s="214">
        <v>111.71</v>
      </c>
      <c r="J51" s="215">
        <v>141.07185143059345</v>
      </c>
      <c r="K51" s="215">
        <v>237.82185143059345</v>
      </c>
    </row>
    <row r="52" spans="1:11" ht="16.5">
      <c r="A52" s="87">
        <v>51</v>
      </c>
      <c r="B52" s="87">
        <v>2</v>
      </c>
      <c r="C52" s="87" t="s">
        <v>963</v>
      </c>
      <c r="D52" s="87">
        <v>8</v>
      </c>
      <c r="E52" s="87">
        <v>803</v>
      </c>
      <c r="F52" s="87" t="s">
        <v>948</v>
      </c>
      <c r="G52" s="87" t="s">
        <v>965</v>
      </c>
      <c r="H52" s="87" t="s">
        <v>867</v>
      </c>
      <c r="I52" s="214">
        <v>85.74</v>
      </c>
      <c r="J52" s="215">
        <v>108.27589778586594</v>
      </c>
      <c r="K52" s="215">
        <v>189.77589778586594</v>
      </c>
    </row>
    <row r="53" spans="1:11" ht="16.5">
      <c r="A53" s="87">
        <v>52</v>
      </c>
      <c r="B53" s="87">
        <v>2</v>
      </c>
      <c r="C53" s="87" t="s">
        <v>963</v>
      </c>
      <c r="D53" s="87">
        <v>8</v>
      </c>
      <c r="E53" s="87">
        <v>804</v>
      </c>
      <c r="F53" s="87" t="s">
        <v>950</v>
      </c>
      <c r="G53" s="87" t="s">
        <v>965</v>
      </c>
      <c r="H53" s="87" t="s">
        <v>947</v>
      </c>
      <c r="I53" s="214">
        <v>80.599999999999994</v>
      </c>
      <c r="J53" s="215">
        <v>101.78490041451825</v>
      </c>
      <c r="K53" s="215">
        <v>170.04490041451825</v>
      </c>
    </row>
    <row r="54" spans="1:11" ht="16.5">
      <c r="A54" s="87">
        <v>53</v>
      </c>
      <c r="B54" s="87">
        <v>2</v>
      </c>
      <c r="C54" s="87" t="s">
        <v>963</v>
      </c>
      <c r="D54" s="87">
        <v>8</v>
      </c>
      <c r="E54" s="87">
        <v>805</v>
      </c>
      <c r="F54" s="87" t="s">
        <v>939</v>
      </c>
      <c r="G54" s="87" t="s">
        <v>965</v>
      </c>
      <c r="H54" s="87" t="s">
        <v>867</v>
      </c>
      <c r="I54" s="214">
        <v>85.74</v>
      </c>
      <c r="J54" s="215">
        <v>108.27589778586594</v>
      </c>
      <c r="K54" s="215">
        <v>189.77589778586594</v>
      </c>
    </row>
    <row r="55" spans="1:11" ht="16.5">
      <c r="A55" s="87">
        <v>54</v>
      </c>
      <c r="B55" s="87">
        <v>2</v>
      </c>
      <c r="C55" s="87" t="s">
        <v>963</v>
      </c>
      <c r="D55" s="87">
        <v>8</v>
      </c>
      <c r="E55" s="87">
        <v>806</v>
      </c>
      <c r="F55" s="87" t="s">
        <v>943</v>
      </c>
      <c r="G55" s="87" t="s">
        <v>965</v>
      </c>
      <c r="H55" s="87" t="s">
        <v>947</v>
      </c>
      <c r="I55" s="214">
        <v>80.599999999999994</v>
      </c>
      <c r="J55" s="215">
        <v>101.78490041451825</v>
      </c>
      <c r="K55" s="215">
        <v>170.04490041451825</v>
      </c>
    </row>
    <row r="56" spans="1:11" ht="16.5">
      <c r="A56" s="87">
        <v>55</v>
      </c>
      <c r="B56" s="87">
        <v>2</v>
      </c>
      <c r="C56" s="87" t="s">
        <v>963</v>
      </c>
      <c r="D56" s="87">
        <v>8</v>
      </c>
      <c r="E56" s="87">
        <v>807</v>
      </c>
      <c r="F56" s="87" t="s">
        <v>941</v>
      </c>
      <c r="G56" s="87" t="s">
        <v>964</v>
      </c>
      <c r="H56" s="87" t="s">
        <v>867</v>
      </c>
      <c r="I56" s="214">
        <v>117.59</v>
      </c>
      <c r="J56" s="215">
        <v>148.49735036902234</v>
      </c>
      <c r="K56" s="215">
        <v>250.58735036902235</v>
      </c>
    </row>
    <row r="57" spans="1:11" ht="16.5">
      <c r="A57" s="87">
        <v>56</v>
      </c>
      <c r="B57" s="87">
        <v>2</v>
      </c>
      <c r="C57" s="87" t="s">
        <v>963</v>
      </c>
      <c r="D57" s="87">
        <v>8</v>
      </c>
      <c r="E57" s="87">
        <v>808</v>
      </c>
      <c r="F57" s="87" t="s">
        <v>942</v>
      </c>
      <c r="G57" s="87" t="s">
        <v>964</v>
      </c>
      <c r="H57" s="87" t="s">
        <v>947</v>
      </c>
      <c r="I57" s="214">
        <v>111.71</v>
      </c>
      <c r="J57" s="215">
        <v>141.07185143059345</v>
      </c>
      <c r="K57" s="215">
        <v>237.82185143059345</v>
      </c>
    </row>
    <row r="58" spans="1:11" ht="16.5">
      <c r="A58" s="87">
        <v>57</v>
      </c>
      <c r="B58" s="87">
        <v>2</v>
      </c>
      <c r="C58" s="87" t="s">
        <v>963</v>
      </c>
      <c r="D58" s="87">
        <v>9</v>
      </c>
      <c r="E58" s="87">
        <v>901</v>
      </c>
      <c r="F58" s="87" t="s">
        <v>938</v>
      </c>
      <c r="G58" s="87" t="s">
        <v>964</v>
      </c>
      <c r="H58" s="87" t="s">
        <v>867</v>
      </c>
      <c r="I58" s="214">
        <v>117.59</v>
      </c>
      <c r="J58" s="215">
        <v>148.49735036902234</v>
      </c>
      <c r="K58" s="215">
        <v>250.58735036902235</v>
      </c>
    </row>
    <row r="59" spans="1:11" ht="16.5">
      <c r="A59" s="87">
        <v>58</v>
      </c>
      <c r="B59" s="87">
        <v>2</v>
      </c>
      <c r="C59" s="87" t="s">
        <v>963</v>
      </c>
      <c r="D59" s="87">
        <v>9</v>
      </c>
      <c r="E59" s="87">
        <v>902</v>
      </c>
      <c r="F59" s="87" t="s">
        <v>946</v>
      </c>
      <c r="G59" s="87" t="s">
        <v>964</v>
      </c>
      <c r="H59" s="87" t="s">
        <v>947</v>
      </c>
      <c r="I59" s="214">
        <v>111.71</v>
      </c>
      <c r="J59" s="215">
        <v>141.07185143059345</v>
      </c>
      <c r="K59" s="215">
        <v>237.82185143059345</v>
      </c>
    </row>
    <row r="60" spans="1:11" ht="16.5">
      <c r="A60" s="87">
        <v>59</v>
      </c>
      <c r="B60" s="87">
        <v>2</v>
      </c>
      <c r="C60" s="87" t="s">
        <v>963</v>
      </c>
      <c r="D60" s="87">
        <v>9</v>
      </c>
      <c r="E60" s="87">
        <v>903</v>
      </c>
      <c r="F60" s="87" t="s">
        <v>948</v>
      </c>
      <c r="G60" s="87" t="s">
        <v>965</v>
      </c>
      <c r="H60" s="87" t="s">
        <v>867</v>
      </c>
      <c r="I60" s="214">
        <v>85.74</v>
      </c>
      <c r="J60" s="215">
        <v>108.27589778586594</v>
      </c>
      <c r="K60" s="215">
        <v>189.77589778586594</v>
      </c>
    </row>
    <row r="61" spans="1:11" ht="16.5">
      <c r="A61" s="87">
        <v>60</v>
      </c>
      <c r="B61" s="87">
        <v>2</v>
      </c>
      <c r="C61" s="87" t="s">
        <v>963</v>
      </c>
      <c r="D61" s="87">
        <v>9</v>
      </c>
      <c r="E61" s="87">
        <v>904</v>
      </c>
      <c r="F61" s="87" t="s">
        <v>950</v>
      </c>
      <c r="G61" s="87" t="s">
        <v>965</v>
      </c>
      <c r="H61" s="87" t="s">
        <v>947</v>
      </c>
      <c r="I61" s="214">
        <v>80.599999999999994</v>
      </c>
      <c r="J61" s="215">
        <v>101.78490041451825</v>
      </c>
      <c r="K61" s="215">
        <v>170.04490041451825</v>
      </c>
    </row>
    <row r="62" spans="1:11" ht="16.5">
      <c r="A62" s="87">
        <v>61</v>
      </c>
      <c r="B62" s="87">
        <v>2</v>
      </c>
      <c r="C62" s="87" t="s">
        <v>963</v>
      </c>
      <c r="D62" s="87">
        <v>9</v>
      </c>
      <c r="E62" s="87">
        <v>905</v>
      </c>
      <c r="F62" s="87" t="s">
        <v>939</v>
      </c>
      <c r="G62" s="87" t="s">
        <v>965</v>
      </c>
      <c r="H62" s="87" t="s">
        <v>867</v>
      </c>
      <c r="I62" s="214">
        <v>85.74</v>
      </c>
      <c r="J62" s="215">
        <v>108.27589778586594</v>
      </c>
      <c r="K62" s="215">
        <v>189.77589778586594</v>
      </c>
    </row>
    <row r="63" spans="1:11" ht="16.5">
      <c r="A63" s="87">
        <v>62</v>
      </c>
      <c r="B63" s="87">
        <v>2</v>
      </c>
      <c r="C63" s="87" t="s">
        <v>963</v>
      </c>
      <c r="D63" s="87">
        <v>9</v>
      </c>
      <c r="E63" s="87">
        <v>906</v>
      </c>
      <c r="F63" s="87" t="s">
        <v>943</v>
      </c>
      <c r="G63" s="87" t="s">
        <v>965</v>
      </c>
      <c r="H63" s="87" t="s">
        <v>947</v>
      </c>
      <c r="I63" s="214">
        <v>80.599999999999994</v>
      </c>
      <c r="J63" s="215">
        <v>101.78490041451825</v>
      </c>
      <c r="K63" s="215">
        <v>170.04490041451825</v>
      </c>
    </row>
    <row r="64" spans="1:11" ht="16.5">
      <c r="A64" s="87">
        <v>63</v>
      </c>
      <c r="B64" s="87">
        <v>2</v>
      </c>
      <c r="C64" s="87" t="s">
        <v>963</v>
      </c>
      <c r="D64" s="87">
        <v>9</v>
      </c>
      <c r="E64" s="87">
        <v>907</v>
      </c>
      <c r="F64" s="87" t="s">
        <v>941</v>
      </c>
      <c r="G64" s="87" t="s">
        <v>964</v>
      </c>
      <c r="H64" s="87" t="s">
        <v>867</v>
      </c>
      <c r="I64" s="214">
        <v>117.59</v>
      </c>
      <c r="J64" s="215">
        <v>148.49735036902234</v>
      </c>
      <c r="K64" s="215">
        <v>250.58735036902235</v>
      </c>
    </row>
    <row r="65" spans="1:11" ht="16.5">
      <c r="A65" s="87">
        <v>64</v>
      </c>
      <c r="B65" s="87">
        <v>2</v>
      </c>
      <c r="C65" s="87" t="s">
        <v>963</v>
      </c>
      <c r="D65" s="87">
        <v>9</v>
      </c>
      <c r="E65" s="87">
        <v>908</v>
      </c>
      <c r="F65" s="87" t="s">
        <v>942</v>
      </c>
      <c r="G65" s="87" t="s">
        <v>964</v>
      </c>
      <c r="H65" s="87" t="s">
        <v>947</v>
      </c>
      <c r="I65" s="214">
        <v>111.71</v>
      </c>
      <c r="J65" s="215">
        <v>141.07185143059345</v>
      </c>
      <c r="K65" s="215">
        <v>237.82185143059345</v>
      </c>
    </row>
    <row r="66" spans="1:11" ht="16.5">
      <c r="A66" s="87">
        <v>65</v>
      </c>
      <c r="B66" s="87">
        <v>2</v>
      </c>
      <c r="C66" s="87" t="s">
        <v>963</v>
      </c>
      <c r="D66" s="87">
        <v>10</v>
      </c>
      <c r="E66" s="87">
        <v>1001</v>
      </c>
      <c r="F66" s="87" t="s">
        <v>938</v>
      </c>
      <c r="G66" s="87" t="s">
        <v>964</v>
      </c>
      <c r="H66" s="87" t="s">
        <v>867</v>
      </c>
      <c r="I66" s="214">
        <v>117.59</v>
      </c>
      <c r="J66" s="215">
        <v>148.49735036902234</v>
      </c>
      <c r="K66" s="215">
        <v>250.58735036902235</v>
      </c>
    </row>
    <row r="67" spans="1:11" ht="16.5">
      <c r="A67" s="87">
        <v>66</v>
      </c>
      <c r="B67" s="87">
        <v>2</v>
      </c>
      <c r="C67" s="87" t="s">
        <v>963</v>
      </c>
      <c r="D67" s="87">
        <v>10</v>
      </c>
      <c r="E67" s="87">
        <v>1002</v>
      </c>
      <c r="F67" s="87" t="s">
        <v>946</v>
      </c>
      <c r="G67" s="87" t="s">
        <v>964</v>
      </c>
      <c r="H67" s="87" t="s">
        <v>947</v>
      </c>
      <c r="I67" s="214">
        <v>111.71</v>
      </c>
      <c r="J67" s="215">
        <v>141.07185143059345</v>
      </c>
      <c r="K67" s="215">
        <v>237.82185143059345</v>
      </c>
    </row>
    <row r="68" spans="1:11" ht="16.5">
      <c r="A68" s="87">
        <v>67</v>
      </c>
      <c r="B68" s="87">
        <v>2</v>
      </c>
      <c r="C68" s="87" t="s">
        <v>963</v>
      </c>
      <c r="D68" s="87">
        <v>10</v>
      </c>
      <c r="E68" s="87">
        <v>1003</v>
      </c>
      <c r="F68" s="87" t="s">
        <v>948</v>
      </c>
      <c r="G68" s="87" t="s">
        <v>965</v>
      </c>
      <c r="H68" s="87" t="s">
        <v>867</v>
      </c>
      <c r="I68" s="214">
        <v>85.74</v>
      </c>
      <c r="J68" s="215">
        <v>108.27589778586594</v>
      </c>
      <c r="K68" s="215">
        <v>189.77589778586594</v>
      </c>
    </row>
    <row r="69" spans="1:11" ht="16.5">
      <c r="A69" s="87">
        <v>68</v>
      </c>
      <c r="B69" s="87">
        <v>2</v>
      </c>
      <c r="C69" s="87" t="s">
        <v>963</v>
      </c>
      <c r="D69" s="87">
        <v>10</v>
      </c>
      <c r="E69" s="87">
        <v>1004</v>
      </c>
      <c r="F69" s="87" t="s">
        <v>950</v>
      </c>
      <c r="G69" s="87" t="s">
        <v>965</v>
      </c>
      <c r="H69" s="87" t="s">
        <v>947</v>
      </c>
      <c r="I69" s="214">
        <v>80.599999999999994</v>
      </c>
      <c r="J69" s="215">
        <v>101.78490041451825</v>
      </c>
      <c r="K69" s="215">
        <v>170.04490041451825</v>
      </c>
    </row>
    <row r="70" spans="1:11" ht="16.5">
      <c r="A70" s="87">
        <v>69</v>
      </c>
      <c r="B70" s="87">
        <v>2</v>
      </c>
      <c r="C70" s="87" t="s">
        <v>963</v>
      </c>
      <c r="D70" s="87">
        <v>10</v>
      </c>
      <c r="E70" s="87">
        <v>1005</v>
      </c>
      <c r="F70" s="87" t="s">
        <v>939</v>
      </c>
      <c r="G70" s="87" t="s">
        <v>965</v>
      </c>
      <c r="H70" s="87" t="s">
        <v>867</v>
      </c>
      <c r="I70" s="214">
        <v>85.74</v>
      </c>
      <c r="J70" s="215">
        <v>108.27589778586594</v>
      </c>
      <c r="K70" s="215">
        <v>189.77589778586594</v>
      </c>
    </row>
    <row r="71" spans="1:11" ht="16.5">
      <c r="A71" s="87">
        <v>70</v>
      </c>
      <c r="B71" s="87">
        <v>2</v>
      </c>
      <c r="C71" s="87" t="s">
        <v>963</v>
      </c>
      <c r="D71" s="87">
        <v>10</v>
      </c>
      <c r="E71" s="87">
        <v>1006</v>
      </c>
      <c r="F71" s="87" t="s">
        <v>943</v>
      </c>
      <c r="G71" s="87" t="s">
        <v>965</v>
      </c>
      <c r="H71" s="87" t="s">
        <v>947</v>
      </c>
      <c r="I71" s="214">
        <v>80.599999999999994</v>
      </c>
      <c r="J71" s="215">
        <v>101.78490041451825</v>
      </c>
      <c r="K71" s="215">
        <v>170.04490041451825</v>
      </c>
    </row>
    <row r="72" spans="1:11" ht="16.5">
      <c r="A72" s="87">
        <v>71</v>
      </c>
      <c r="B72" s="87">
        <v>2</v>
      </c>
      <c r="C72" s="87" t="s">
        <v>963</v>
      </c>
      <c r="D72" s="87">
        <v>10</v>
      </c>
      <c r="E72" s="87">
        <v>1007</v>
      </c>
      <c r="F72" s="87" t="s">
        <v>941</v>
      </c>
      <c r="G72" s="87" t="s">
        <v>964</v>
      </c>
      <c r="H72" s="87" t="s">
        <v>867</v>
      </c>
      <c r="I72" s="214">
        <v>117.59</v>
      </c>
      <c r="J72" s="215">
        <v>148.49735036902234</v>
      </c>
      <c r="K72" s="215">
        <v>250.58735036902235</v>
      </c>
    </row>
    <row r="73" spans="1:11" ht="16.5">
      <c r="A73" s="87">
        <v>72</v>
      </c>
      <c r="B73" s="87">
        <v>2</v>
      </c>
      <c r="C73" s="87" t="s">
        <v>963</v>
      </c>
      <c r="D73" s="87">
        <v>10</v>
      </c>
      <c r="E73" s="87">
        <v>1008</v>
      </c>
      <c r="F73" s="87" t="s">
        <v>942</v>
      </c>
      <c r="G73" s="87" t="s">
        <v>964</v>
      </c>
      <c r="H73" s="87" t="s">
        <v>947</v>
      </c>
      <c r="I73" s="214">
        <v>111.71</v>
      </c>
      <c r="J73" s="215">
        <v>141.07185143059345</v>
      </c>
      <c r="K73" s="215">
        <v>237.82185143059345</v>
      </c>
    </row>
    <row r="74" spans="1:11" ht="16.5">
      <c r="A74" s="87">
        <v>73</v>
      </c>
      <c r="B74" s="87">
        <v>2</v>
      </c>
      <c r="C74" s="87" t="s">
        <v>963</v>
      </c>
      <c r="D74" s="87">
        <v>11</v>
      </c>
      <c r="E74" s="87">
        <v>1101</v>
      </c>
      <c r="F74" s="87" t="s">
        <v>938</v>
      </c>
      <c r="G74" s="87" t="s">
        <v>964</v>
      </c>
      <c r="H74" s="87" t="s">
        <v>867</v>
      </c>
      <c r="I74" s="214">
        <v>117.59</v>
      </c>
      <c r="J74" s="215">
        <v>148.49735036902234</v>
      </c>
      <c r="K74" s="215">
        <v>250.58735036902235</v>
      </c>
    </row>
    <row r="75" spans="1:11" ht="16.5">
      <c r="A75" s="87">
        <v>74</v>
      </c>
      <c r="B75" s="87">
        <v>2</v>
      </c>
      <c r="C75" s="87" t="s">
        <v>963</v>
      </c>
      <c r="D75" s="87">
        <v>11</v>
      </c>
      <c r="E75" s="87">
        <v>1102</v>
      </c>
      <c r="F75" s="87" t="s">
        <v>946</v>
      </c>
      <c r="G75" s="87" t="s">
        <v>964</v>
      </c>
      <c r="H75" s="87" t="s">
        <v>947</v>
      </c>
      <c r="I75" s="214">
        <v>111.71</v>
      </c>
      <c r="J75" s="215">
        <v>141.07185143059345</v>
      </c>
      <c r="K75" s="215">
        <v>237.82185143059345</v>
      </c>
    </row>
    <row r="76" spans="1:11" ht="16.5">
      <c r="A76" s="87">
        <v>75</v>
      </c>
      <c r="B76" s="87">
        <v>2</v>
      </c>
      <c r="C76" s="87" t="s">
        <v>963</v>
      </c>
      <c r="D76" s="87">
        <v>11</v>
      </c>
      <c r="E76" s="87">
        <v>1103</v>
      </c>
      <c r="F76" s="87" t="s">
        <v>948</v>
      </c>
      <c r="G76" s="87" t="s">
        <v>965</v>
      </c>
      <c r="H76" s="87" t="s">
        <v>867</v>
      </c>
      <c r="I76" s="214">
        <v>85.74</v>
      </c>
      <c r="J76" s="215">
        <v>108.27589778586594</v>
      </c>
      <c r="K76" s="215">
        <v>189.77589778586594</v>
      </c>
    </row>
    <row r="77" spans="1:11" ht="16.5">
      <c r="A77" s="87">
        <v>76</v>
      </c>
      <c r="B77" s="87">
        <v>2</v>
      </c>
      <c r="C77" s="87" t="s">
        <v>963</v>
      </c>
      <c r="D77" s="87">
        <v>11</v>
      </c>
      <c r="E77" s="87">
        <v>1104</v>
      </c>
      <c r="F77" s="87" t="s">
        <v>950</v>
      </c>
      <c r="G77" s="87" t="s">
        <v>965</v>
      </c>
      <c r="H77" s="87" t="s">
        <v>947</v>
      </c>
      <c r="I77" s="214">
        <v>80.599999999999994</v>
      </c>
      <c r="J77" s="215">
        <v>101.78490041451825</v>
      </c>
      <c r="K77" s="215">
        <v>170.04490041451825</v>
      </c>
    </row>
    <row r="78" spans="1:11" ht="16.5">
      <c r="A78" s="87">
        <v>77</v>
      </c>
      <c r="B78" s="87">
        <v>2</v>
      </c>
      <c r="C78" s="87" t="s">
        <v>963</v>
      </c>
      <c r="D78" s="87">
        <v>11</v>
      </c>
      <c r="E78" s="87">
        <v>1105</v>
      </c>
      <c r="F78" s="87" t="s">
        <v>939</v>
      </c>
      <c r="G78" s="87" t="s">
        <v>965</v>
      </c>
      <c r="H78" s="87" t="s">
        <v>867</v>
      </c>
      <c r="I78" s="214">
        <v>85.74</v>
      </c>
      <c r="J78" s="215">
        <v>108.27589778586594</v>
      </c>
      <c r="K78" s="215">
        <v>189.77589778586594</v>
      </c>
    </row>
    <row r="79" spans="1:11" ht="16.5">
      <c r="A79" s="87">
        <v>78</v>
      </c>
      <c r="B79" s="87">
        <v>2</v>
      </c>
      <c r="C79" s="87" t="s">
        <v>963</v>
      </c>
      <c r="D79" s="87">
        <v>11</v>
      </c>
      <c r="E79" s="87">
        <v>1106</v>
      </c>
      <c r="F79" s="87" t="s">
        <v>943</v>
      </c>
      <c r="G79" s="87" t="s">
        <v>965</v>
      </c>
      <c r="H79" s="87" t="s">
        <v>947</v>
      </c>
      <c r="I79" s="214">
        <v>80.599999999999994</v>
      </c>
      <c r="J79" s="215">
        <v>101.78490041451825</v>
      </c>
      <c r="K79" s="215">
        <v>170.04490041451825</v>
      </c>
    </row>
    <row r="80" spans="1:11" ht="16.5">
      <c r="A80" s="87">
        <v>79</v>
      </c>
      <c r="B80" s="87">
        <v>2</v>
      </c>
      <c r="C80" s="87" t="s">
        <v>963</v>
      </c>
      <c r="D80" s="87">
        <v>11</v>
      </c>
      <c r="E80" s="87">
        <v>1107</v>
      </c>
      <c r="F80" s="87" t="s">
        <v>941</v>
      </c>
      <c r="G80" s="87" t="s">
        <v>964</v>
      </c>
      <c r="H80" s="87" t="s">
        <v>867</v>
      </c>
      <c r="I80" s="214">
        <v>117.59</v>
      </c>
      <c r="J80" s="215">
        <v>148.49735036902234</v>
      </c>
      <c r="K80" s="215">
        <v>250.58735036902235</v>
      </c>
    </row>
    <row r="81" spans="1:11" ht="16.5">
      <c r="A81" s="87">
        <v>80</v>
      </c>
      <c r="B81" s="87">
        <v>2</v>
      </c>
      <c r="C81" s="87" t="s">
        <v>963</v>
      </c>
      <c r="D81" s="87">
        <v>11</v>
      </c>
      <c r="E81" s="87">
        <v>1108</v>
      </c>
      <c r="F81" s="87" t="s">
        <v>942</v>
      </c>
      <c r="G81" s="87" t="s">
        <v>964</v>
      </c>
      <c r="H81" s="87" t="s">
        <v>947</v>
      </c>
      <c r="I81" s="214">
        <v>111.71</v>
      </c>
      <c r="J81" s="215">
        <v>141.07185143059345</v>
      </c>
      <c r="K81" s="215">
        <v>237.82185143059345</v>
      </c>
    </row>
    <row r="82" spans="1:11" ht="16.5">
      <c r="A82" s="87">
        <v>81</v>
      </c>
      <c r="B82" s="87">
        <v>2</v>
      </c>
      <c r="C82" s="87" t="s">
        <v>963</v>
      </c>
      <c r="D82" s="87">
        <v>12</v>
      </c>
      <c r="E82" s="87">
        <v>1201</v>
      </c>
      <c r="F82" s="87" t="s">
        <v>938</v>
      </c>
      <c r="G82" s="87" t="s">
        <v>964</v>
      </c>
      <c r="H82" s="87" t="s">
        <v>867</v>
      </c>
      <c r="I82" s="214">
        <v>117.59</v>
      </c>
      <c r="J82" s="215">
        <v>148.49735036902234</v>
      </c>
      <c r="K82" s="215">
        <v>250.58735036902235</v>
      </c>
    </row>
    <row r="83" spans="1:11" ht="16.5">
      <c r="A83" s="87">
        <v>82</v>
      </c>
      <c r="B83" s="87">
        <v>2</v>
      </c>
      <c r="C83" s="87" t="s">
        <v>963</v>
      </c>
      <c r="D83" s="87">
        <v>12</v>
      </c>
      <c r="E83" s="87">
        <v>1202</v>
      </c>
      <c r="F83" s="87" t="s">
        <v>946</v>
      </c>
      <c r="G83" s="87" t="s">
        <v>964</v>
      </c>
      <c r="H83" s="87" t="s">
        <v>947</v>
      </c>
      <c r="I83" s="214">
        <v>111.71</v>
      </c>
      <c r="J83" s="215">
        <v>141.07185143059345</v>
      </c>
      <c r="K83" s="215">
        <v>237.82185143059345</v>
      </c>
    </row>
    <row r="84" spans="1:11" ht="16.5">
      <c r="A84" s="87">
        <v>83</v>
      </c>
      <c r="B84" s="87">
        <v>2</v>
      </c>
      <c r="C84" s="87" t="s">
        <v>963</v>
      </c>
      <c r="D84" s="87">
        <v>12</v>
      </c>
      <c r="E84" s="87">
        <v>1203</v>
      </c>
      <c r="F84" s="87" t="s">
        <v>948</v>
      </c>
      <c r="G84" s="87" t="s">
        <v>965</v>
      </c>
      <c r="H84" s="87" t="s">
        <v>867</v>
      </c>
      <c r="I84" s="214">
        <v>85.74</v>
      </c>
      <c r="J84" s="215">
        <v>108.27589778586594</v>
      </c>
      <c r="K84" s="215">
        <v>189.77589778586594</v>
      </c>
    </row>
    <row r="85" spans="1:11" ht="16.5">
      <c r="A85" s="87">
        <v>84</v>
      </c>
      <c r="B85" s="87">
        <v>2</v>
      </c>
      <c r="C85" s="87" t="s">
        <v>963</v>
      </c>
      <c r="D85" s="87">
        <v>12</v>
      </c>
      <c r="E85" s="87">
        <v>1204</v>
      </c>
      <c r="F85" s="87" t="s">
        <v>950</v>
      </c>
      <c r="G85" s="87" t="s">
        <v>965</v>
      </c>
      <c r="H85" s="87" t="s">
        <v>947</v>
      </c>
      <c r="I85" s="214">
        <v>80.599999999999994</v>
      </c>
      <c r="J85" s="215">
        <v>101.78490041451825</v>
      </c>
      <c r="K85" s="215">
        <v>170.04490041451825</v>
      </c>
    </row>
    <row r="86" spans="1:11" ht="16.5">
      <c r="A86" s="87">
        <v>85</v>
      </c>
      <c r="B86" s="87">
        <v>2</v>
      </c>
      <c r="C86" s="87" t="s">
        <v>963</v>
      </c>
      <c r="D86" s="87">
        <v>12</v>
      </c>
      <c r="E86" s="87">
        <v>1205</v>
      </c>
      <c r="F86" s="87" t="s">
        <v>939</v>
      </c>
      <c r="G86" s="87" t="s">
        <v>965</v>
      </c>
      <c r="H86" s="87" t="s">
        <v>867</v>
      </c>
      <c r="I86" s="214">
        <v>85.74</v>
      </c>
      <c r="J86" s="215">
        <v>108.27589778586594</v>
      </c>
      <c r="K86" s="215">
        <v>189.77589778586594</v>
      </c>
    </row>
    <row r="87" spans="1:11" ht="16.5">
      <c r="A87" s="87">
        <v>86</v>
      </c>
      <c r="B87" s="87">
        <v>2</v>
      </c>
      <c r="C87" s="87" t="s">
        <v>963</v>
      </c>
      <c r="D87" s="87">
        <v>12</v>
      </c>
      <c r="E87" s="87">
        <v>1206</v>
      </c>
      <c r="F87" s="87" t="s">
        <v>943</v>
      </c>
      <c r="G87" s="87" t="s">
        <v>965</v>
      </c>
      <c r="H87" s="87" t="s">
        <v>947</v>
      </c>
      <c r="I87" s="214">
        <v>80.599999999999994</v>
      </c>
      <c r="J87" s="215">
        <v>101.78490041451825</v>
      </c>
      <c r="K87" s="215">
        <v>170.04490041451825</v>
      </c>
    </row>
    <row r="88" spans="1:11" ht="16.5">
      <c r="A88" s="87">
        <v>87</v>
      </c>
      <c r="B88" s="87">
        <v>2</v>
      </c>
      <c r="C88" s="87" t="s">
        <v>963</v>
      </c>
      <c r="D88" s="87">
        <v>12</v>
      </c>
      <c r="E88" s="87">
        <v>1207</v>
      </c>
      <c r="F88" s="87" t="s">
        <v>941</v>
      </c>
      <c r="G88" s="87" t="s">
        <v>964</v>
      </c>
      <c r="H88" s="87" t="s">
        <v>867</v>
      </c>
      <c r="I88" s="214">
        <v>117.59</v>
      </c>
      <c r="J88" s="215">
        <v>148.49735036902234</v>
      </c>
      <c r="K88" s="215">
        <v>250.58735036902235</v>
      </c>
    </row>
    <row r="89" spans="1:11" ht="16.5">
      <c r="A89" s="87">
        <v>88</v>
      </c>
      <c r="B89" s="87">
        <v>2</v>
      </c>
      <c r="C89" s="87" t="s">
        <v>963</v>
      </c>
      <c r="D89" s="87">
        <v>12</v>
      </c>
      <c r="E89" s="87">
        <v>1208</v>
      </c>
      <c r="F89" s="87" t="s">
        <v>942</v>
      </c>
      <c r="G89" s="87" t="s">
        <v>964</v>
      </c>
      <c r="H89" s="87" t="s">
        <v>947</v>
      </c>
      <c r="I89" s="214">
        <v>111.71</v>
      </c>
      <c r="J89" s="215">
        <v>141.07185143059345</v>
      </c>
      <c r="K89" s="215">
        <v>237.82185143059345</v>
      </c>
    </row>
    <row r="90" spans="1:11" ht="16.5">
      <c r="A90" s="87">
        <v>89</v>
      </c>
      <c r="B90" s="87">
        <v>2</v>
      </c>
      <c r="C90" s="87" t="s">
        <v>963</v>
      </c>
      <c r="D90" s="87">
        <v>13</v>
      </c>
      <c r="E90" s="87">
        <v>1301</v>
      </c>
      <c r="F90" s="87" t="s">
        <v>938</v>
      </c>
      <c r="G90" s="87" t="s">
        <v>964</v>
      </c>
      <c r="H90" s="87" t="s">
        <v>867</v>
      </c>
      <c r="I90" s="214">
        <v>117.59</v>
      </c>
      <c r="J90" s="215">
        <v>148.49735036902234</v>
      </c>
      <c r="K90" s="215">
        <v>250.58735036902235</v>
      </c>
    </row>
    <row r="91" spans="1:11" ht="16.5">
      <c r="A91" s="87">
        <v>90</v>
      </c>
      <c r="B91" s="87">
        <v>2</v>
      </c>
      <c r="C91" s="87" t="s">
        <v>963</v>
      </c>
      <c r="D91" s="87">
        <v>13</v>
      </c>
      <c r="E91" s="87">
        <v>1302</v>
      </c>
      <c r="F91" s="87" t="s">
        <v>946</v>
      </c>
      <c r="G91" s="87" t="s">
        <v>964</v>
      </c>
      <c r="H91" s="87" t="s">
        <v>947</v>
      </c>
      <c r="I91" s="214">
        <v>111.71</v>
      </c>
      <c r="J91" s="215">
        <v>141.07185143059345</v>
      </c>
      <c r="K91" s="215">
        <v>237.82185143059345</v>
      </c>
    </row>
    <row r="92" spans="1:11" ht="16.5">
      <c r="A92" s="87">
        <v>91</v>
      </c>
      <c r="B92" s="87">
        <v>2</v>
      </c>
      <c r="C92" s="87" t="s">
        <v>963</v>
      </c>
      <c r="D92" s="87">
        <v>13</v>
      </c>
      <c r="E92" s="87">
        <v>1303</v>
      </c>
      <c r="F92" s="87" t="s">
        <v>948</v>
      </c>
      <c r="G92" s="87" t="s">
        <v>965</v>
      </c>
      <c r="H92" s="87" t="s">
        <v>867</v>
      </c>
      <c r="I92" s="214">
        <v>85.74</v>
      </c>
      <c r="J92" s="215">
        <v>108.27589778586594</v>
      </c>
      <c r="K92" s="215">
        <v>189.77589778586594</v>
      </c>
    </row>
    <row r="93" spans="1:11" ht="16.5">
      <c r="A93" s="87">
        <v>92</v>
      </c>
      <c r="B93" s="87">
        <v>2</v>
      </c>
      <c r="C93" s="87" t="s">
        <v>963</v>
      </c>
      <c r="D93" s="87">
        <v>13</v>
      </c>
      <c r="E93" s="87">
        <v>1304</v>
      </c>
      <c r="F93" s="87" t="s">
        <v>950</v>
      </c>
      <c r="G93" s="87" t="s">
        <v>965</v>
      </c>
      <c r="H93" s="87" t="s">
        <v>947</v>
      </c>
      <c r="I93" s="214">
        <v>80.599999999999994</v>
      </c>
      <c r="J93" s="215">
        <v>101.78490041451825</v>
      </c>
      <c r="K93" s="215">
        <v>170.04490041451825</v>
      </c>
    </row>
    <row r="94" spans="1:11" ht="16.5">
      <c r="A94" s="87">
        <v>93</v>
      </c>
      <c r="B94" s="87">
        <v>2</v>
      </c>
      <c r="C94" s="87" t="s">
        <v>963</v>
      </c>
      <c r="D94" s="87">
        <v>13</v>
      </c>
      <c r="E94" s="87">
        <v>1305</v>
      </c>
      <c r="F94" s="87" t="s">
        <v>939</v>
      </c>
      <c r="G94" s="87" t="s">
        <v>965</v>
      </c>
      <c r="H94" s="87" t="s">
        <v>867</v>
      </c>
      <c r="I94" s="214">
        <v>85.74</v>
      </c>
      <c r="J94" s="215">
        <v>108.27589778586594</v>
      </c>
      <c r="K94" s="215">
        <v>189.77589778586594</v>
      </c>
    </row>
    <row r="95" spans="1:11" ht="16.5">
      <c r="A95" s="87">
        <v>94</v>
      </c>
      <c r="B95" s="87">
        <v>2</v>
      </c>
      <c r="C95" s="87" t="s">
        <v>963</v>
      </c>
      <c r="D95" s="87">
        <v>13</v>
      </c>
      <c r="E95" s="87">
        <v>1306</v>
      </c>
      <c r="F95" s="87" t="s">
        <v>943</v>
      </c>
      <c r="G95" s="87" t="s">
        <v>965</v>
      </c>
      <c r="H95" s="87" t="s">
        <v>947</v>
      </c>
      <c r="I95" s="214">
        <v>80.599999999999994</v>
      </c>
      <c r="J95" s="215">
        <v>101.78490041451825</v>
      </c>
      <c r="K95" s="215">
        <v>170.04490041451825</v>
      </c>
    </row>
    <row r="96" spans="1:11" ht="16.5">
      <c r="A96" s="87">
        <v>95</v>
      </c>
      <c r="B96" s="87">
        <v>2</v>
      </c>
      <c r="C96" s="87" t="s">
        <v>963</v>
      </c>
      <c r="D96" s="87">
        <v>13</v>
      </c>
      <c r="E96" s="87">
        <v>1307</v>
      </c>
      <c r="F96" s="87" t="s">
        <v>941</v>
      </c>
      <c r="G96" s="87" t="s">
        <v>964</v>
      </c>
      <c r="H96" s="87" t="s">
        <v>867</v>
      </c>
      <c r="I96" s="214">
        <v>117.59</v>
      </c>
      <c r="J96" s="215">
        <v>148.49735036902234</v>
      </c>
      <c r="K96" s="215">
        <v>250.58735036902235</v>
      </c>
    </row>
    <row r="97" spans="1:11" ht="16.5">
      <c r="A97" s="87">
        <v>96</v>
      </c>
      <c r="B97" s="87">
        <v>2</v>
      </c>
      <c r="C97" s="87" t="s">
        <v>963</v>
      </c>
      <c r="D97" s="87">
        <v>13</v>
      </c>
      <c r="E97" s="87">
        <v>1308</v>
      </c>
      <c r="F97" s="87" t="s">
        <v>942</v>
      </c>
      <c r="G97" s="87" t="s">
        <v>964</v>
      </c>
      <c r="H97" s="87" t="s">
        <v>947</v>
      </c>
      <c r="I97" s="214">
        <v>111.71</v>
      </c>
      <c r="J97" s="215">
        <v>141.07185143059345</v>
      </c>
      <c r="K97" s="215">
        <v>237.82185143059345</v>
      </c>
    </row>
    <row r="98" spans="1:11" ht="16.5">
      <c r="A98" s="87">
        <v>97</v>
      </c>
      <c r="B98" s="87">
        <v>2</v>
      </c>
      <c r="C98" s="87" t="s">
        <v>963</v>
      </c>
      <c r="D98" s="87">
        <v>14</v>
      </c>
      <c r="E98" s="87">
        <v>1401</v>
      </c>
      <c r="F98" s="87" t="s">
        <v>938</v>
      </c>
      <c r="G98" s="87" t="s">
        <v>964</v>
      </c>
      <c r="H98" s="87" t="s">
        <v>867</v>
      </c>
      <c r="I98" s="214">
        <v>117.59</v>
      </c>
      <c r="J98" s="215">
        <v>148.49735036902234</v>
      </c>
      <c r="K98" s="215">
        <v>250.58735036902235</v>
      </c>
    </row>
    <row r="99" spans="1:11" ht="16.5">
      <c r="A99" s="87">
        <v>98</v>
      </c>
      <c r="B99" s="87">
        <v>2</v>
      </c>
      <c r="C99" s="87" t="s">
        <v>963</v>
      </c>
      <c r="D99" s="87">
        <v>14</v>
      </c>
      <c r="E99" s="87">
        <v>1402</v>
      </c>
      <c r="F99" s="87" t="s">
        <v>946</v>
      </c>
      <c r="G99" s="87" t="s">
        <v>964</v>
      </c>
      <c r="H99" s="87" t="s">
        <v>947</v>
      </c>
      <c r="I99" s="214">
        <v>111.71</v>
      </c>
      <c r="J99" s="215">
        <v>141.07185143059345</v>
      </c>
      <c r="K99" s="215">
        <v>237.82185143059345</v>
      </c>
    </row>
    <row r="100" spans="1:11" ht="16.5">
      <c r="A100" s="87">
        <v>99</v>
      </c>
      <c r="B100" s="87">
        <v>2</v>
      </c>
      <c r="C100" s="87" t="s">
        <v>963</v>
      </c>
      <c r="D100" s="87">
        <v>14</v>
      </c>
      <c r="E100" s="87">
        <v>1403</v>
      </c>
      <c r="F100" s="87" t="s">
        <v>948</v>
      </c>
      <c r="G100" s="87" t="s">
        <v>965</v>
      </c>
      <c r="H100" s="87" t="s">
        <v>867</v>
      </c>
      <c r="I100" s="214">
        <v>85.74</v>
      </c>
      <c r="J100" s="215">
        <v>108.27589778586594</v>
      </c>
      <c r="K100" s="215">
        <v>189.77589778586594</v>
      </c>
    </row>
    <row r="101" spans="1:11" ht="16.5">
      <c r="A101" s="87">
        <v>100</v>
      </c>
      <c r="B101" s="87">
        <v>2</v>
      </c>
      <c r="C101" s="87" t="s">
        <v>963</v>
      </c>
      <c r="D101" s="87">
        <v>14</v>
      </c>
      <c r="E101" s="87">
        <v>1404</v>
      </c>
      <c r="F101" s="87" t="s">
        <v>950</v>
      </c>
      <c r="G101" s="87" t="s">
        <v>965</v>
      </c>
      <c r="H101" s="87" t="s">
        <v>947</v>
      </c>
      <c r="I101" s="214">
        <v>80.599999999999994</v>
      </c>
      <c r="J101" s="215">
        <v>101.78490041451825</v>
      </c>
      <c r="K101" s="215">
        <v>170.04490041451825</v>
      </c>
    </row>
    <row r="102" spans="1:11" ht="16.5">
      <c r="A102" s="87">
        <v>101</v>
      </c>
      <c r="B102" s="87">
        <v>2</v>
      </c>
      <c r="C102" s="87" t="s">
        <v>963</v>
      </c>
      <c r="D102" s="87">
        <v>14</v>
      </c>
      <c r="E102" s="87">
        <v>1405</v>
      </c>
      <c r="F102" s="87" t="s">
        <v>939</v>
      </c>
      <c r="G102" s="87" t="s">
        <v>965</v>
      </c>
      <c r="H102" s="87" t="s">
        <v>867</v>
      </c>
      <c r="I102" s="214">
        <v>85.74</v>
      </c>
      <c r="J102" s="215">
        <v>108.27589778586594</v>
      </c>
      <c r="K102" s="215">
        <v>189.77589778586594</v>
      </c>
    </row>
    <row r="103" spans="1:11" ht="16.5">
      <c r="A103" s="87">
        <v>102</v>
      </c>
      <c r="B103" s="87">
        <v>2</v>
      </c>
      <c r="C103" s="87" t="s">
        <v>963</v>
      </c>
      <c r="D103" s="87">
        <v>14</v>
      </c>
      <c r="E103" s="87">
        <v>1406</v>
      </c>
      <c r="F103" s="87" t="s">
        <v>943</v>
      </c>
      <c r="G103" s="87" t="s">
        <v>965</v>
      </c>
      <c r="H103" s="87" t="s">
        <v>947</v>
      </c>
      <c r="I103" s="214">
        <v>80.599999999999994</v>
      </c>
      <c r="J103" s="215">
        <v>101.78490041451825</v>
      </c>
      <c r="K103" s="215">
        <v>170.04490041451825</v>
      </c>
    </row>
    <row r="104" spans="1:11" ht="16.5">
      <c r="A104" s="87">
        <v>103</v>
      </c>
      <c r="B104" s="87">
        <v>2</v>
      </c>
      <c r="C104" s="87" t="s">
        <v>963</v>
      </c>
      <c r="D104" s="87">
        <v>14</v>
      </c>
      <c r="E104" s="87">
        <v>1407</v>
      </c>
      <c r="F104" s="87" t="s">
        <v>941</v>
      </c>
      <c r="G104" s="87" t="s">
        <v>964</v>
      </c>
      <c r="H104" s="87" t="s">
        <v>867</v>
      </c>
      <c r="I104" s="214">
        <v>117.59</v>
      </c>
      <c r="J104" s="215">
        <v>148.49735036902234</v>
      </c>
      <c r="K104" s="215">
        <v>250.58735036902235</v>
      </c>
    </row>
    <row r="105" spans="1:11" ht="16.5">
      <c r="A105" s="87">
        <v>104</v>
      </c>
      <c r="B105" s="87">
        <v>2</v>
      </c>
      <c r="C105" s="87" t="s">
        <v>963</v>
      </c>
      <c r="D105" s="87">
        <v>14</v>
      </c>
      <c r="E105" s="87">
        <v>1408</v>
      </c>
      <c r="F105" s="87" t="s">
        <v>942</v>
      </c>
      <c r="G105" s="87" t="s">
        <v>964</v>
      </c>
      <c r="H105" s="87" t="s">
        <v>947</v>
      </c>
      <c r="I105" s="214">
        <v>111.71</v>
      </c>
      <c r="J105" s="215">
        <v>141.07185143059345</v>
      </c>
      <c r="K105" s="215">
        <v>237.82185143059345</v>
      </c>
    </row>
    <row r="106" spans="1:11" ht="16.5">
      <c r="A106" s="87">
        <v>105</v>
      </c>
      <c r="B106" s="87">
        <v>2</v>
      </c>
      <c r="C106" s="87" t="s">
        <v>963</v>
      </c>
      <c r="D106" s="87">
        <v>15</v>
      </c>
      <c r="E106" s="87">
        <v>1501</v>
      </c>
      <c r="F106" s="87" t="s">
        <v>938</v>
      </c>
      <c r="G106" s="87" t="s">
        <v>964</v>
      </c>
      <c r="H106" s="87" t="s">
        <v>867</v>
      </c>
      <c r="I106" s="214">
        <v>117.59</v>
      </c>
      <c r="J106" s="215">
        <v>148.49735036902234</v>
      </c>
      <c r="K106" s="215">
        <v>250.58735036902235</v>
      </c>
    </row>
    <row r="107" spans="1:11" ht="16.5">
      <c r="A107" s="87">
        <v>106</v>
      </c>
      <c r="B107" s="87">
        <v>2</v>
      </c>
      <c r="C107" s="87" t="s">
        <v>963</v>
      </c>
      <c r="D107" s="87">
        <v>15</v>
      </c>
      <c r="E107" s="87">
        <v>1502</v>
      </c>
      <c r="F107" s="87" t="s">
        <v>946</v>
      </c>
      <c r="G107" s="87" t="s">
        <v>964</v>
      </c>
      <c r="H107" s="87" t="s">
        <v>947</v>
      </c>
      <c r="I107" s="214">
        <v>111.71</v>
      </c>
      <c r="J107" s="215">
        <v>141.07185143059345</v>
      </c>
      <c r="K107" s="215">
        <v>237.82185143059345</v>
      </c>
    </row>
    <row r="108" spans="1:11" ht="16.5">
      <c r="A108" s="87">
        <v>107</v>
      </c>
      <c r="B108" s="87">
        <v>2</v>
      </c>
      <c r="C108" s="87" t="s">
        <v>963</v>
      </c>
      <c r="D108" s="87">
        <v>15</v>
      </c>
      <c r="E108" s="87">
        <v>1503</v>
      </c>
      <c r="F108" s="87" t="s">
        <v>948</v>
      </c>
      <c r="G108" s="87" t="s">
        <v>965</v>
      </c>
      <c r="H108" s="87" t="s">
        <v>867</v>
      </c>
      <c r="I108" s="214">
        <v>85.74</v>
      </c>
      <c r="J108" s="215">
        <v>108.27589778586594</v>
      </c>
      <c r="K108" s="215">
        <v>189.77589778586594</v>
      </c>
    </row>
    <row r="109" spans="1:11" ht="16.5">
      <c r="A109" s="87">
        <v>108</v>
      </c>
      <c r="B109" s="87">
        <v>2</v>
      </c>
      <c r="C109" s="87" t="s">
        <v>963</v>
      </c>
      <c r="D109" s="87">
        <v>15</v>
      </c>
      <c r="E109" s="87">
        <v>1504</v>
      </c>
      <c r="F109" s="87" t="s">
        <v>950</v>
      </c>
      <c r="G109" s="87" t="s">
        <v>965</v>
      </c>
      <c r="H109" s="87" t="s">
        <v>947</v>
      </c>
      <c r="I109" s="214">
        <v>80.599999999999994</v>
      </c>
      <c r="J109" s="215">
        <v>101.78490041451825</v>
      </c>
      <c r="K109" s="215">
        <v>170.04490041451825</v>
      </c>
    </row>
    <row r="110" spans="1:11" ht="16.5">
      <c r="A110" s="87">
        <v>109</v>
      </c>
      <c r="B110" s="87">
        <v>2</v>
      </c>
      <c r="C110" s="87" t="s">
        <v>963</v>
      </c>
      <c r="D110" s="87">
        <v>15</v>
      </c>
      <c r="E110" s="87">
        <v>1505</v>
      </c>
      <c r="F110" s="87" t="s">
        <v>939</v>
      </c>
      <c r="G110" s="87" t="s">
        <v>965</v>
      </c>
      <c r="H110" s="87" t="s">
        <v>867</v>
      </c>
      <c r="I110" s="214">
        <v>85.74</v>
      </c>
      <c r="J110" s="215">
        <v>108.27589778586594</v>
      </c>
      <c r="K110" s="215">
        <v>189.77589778586594</v>
      </c>
    </row>
    <row r="111" spans="1:11" ht="16.5">
      <c r="A111" s="87">
        <v>110</v>
      </c>
      <c r="B111" s="87">
        <v>2</v>
      </c>
      <c r="C111" s="87" t="s">
        <v>963</v>
      </c>
      <c r="D111" s="87">
        <v>15</v>
      </c>
      <c r="E111" s="87">
        <v>1506</v>
      </c>
      <c r="F111" s="87" t="s">
        <v>943</v>
      </c>
      <c r="G111" s="87" t="s">
        <v>965</v>
      </c>
      <c r="H111" s="87" t="s">
        <v>947</v>
      </c>
      <c r="I111" s="214">
        <v>80.599999999999994</v>
      </c>
      <c r="J111" s="215">
        <v>101.78490041451825</v>
      </c>
      <c r="K111" s="215">
        <v>170.04490041451825</v>
      </c>
    </row>
    <row r="112" spans="1:11" ht="16.5">
      <c r="A112" s="87">
        <v>111</v>
      </c>
      <c r="B112" s="87">
        <v>2</v>
      </c>
      <c r="C112" s="87" t="s">
        <v>963</v>
      </c>
      <c r="D112" s="87">
        <v>15</v>
      </c>
      <c r="E112" s="87">
        <v>1507</v>
      </c>
      <c r="F112" s="87" t="s">
        <v>941</v>
      </c>
      <c r="G112" s="87" t="s">
        <v>964</v>
      </c>
      <c r="H112" s="87" t="s">
        <v>867</v>
      </c>
      <c r="I112" s="214">
        <v>117.59</v>
      </c>
      <c r="J112" s="215">
        <v>148.49735036902234</v>
      </c>
      <c r="K112" s="215">
        <v>250.58735036902235</v>
      </c>
    </row>
    <row r="113" spans="1:11" ht="16.5">
      <c r="A113" s="87">
        <v>112</v>
      </c>
      <c r="B113" s="87">
        <v>2</v>
      </c>
      <c r="C113" s="87" t="s">
        <v>963</v>
      </c>
      <c r="D113" s="87">
        <v>15</v>
      </c>
      <c r="E113" s="87">
        <v>1508</v>
      </c>
      <c r="F113" s="87" t="s">
        <v>942</v>
      </c>
      <c r="G113" s="87" t="s">
        <v>964</v>
      </c>
      <c r="H113" s="87" t="s">
        <v>947</v>
      </c>
      <c r="I113" s="214">
        <v>111.71</v>
      </c>
      <c r="J113" s="215">
        <v>141.07185143059345</v>
      </c>
      <c r="K113" s="215">
        <v>237.82185143059345</v>
      </c>
    </row>
    <row r="114" spans="1:11" ht="16.5">
      <c r="A114" s="87">
        <v>113</v>
      </c>
      <c r="B114" s="87">
        <v>2</v>
      </c>
      <c r="C114" s="87" t="s">
        <v>963</v>
      </c>
      <c r="D114" s="87">
        <v>16</v>
      </c>
      <c r="E114" s="87">
        <v>1601</v>
      </c>
      <c r="F114" s="87" t="s">
        <v>938</v>
      </c>
      <c r="G114" s="87" t="s">
        <v>964</v>
      </c>
      <c r="H114" s="87" t="s">
        <v>867</v>
      </c>
      <c r="I114" s="214">
        <v>117.59</v>
      </c>
      <c r="J114" s="215">
        <v>148.49735036902234</v>
      </c>
      <c r="K114" s="215">
        <v>250.58735036902235</v>
      </c>
    </row>
    <row r="115" spans="1:11" ht="16.5">
      <c r="A115" s="87">
        <v>114</v>
      </c>
      <c r="B115" s="87">
        <v>2</v>
      </c>
      <c r="C115" s="87" t="s">
        <v>963</v>
      </c>
      <c r="D115" s="87">
        <v>16</v>
      </c>
      <c r="E115" s="87">
        <v>1602</v>
      </c>
      <c r="F115" s="87" t="s">
        <v>946</v>
      </c>
      <c r="G115" s="87" t="s">
        <v>964</v>
      </c>
      <c r="H115" s="87" t="s">
        <v>947</v>
      </c>
      <c r="I115" s="214">
        <v>111.71</v>
      </c>
      <c r="J115" s="215">
        <v>141.07185143059345</v>
      </c>
      <c r="K115" s="215">
        <v>237.82185143059345</v>
      </c>
    </row>
    <row r="116" spans="1:11" ht="16.5">
      <c r="A116" s="87">
        <v>115</v>
      </c>
      <c r="B116" s="87">
        <v>2</v>
      </c>
      <c r="C116" s="87" t="s">
        <v>963</v>
      </c>
      <c r="D116" s="87">
        <v>16</v>
      </c>
      <c r="E116" s="87">
        <v>1603</v>
      </c>
      <c r="F116" s="87" t="s">
        <v>948</v>
      </c>
      <c r="G116" s="87" t="s">
        <v>965</v>
      </c>
      <c r="H116" s="87" t="s">
        <v>867</v>
      </c>
      <c r="I116" s="214">
        <v>85.74</v>
      </c>
      <c r="J116" s="215">
        <v>108.27589778586594</v>
      </c>
      <c r="K116" s="215">
        <v>189.77589778586594</v>
      </c>
    </row>
    <row r="117" spans="1:11" ht="16.5">
      <c r="A117" s="87">
        <v>116</v>
      </c>
      <c r="B117" s="87">
        <v>2</v>
      </c>
      <c r="C117" s="87" t="s">
        <v>963</v>
      </c>
      <c r="D117" s="87">
        <v>16</v>
      </c>
      <c r="E117" s="87">
        <v>1604</v>
      </c>
      <c r="F117" s="87" t="s">
        <v>950</v>
      </c>
      <c r="G117" s="87" t="s">
        <v>965</v>
      </c>
      <c r="H117" s="87" t="s">
        <v>947</v>
      </c>
      <c r="I117" s="214">
        <v>80.599999999999994</v>
      </c>
      <c r="J117" s="215">
        <v>101.78490041451825</v>
      </c>
      <c r="K117" s="215">
        <v>170.04490041451825</v>
      </c>
    </row>
    <row r="118" spans="1:11" ht="16.5">
      <c r="A118" s="87">
        <v>117</v>
      </c>
      <c r="B118" s="87">
        <v>2</v>
      </c>
      <c r="C118" s="87" t="s">
        <v>963</v>
      </c>
      <c r="D118" s="87">
        <v>16</v>
      </c>
      <c r="E118" s="87">
        <v>1605</v>
      </c>
      <c r="F118" s="87" t="s">
        <v>939</v>
      </c>
      <c r="G118" s="87" t="s">
        <v>965</v>
      </c>
      <c r="H118" s="87" t="s">
        <v>867</v>
      </c>
      <c r="I118" s="214">
        <v>85.74</v>
      </c>
      <c r="J118" s="215">
        <v>108.27589778586594</v>
      </c>
      <c r="K118" s="215">
        <v>189.77589778586594</v>
      </c>
    </row>
    <row r="119" spans="1:11" ht="16.5">
      <c r="A119" s="87">
        <v>118</v>
      </c>
      <c r="B119" s="87">
        <v>2</v>
      </c>
      <c r="C119" s="87" t="s">
        <v>963</v>
      </c>
      <c r="D119" s="87">
        <v>16</v>
      </c>
      <c r="E119" s="87">
        <v>1606</v>
      </c>
      <c r="F119" s="87" t="s">
        <v>943</v>
      </c>
      <c r="G119" s="87" t="s">
        <v>965</v>
      </c>
      <c r="H119" s="87" t="s">
        <v>947</v>
      </c>
      <c r="I119" s="214">
        <v>80.599999999999994</v>
      </c>
      <c r="J119" s="215">
        <v>101.78490041451825</v>
      </c>
      <c r="K119" s="215">
        <v>170.04490041451825</v>
      </c>
    </row>
    <row r="120" spans="1:11" ht="16.5">
      <c r="A120" s="87">
        <v>119</v>
      </c>
      <c r="B120" s="87">
        <v>2</v>
      </c>
      <c r="C120" s="87" t="s">
        <v>963</v>
      </c>
      <c r="D120" s="87">
        <v>16</v>
      </c>
      <c r="E120" s="87">
        <v>1607</v>
      </c>
      <c r="F120" s="87" t="s">
        <v>941</v>
      </c>
      <c r="G120" s="87" t="s">
        <v>964</v>
      </c>
      <c r="H120" s="87" t="s">
        <v>867</v>
      </c>
      <c r="I120" s="214">
        <v>117.59</v>
      </c>
      <c r="J120" s="215">
        <v>148.49735036902234</v>
      </c>
      <c r="K120" s="215">
        <v>250.58735036902235</v>
      </c>
    </row>
    <row r="121" spans="1:11" ht="16.5">
      <c r="A121" s="87">
        <v>120</v>
      </c>
      <c r="B121" s="87">
        <v>2</v>
      </c>
      <c r="C121" s="87" t="s">
        <v>963</v>
      </c>
      <c r="D121" s="87">
        <v>16</v>
      </c>
      <c r="E121" s="87">
        <v>1608</v>
      </c>
      <c r="F121" s="87" t="s">
        <v>942</v>
      </c>
      <c r="G121" s="87" t="s">
        <v>964</v>
      </c>
      <c r="H121" s="87" t="s">
        <v>947</v>
      </c>
      <c r="I121" s="214">
        <v>111.71</v>
      </c>
      <c r="J121" s="215">
        <v>141.07185143059345</v>
      </c>
      <c r="K121" s="215">
        <v>237.82185143059345</v>
      </c>
    </row>
    <row r="122" spans="1:11" ht="16.5">
      <c r="A122" s="87">
        <v>121</v>
      </c>
      <c r="B122" s="87">
        <v>2</v>
      </c>
      <c r="C122" s="87" t="s">
        <v>963</v>
      </c>
      <c r="D122" s="87">
        <v>17</v>
      </c>
      <c r="E122" s="87">
        <v>1701</v>
      </c>
      <c r="F122" s="87" t="s">
        <v>938</v>
      </c>
      <c r="G122" s="87" t="s">
        <v>964</v>
      </c>
      <c r="H122" s="87" t="s">
        <v>867</v>
      </c>
      <c r="I122" s="214">
        <v>117.59</v>
      </c>
      <c r="J122" s="215">
        <v>148.49735036902234</v>
      </c>
      <c r="K122" s="215">
        <v>250.58735036902235</v>
      </c>
    </row>
    <row r="123" spans="1:11" ht="16.5">
      <c r="A123" s="87">
        <v>122</v>
      </c>
      <c r="B123" s="87">
        <v>2</v>
      </c>
      <c r="C123" s="87" t="s">
        <v>963</v>
      </c>
      <c r="D123" s="87">
        <v>17</v>
      </c>
      <c r="E123" s="87">
        <v>1702</v>
      </c>
      <c r="F123" s="87" t="s">
        <v>946</v>
      </c>
      <c r="G123" s="87" t="s">
        <v>964</v>
      </c>
      <c r="H123" s="87" t="s">
        <v>947</v>
      </c>
      <c r="I123" s="214">
        <v>111.71</v>
      </c>
      <c r="J123" s="215">
        <v>141.07185143059345</v>
      </c>
      <c r="K123" s="215">
        <v>237.82185143059345</v>
      </c>
    </row>
    <row r="124" spans="1:11" ht="16.5">
      <c r="A124" s="87">
        <v>123</v>
      </c>
      <c r="B124" s="87">
        <v>2</v>
      </c>
      <c r="C124" s="87" t="s">
        <v>963</v>
      </c>
      <c r="D124" s="87">
        <v>17</v>
      </c>
      <c r="E124" s="87">
        <v>1703</v>
      </c>
      <c r="F124" s="87" t="s">
        <v>948</v>
      </c>
      <c r="G124" s="87" t="s">
        <v>965</v>
      </c>
      <c r="H124" s="87" t="s">
        <v>867</v>
      </c>
      <c r="I124" s="214">
        <v>85.74</v>
      </c>
      <c r="J124" s="215">
        <v>108.27589778586594</v>
      </c>
      <c r="K124" s="215">
        <v>189.77589778586594</v>
      </c>
    </row>
    <row r="125" spans="1:11" ht="16.5">
      <c r="A125" s="87">
        <v>124</v>
      </c>
      <c r="B125" s="87">
        <v>2</v>
      </c>
      <c r="C125" s="87" t="s">
        <v>963</v>
      </c>
      <c r="D125" s="87">
        <v>17</v>
      </c>
      <c r="E125" s="87">
        <v>1704</v>
      </c>
      <c r="F125" s="87" t="s">
        <v>950</v>
      </c>
      <c r="G125" s="87" t="s">
        <v>965</v>
      </c>
      <c r="H125" s="87" t="s">
        <v>947</v>
      </c>
      <c r="I125" s="214">
        <v>80.599999999999994</v>
      </c>
      <c r="J125" s="215">
        <v>101.78490041451825</v>
      </c>
      <c r="K125" s="215">
        <v>170.04490041451825</v>
      </c>
    </row>
    <row r="126" spans="1:11" ht="16.5">
      <c r="A126" s="87">
        <v>125</v>
      </c>
      <c r="B126" s="87">
        <v>2</v>
      </c>
      <c r="C126" s="87" t="s">
        <v>963</v>
      </c>
      <c r="D126" s="87">
        <v>17</v>
      </c>
      <c r="E126" s="87">
        <v>1705</v>
      </c>
      <c r="F126" s="87" t="s">
        <v>939</v>
      </c>
      <c r="G126" s="87" t="s">
        <v>965</v>
      </c>
      <c r="H126" s="87" t="s">
        <v>867</v>
      </c>
      <c r="I126" s="214">
        <v>85.74</v>
      </c>
      <c r="J126" s="215">
        <v>108.27589778586594</v>
      </c>
      <c r="K126" s="215">
        <v>189.77589778586594</v>
      </c>
    </row>
    <row r="127" spans="1:11" ht="16.5">
      <c r="A127" s="87">
        <v>126</v>
      </c>
      <c r="B127" s="87">
        <v>2</v>
      </c>
      <c r="C127" s="87" t="s">
        <v>963</v>
      </c>
      <c r="D127" s="87">
        <v>17</v>
      </c>
      <c r="E127" s="87">
        <v>1706</v>
      </c>
      <c r="F127" s="87" t="s">
        <v>943</v>
      </c>
      <c r="G127" s="87" t="s">
        <v>965</v>
      </c>
      <c r="H127" s="87" t="s">
        <v>947</v>
      </c>
      <c r="I127" s="214">
        <v>80.599999999999994</v>
      </c>
      <c r="J127" s="215">
        <v>101.78490041451825</v>
      </c>
      <c r="K127" s="215">
        <v>170.04490041451825</v>
      </c>
    </row>
    <row r="128" spans="1:11" ht="16.5">
      <c r="A128" s="87">
        <v>127</v>
      </c>
      <c r="B128" s="87">
        <v>2</v>
      </c>
      <c r="C128" s="87" t="s">
        <v>963</v>
      </c>
      <c r="D128" s="87">
        <v>17</v>
      </c>
      <c r="E128" s="87">
        <v>1707</v>
      </c>
      <c r="F128" s="87" t="s">
        <v>941</v>
      </c>
      <c r="G128" s="87" t="s">
        <v>964</v>
      </c>
      <c r="H128" s="87" t="s">
        <v>867</v>
      </c>
      <c r="I128" s="214">
        <v>117.59</v>
      </c>
      <c r="J128" s="215">
        <v>148.49735036902234</v>
      </c>
      <c r="K128" s="215">
        <v>250.58735036902235</v>
      </c>
    </row>
    <row r="129" spans="1:11" ht="16.5">
      <c r="A129" s="87">
        <v>128</v>
      </c>
      <c r="B129" s="87">
        <v>2</v>
      </c>
      <c r="C129" s="87" t="s">
        <v>963</v>
      </c>
      <c r="D129" s="87">
        <v>17</v>
      </c>
      <c r="E129" s="87">
        <v>1708</v>
      </c>
      <c r="F129" s="87" t="s">
        <v>942</v>
      </c>
      <c r="G129" s="87" t="s">
        <v>964</v>
      </c>
      <c r="H129" s="87" t="s">
        <v>947</v>
      </c>
      <c r="I129" s="214">
        <v>111.71</v>
      </c>
      <c r="J129" s="215">
        <v>141.07185143059345</v>
      </c>
      <c r="K129" s="215">
        <v>237.82185143059345</v>
      </c>
    </row>
  </sheetData>
  <phoneticPr fontId="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10F51-2E2F-4EED-A55D-BDC91B2C739F}">
  <dimension ref="F4:P62"/>
  <sheetViews>
    <sheetView workbookViewId="0">
      <selection activeCell="F32" sqref="F32"/>
    </sheetView>
  </sheetViews>
  <sheetFormatPr defaultRowHeight="14.25"/>
  <cols>
    <col min="6" max="6" width="29.625" style="172" bestFit="1" customWidth="1"/>
    <col min="7" max="7" width="30" style="172" customWidth="1"/>
    <col min="8" max="8" width="28.375" style="312" customWidth="1"/>
    <col min="9" max="9" width="17.125" style="172" customWidth="1"/>
    <col min="10" max="10" width="11" style="172" bestFit="1" customWidth="1"/>
    <col min="11" max="11" width="30.25" style="172" customWidth="1"/>
    <col min="12" max="16" width="9" style="172"/>
  </cols>
  <sheetData>
    <row r="4" spans="6:14">
      <c r="F4" s="317" t="s">
        <v>1261</v>
      </c>
    </row>
    <row r="5" spans="6:14" ht="28.5">
      <c r="F5" s="172" t="s">
        <v>1264</v>
      </c>
      <c r="G5" s="172" t="s">
        <v>1262</v>
      </c>
      <c r="H5" s="312" t="s">
        <v>1263</v>
      </c>
      <c r="I5" s="172" t="s">
        <v>1265</v>
      </c>
      <c r="J5" s="172" t="s">
        <v>1266</v>
      </c>
      <c r="K5" s="172" t="s">
        <v>1267</v>
      </c>
      <c r="L5" s="172">
        <v>18687.689999999999</v>
      </c>
    </row>
    <row r="6" spans="6:14" ht="28.5">
      <c r="G6" s="172" t="s">
        <v>1268</v>
      </c>
      <c r="H6" s="312" t="s">
        <v>1269</v>
      </c>
      <c r="I6" s="172" t="s">
        <v>1265</v>
      </c>
      <c r="J6" s="172" t="s">
        <v>1266</v>
      </c>
      <c r="K6" s="172" t="s">
        <v>1267</v>
      </c>
      <c r="L6" s="172">
        <v>16703.89</v>
      </c>
    </row>
    <row r="7" spans="6:14">
      <c r="L7" s="313">
        <f>SUM(L5:L6)</f>
        <v>35391.58</v>
      </c>
    </row>
    <row r="9" spans="6:14">
      <c r="F9" s="317" t="s">
        <v>1270</v>
      </c>
    </row>
    <row r="10" spans="6:14" ht="28.5">
      <c r="F10" s="172" t="s">
        <v>1271</v>
      </c>
      <c r="G10" s="312" t="s">
        <v>1272</v>
      </c>
      <c r="H10" s="312" t="s">
        <v>1273</v>
      </c>
      <c r="I10" s="172">
        <v>102073.21</v>
      </c>
    </row>
    <row r="12" spans="6:14">
      <c r="G12" s="172" t="s">
        <v>1275</v>
      </c>
      <c r="H12" s="312" t="s">
        <v>1276</v>
      </c>
      <c r="I12" s="172" t="s">
        <v>1277</v>
      </c>
      <c r="J12" s="172" t="s">
        <v>1278</v>
      </c>
      <c r="K12" s="172" t="s">
        <v>1279</v>
      </c>
      <c r="L12" s="172" t="s">
        <v>1280</v>
      </c>
      <c r="M12" s="172" t="s">
        <v>1281</v>
      </c>
      <c r="N12" s="172" t="s">
        <v>1282</v>
      </c>
    </row>
    <row r="13" spans="6:14">
      <c r="F13" s="314" t="s">
        <v>1274</v>
      </c>
      <c r="G13" s="314">
        <v>5229.6000000000004</v>
      </c>
      <c r="H13" s="315">
        <v>4732.08</v>
      </c>
      <c r="I13" s="314">
        <v>497.52</v>
      </c>
      <c r="J13" s="314">
        <v>10</v>
      </c>
      <c r="K13" s="314">
        <v>-2</v>
      </c>
      <c r="L13" s="314">
        <v>30</v>
      </c>
      <c r="M13" s="314">
        <v>-9.9499999999999993</v>
      </c>
      <c r="N13" s="314">
        <v>60</v>
      </c>
    </row>
    <row r="14" spans="6:14">
      <c r="F14" s="314" t="s">
        <v>1283</v>
      </c>
      <c r="G14" s="314">
        <v>2435.2800000000002</v>
      </c>
      <c r="H14" s="315">
        <v>2435.2800000000002</v>
      </c>
      <c r="I14" s="314">
        <v>0</v>
      </c>
      <c r="J14" s="314">
        <v>8</v>
      </c>
      <c r="K14" s="314">
        <v>0</v>
      </c>
      <c r="L14" s="314">
        <v>24.5</v>
      </c>
      <c r="M14" s="314">
        <v>0</v>
      </c>
      <c r="N14" s="314">
        <v>48</v>
      </c>
    </row>
    <row r="15" spans="6:14">
      <c r="F15" s="314" t="s">
        <v>1284</v>
      </c>
      <c r="G15" s="314">
        <v>2435.2800000000002</v>
      </c>
      <c r="H15" s="315">
        <v>2435.2800000000002</v>
      </c>
      <c r="I15" s="314">
        <v>0</v>
      </c>
      <c r="J15" s="314">
        <v>8</v>
      </c>
      <c r="K15" s="314">
        <v>0</v>
      </c>
      <c r="L15" s="314">
        <v>24.5</v>
      </c>
      <c r="M15" s="314">
        <v>0</v>
      </c>
      <c r="N15" s="314">
        <v>48</v>
      </c>
    </row>
    <row r="16" spans="6:14">
      <c r="F16" s="314" t="s">
        <v>1285</v>
      </c>
      <c r="G16" s="314">
        <v>4894.21</v>
      </c>
      <c r="H16" s="315">
        <v>4407.33</v>
      </c>
      <c r="I16" s="314">
        <v>486.88</v>
      </c>
      <c r="J16" s="314">
        <v>9</v>
      </c>
      <c r="K16" s="314">
        <v>-2</v>
      </c>
      <c r="L16" s="314">
        <v>27.4</v>
      </c>
      <c r="M16" s="314">
        <v>-9.15</v>
      </c>
      <c r="N16" s="314">
        <v>54</v>
      </c>
    </row>
    <row r="17" spans="6:16">
      <c r="F17" s="314" t="s">
        <v>1286</v>
      </c>
      <c r="G17" s="314">
        <v>6310.68</v>
      </c>
      <c r="H17" s="315">
        <v>5686.81</v>
      </c>
      <c r="I17" s="314">
        <v>623.87</v>
      </c>
      <c r="J17" s="314">
        <v>9</v>
      </c>
      <c r="K17" s="314">
        <v>-2</v>
      </c>
      <c r="L17" s="314">
        <v>27.4</v>
      </c>
      <c r="M17" s="314">
        <v>-9.4499999999999993</v>
      </c>
      <c r="N17" s="314">
        <v>70</v>
      </c>
    </row>
    <row r="18" spans="6:16">
      <c r="F18" s="314" t="s">
        <v>1287</v>
      </c>
      <c r="G18" s="314">
        <v>5639.83</v>
      </c>
      <c r="H18" s="315">
        <v>5639.83</v>
      </c>
      <c r="I18" s="314">
        <v>0</v>
      </c>
      <c r="J18" s="314">
        <v>9</v>
      </c>
      <c r="K18" s="314">
        <v>0</v>
      </c>
      <c r="L18" s="314">
        <v>27.4</v>
      </c>
      <c r="M18" s="314">
        <v>0</v>
      </c>
      <c r="N18" s="314">
        <v>72</v>
      </c>
    </row>
    <row r="19" spans="6:16">
      <c r="F19" s="314" t="s">
        <v>1288</v>
      </c>
      <c r="G19" s="314">
        <v>5049.13</v>
      </c>
      <c r="H19" s="315">
        <v>4577.26</v>
      </c>
      <c r="I19" s="314">
        <v>471.87</v>
      </c>
      <c r="J19" s="314">
        <v>10</v>
      </c>
      <c r="K19" s="314">
        <v>-2</v>
      </c>
      <c r="L19" s="314">
        <v>30</v>
      </c>
      <c r="M19" s="314">
        <v>-8.25</v>
      </c>
      <c r="N19" s="314">
        <v>57</v>
      </c>
    </row>
    <row r="20" spans="6:16">
      <c r="F20" s="314" t="s">
        <v>1289</v>
      </c>
      <c r="G20" s="314">
        <v>6902.83</v>
      </c>
      <c r="H20" s="315">
        <v>6252.34</v>
      </c>
      <c r="I20" s="314">
        <v>650.49</v>
      </c>
      <c r="J20" s="314">
        <v>10</v>
      </c>
      <c r="K20" s="314">
        <v>-2</v>
      </c>
      <c r="L20" s="314">
        <v>30</v>
      </c>
      <c r="M20" s="314">
        <v>-8.25</v>
      </c>
      <c r="N20" s="314">
        <v>80</v>
      </c>
      <c r="P20" s="316">
        <f>SUM(H13:H20)</f>
        <v>36166.210000000006</v>
      </c>
    </row>
    <row r="21" spans="6:16">
      <c r="F21" s="172" t="s">
        <v>1290</v>
      </c>
      <c r="G21" s="172">
        <v>1537.19</v>
      </c>
      <c r="H21" s="312">
        <v>1024.44</v>
      </c>
      <c r="I21" s="172">
        <v>512.75</v>
      </c>
      <c r="J21" s="172">
        <v>2</v>
      </c>
      <c r="K21" s="172">
        <v>-2</v>
      </c>
      <c r="L21" s="172">
        <v>9.4499999999999993</v>
      </c>
      <c r="M21" s="172">
        <v>-8.4</v>
      </c>
    </row>
    <row r="22" spans="6:16">
      <c r="F22" s="172" t="s">
        <v>1291</v>
      </c>
      <c r="G22" s="172">
        <v>11123.4</v>
      </c>
      <c r="H22" s="312">
        <v>80.73</v>
      </c>
      <c r="I22" s="172">
        <v>11042.67</v>
      </c>
      <c r="J22" s="172">
        <v>1</v>
      </c>
      <c r="K22" s="172">
        <v>-1</v>
      </c>
      <c r="L22" s="172">
        <v>5.0999999999999996</v>
      </c>
      <c r="M22" s="172">
        <v>-10.35</v>
      </c>
    </row>
    <row r="23" spans="6:16">
      <c r="F23" s="172" t="s">
        <v>1292</v>
      </c>
      <c r="G23" s="172">
        <v>2400</v>
      </c>
      <c r="H23" s="312">
        <v>2400</v>
      </c>
      <c r="I23" s="172">
        <v>0</v>
      </c>
      <c r="J23" s="172">
        <v>3</v>
      </c>
      <c r="K23" s="172">
        <v>0</v>
      </c>
      <c r="L23" s="172">
        <v>12</v>
      </c>
      <c r="M23" s="172">
        <v>0</v>
      </c>
    </row>
    <row r="24" spans="6:16">
      <c r="F24" s="314" t="s">
        <v>1293</v>
      </c>
      <c r="G24" s="314">
        <v>2875.94</v>
      </c>
      <c r="H24" s="315">
        <v>2566.91</v>
      </c>
      <c r="I24" s="314">
        <v>309.02999999999997</v>
      </c>
      <c r="J24" s="314">
        <v>9</v>
      </c>
      <c r="K24" s="314">
        <v>-2</v>
      </c>
      <c r="L24" s="314">
        <v>27.4</v>
      </c>
      <c r="M24" s="314">
        <v>-8.85</v>
      </c>
      <c r="N24" s="314">
        <v>47</v>
      </c>
    </row>
    <row r="25" spans="6:16">
      <c r="F25" s="314" t="s">
        <v>1294</v>
      </c>
      <c r="G25" s="314">
        <v>2743.36</v>
      </c>
      <c r="H25" s="315">
        <v>2435.2800000000002</v>
      </c>
      <c r="I25" s="314">
        <v>308.08</v>
      </c>
      <c r="J25" s="314">
        <v>8</v>
      </c>
      <c r="K25" s="314">
        <v>-2</v>
      </c>
      <c r="L25" s="314">
        <v>24.5</v>
      </c>
      <c r="M25" s="314">
        <v>-9.15</v>
      </c>
      <c r="N25" s="314">
        <v>48</v>
      </c>
    </row>
    <row r="26" spans="6:16">
      <c r="F26" s="314" t="s">
        <v>1295</v>
      </c>
      <c r="G26" s="314">
        <v>2435.2800000000002</v>
      </c>
      <c r="H26" s="315">
        <v>2435.2800000000002</v>
      </c>
      <c r="I26" s="314">
        <v>0</v>
      </c>
      <c r="J26" s="314">
        <v>8</v>
      </c>
      <c r="K26" s="314">
        <v>0</v>
      </c>
      <c r="L26" s="314">
        <v>24.5</v>
      </c>
      <c r="M26" s="314">
        <v>0</v>
      </c>
      <c r="N26" s="314">
        <v>48</v>
      </c>
    </row>
    <row r="27" spans="6:16">
      <c r="F27" s="314" t="s">
        <v>1296</v>
      </c>
      <c r="G27" s="314">
        <v>3060.29</v>
      </c>
      <c r="H27" s="315">
        <v>2750.71</v>
      </c>
      <c r="I27" s="314">
        <v>309.58</v>
      </c>
      <c r="J27" s="314">
        <v>9</v>
      </c>
      <c r="K27" s="314">
        <v>-2</v>
      </c>
      <c r="L27" s="314">
        <v>27.4</v>
      </c>
      <c r="M27" s="314">
        <v>-8.4499999999999993</v>
      </c>
      <c r="N27" s="314">
        <v>52</v>
      </c>
    </row>
    <row r="28" spans="6:16">
      <c r="F28" s="314" t="s">
        <v>1297</v>
      </c>
      <c r="G28" s="314">
        <v>2743.36</v>
      </c>
      <c r="H28" s="315">
        <v>2435.2800000000002</v>
      </c>
      <c r="I28" s="314">
        <v>308.08</v>
      </c>
      <c r="J28" s="314">
        <v>8</v>
      </c>
      <c r="K28" s="314">
        <v>-2</v>
      </c>
      <c r="L28" s="314">
        <v>24.5</v>
      </c>
      <c r="M28" s="314">
        <v>-8.65</v>
      </c>
      <c r="N28" s="314">
        <v>48</v>
      </c>
    </row>
    <row r="29" spans="6:16">
      <c r="F29" s="314" t="s">
        <v>1298</v>
      </c>
      <c r="G29" s="314">
        <v>1836.78</v>
      </c>
      <c r="H29" s="315">
        <v>1836.78</v>
      </c>
      <c r="I29" s="314">
        <v>0</v>
      </c>
      <c r="J29" s="314">
        <v>6</v>
      </c>
      <c r="K29" s="314">
        <v>0</v>
      </c>
      <c r="L29" s="314">
        <v>18.7</v>
      </c>
      <c r="M29" s="314">
        <v>0</v>
      </c>
      <c r="N29" s="314">
        <v>36</v>
      </c>
    </row>
    <row r="30" spans="6:16">
      <c r="F30" s="314" t="s">
        <v>1299</v>
      </c>
      <c r="G30" s="314">
        <v>10835.86</v>
      </c>
      <c r="H30" s="315">
        <v>9660.33</v>
      </c>
      <c r="I30" s="314">
        <v>1175.53</v>
      </c>
      <c r="J30" s="314">
        <v>8</v>
      </c>
      <c r="K30" s="314">
        <v>-2</v>
      </c>
      <c r="L30" s="314">
        <v>30</v>
      </c>
      <c r="M30" s="314">
        <v>-8.35</v>
      </c>
      <c r="N30" s="314"/>
    </row>
    <row r="31" spans="6:16">
      <c r="F31" s="314" t="s">
        <v>1300</v>
      </c>
      <c r="G31" s="314">
        <v>9051.35</v>
      </c>
      <c r="H31" s="315">
        <v>7902.35</v>
      </c>
      <c r="I31" s="314">
        <v>1149</v>
      </c>
      <c r="J31" s="314">
        <v>7</v>
      </c>
      <c r="K31" s="314">
        <v>-2</v>
      </c>
      <c r="L31" s="314">
        <v>27.25</v>
      </c>
      <c r="M31" s="314">
        <v>-8.65</v>
      </c>
      <c r="N31" s="314"/>
      <c r="P31" s="316">
        <f>SUM(H24:H31)</f>
        <v>32022.92</v>
      </c>
    </row>
    <row r="32" spans="6:16">
      <c r="F32" s="172" t="s">
        <v>1301</v>
      </c>
      <c r="G32" s="172">
        <v>1594.7</v>
      </c>
      <c r="H32" s="312">
        <v>1077.18</v>
      </c>
      <c r="I32" s="172">
        <v>517.52</v>
      </c>
      <c r="J32" s="172">
        <v>2</v>
      </c>
      <c r="K32" s="172">
        <v>-2</v>
      </c>
      <c r="L32" s="172">
        <v>9.6</v>
      </c>
      <c r="M32" s="172">
        <v>-8.75</v>
      </c>
    </row>
    <row r="33" spans="6:16">
      <c r="F33" s="172" t="s">
        <v>1302</v>
      </c>
      <c r="G33" s="172">
        <v>10938.86</v>
      </c>
      <c r="H33" s="312">
        <v>208.82</v>
      </c>
      <c r="I33" s="172">
        <v>10730.04</v>
      </c>
      <c r="J33" s="172">
        <v>1</v>
      </c>
      <c r="K33" s="172">
        <v>-1</v>
      </c>
      <c r="L33" s="172">
        <v>5.0999999999999996</v>
      </c>
      <c r="M33" s="172">
        <v>-10.25</v>
      </c>
    </row>
    <row r="34" spans="6:16">
      <c r="G34" s="313">
        <f>SUM(G13:G33)</f>
        <v>102073.21</v>
      </c>
      <c r="H34" s="313">
        <f t="shared" ref="H34:N34" si="0">SUM(H13:H33)</f>
        <v>72980.3</v>
      </c>
      <c r="I34" s="313">
        <f t="shared" si="0"/>
        <v>29092.91</v>
      </c>
      <c r="J34" s="313"/>
      <c r="K34" s="313"/>
      <c r="L34" s="313"/>
      <c r="M34" s="313"/>
      <c r="N34" s="313">
        <f t="shared" si="0"/>
        <v>768</v>
      </c>
      <c r="P34" s="318">
        <f>P20+P31</f>
        <v>68189.13</v>
      </c>
    </row>
    <row r="36" spans="6:16">
      <c r="F36" s="317" t="s">
        <v>1303</v>
      </c>
    </row>
    <row r="37" spans="6:16" ht="28.5">
      <c r="F37" s="172" t="s">
        <v>1264</v>
      </c>
      <c r="G37" s="312" t="s">
        <v>1305</v>
      </c>
      <c r="H37" s="312" t="s">
        <v>1304</v>
      </c>
      <c r="I37" s="172">
        <v>102073.21</v>
      </c>
    </row>
    <row r="39" spans="6:16">
      <c r="F39" s="314" t="s">
        <v>1274</v>
      </c>
      <c r="G39" s="314">
        <v>5229.6000000000004</v>
      </c>
      <c r="H39" s="315">
        <v>4732.08</v>
      </c>
      <c r="I39" s="314">
        <v>497.52</v>
      </c>
      <c r="J39" s="314">
        <v>10</v>
      </c>
      <c r="K39" s="314">
        <v>-2</v>
      </c>
    </row>
    <row r="40" spans="6:16">
      <c r="F40" s="314" t="s">
        <v>1283</v>
      </c>
      <c r="G40" s="314">
        <v>2435.2800000000002</v>
      </c>
      <c r="H40" s="315">
        <v>2435.2800000000002</v>
      </c>
      <c r="I40" s="314">
        <v>0</v>
      </c>
      <c r="J40" s="314">
        <v>8</v>
      </c>
      <c r="K40" s="314">
        <v>0</v>
      </c>
    </row>
    <row r="41" spans="6:16">
      <c r="F41" s="314" t="s">
        <v>1284</v>
      </c>
      <c r="G41" s="314">
        <v>2435.2800000000002</v>
      </c>
      <c r="H41" s="315">
        <v>2435.2800000000002</v>
      </c>
      <c r="I41" s="314">
        <v>0</v>
      </c>
      <c r="J41" s="314">
        <v>8</v>
      </c>
      <c r="K41" s="314">
        <v>0</v>
      </c>
    </row>
    <row r="42" spans="6:16">
      <c r="F42" s="314" t="s">
        <v>1285</v>
      </c>
      <c r="G42" s="314">
        <v>4894.21</v>
      </c>
      <c r="H42" s="315">
        <v>4407.33</v>
      </c>
      <c r="I42" s="314">
        <v>486.88</v>
      </c>
      <c r="J42" s="314">
        <v>9</v>
      </c>
      <c r="K42" s="314">
        <v>-2</v>
      </c>
    </row>
    <row r="43" spans="6:16">
      <c r="F43" s="314" t="s">
        <v>1286</v>
      </c>
      <c r="G43" s="314">
        <v>6310.68</v>
      </c>
      <c r="H43" s="315">
        <v>5686.81</v>
      </c>
      <c r="I43" s="314">
        <v>623.87</v>
      </c>
      <c r="J43" s="314">
        <v>9</v>
      </c>
      <c r="K43" s="314">
        <v>-2</v>
      </c>
    </row>
    <row r="44" spans="6:16">
      <c r="F44" s="314" t="s">
        <v>1287</v>
      </c>
      <c r="G44" s="314">
        <v>5639.83</v>
      </c>
      <c r="H44" s="315">
        <v>5639.83</v>
      </c>
      <c r="I44" s="314">
        <v>0</v>
      </c>
      <c r="J44" s="314">
        <v>9</v>
      </c>
      <c r="K44" s="314">
        <v>0</v>
      </c>
    </row>
    <row r="45" spans="6:16">
      <c r="F45" s="314" t="s">
        <v>1288</v>
      </c>
      <c r="G45" s="314">
        <v>5049.13</v>
      </c>
      <c r="H45" s="315">
        <v>4577.26</v>
      </c>
      <c r="I45" s="314">
        <v>471.87</v>
      </c>
      <c r="J45" s="314">
        <v>10</v>
      </c>
      <c r="K45" s="314">
        <v>-2</v>
      </c>
    </row>
    <row r="46" spans="6:16">
      <c r="F46" s="314" t="s">
        <v>1289</v>
      </c>
      <c r="G46" s="314">
        <v>6902.83</v>
      </c>
      <c r="H46" s="315">
        <v>6252.34</v>
      </c>
      <c r="I46" s="314">
        <v>650.49</v>
      </c>
      <c r="J46" s="314">
        <v>10</v>
      </c>
      <c r="K46" s="314">
        <v>-2</v>
      </c>
    </row>
    <row r="47" spans="6:16">
      <c r="F47" s="172" t="s">
        <v>1290</v>
      </c>
      <c r="G47" s="172">
        <v>1537.19</v>
      </c>
      <c r="H47" s="312">
        <v>1024.44</v>
      </c>
      <c r="I47" s="172">
        <v>512.75</v>
      </c>
      <c r="J47" s="172">
        <v>2</v>
      </c>
      <c r="K47" s="172">
        <v>-2</v>
      </c>
    </row>
    <row r="48" spans="6:16">
      <c r="F48" s="172" t="s">
        <v>1291</v>
      </c>
      <c r="G48" s="172">
        <v>11123.4</v>
      </c>
      <c r="H48" s="312">
        <v>80.73</v>
      </c>
      <c r="I48" s="172">
        <v>11042.67</v>
      </c>
      <c r="J48" s="172">
        <v>1</v>
      </c>
      <c r="K48" s="172">
        <v>-1</v>
      </c>
    </row>
    <row r="49" spans="6:13">
      <c r="F49" s="172" t="s">
        <v>1292</v>
      </c>
      <c r="G49" s="172">
        <v>2400</v>
      </c>
      <c r="H49" s="312">
        <v>2400</v>
      </c>
      <c r="I49" s="172">
        <v>0</v>
      </c>
      <c r="J49" s="172">
        <v>3</v>
      </c>
      <c r="K49" s="172">
        <v>0</v>
      </c>
    </row>
    <row r="50" spans="6:13">
      <c r="F50" s="314" t="s">
        <v>1293</v>
      </c>
      <c r="G50" s="314">
        <v>2875.94</v>
      </c>
      <c r="H50" s="315">
        <v>2566.91</v>
      </c>
      <c r="I50" s="314">
        <v>309.02999999999997</v>
      </c>
      <c r="J50" s="314">
        <v>9</v>
      </c>
      <c r="K50" s="314">
        <v>-2</v>
      </c>
    </row>
    <row r="51" spans="6:13">
      <c r="F51" s="314" t="s">
        <v>1294</v>
      </c>
      <c r="G51" s="314">
        <v>2743.36</v>
      </c>
      <c r="H51" s="315">
        <v>2435.2800000000002</v>
      </c>
      <c r="I51" s="314">
        <v>308.08</v>
      </c>
      <c r="J51" s="314">
        <v>8</v>
      </c>
      <c r="K51" s="314">
        <v>-2</v>
      </c>
    </row>
    <row r="52" spans="6:13">
      <c r="F52" s="314" t="s">
        <v>1295</v>
      </c>
      <c r="G52" s="314">
        <v>2435.2800000000002</v>
      </c>
      <c r="H52" s="315">
        <v>2435.2800000000002</v>
      </c>
      <c r="I52" s="314">
        <v>0</v>
      </c>
      <c r="J52" s="314">
        <v>8</v>
      </c>
      <c r="K52" s="314">
        <v>0</v>
      </c>
    </row>
    <row r="53" spans="6:13">
      <c r="F53" s="314" t="s">
        <v>1296</v>
      </c>
      <c r="G53" s="314">
        <v>3060.29</v>
      </c>
      <c r="H53" s="315">
        <v>2750.71</v>
      </c>
      <c r="I53" s="314">
        <v>309.58</v>
      </c>
      <c r="J53" s="314">
        <v>9</v>
      </c>
      <c r="K53" s="314">
        <v>-2</v>
      </c>
    </row>
    <row r="54" spans="6:13">
      <c r="F54" s="314" t="s">
        <v>1297</v>
      </c>
      <c r="G54" s="314">
        <v>2743.36</v>
      </c>
      <c r="H54" s="315">
        <v>2435.2800000000002</v>
      </c>
      <c r="I54" s="314">
        <v>308.08</v>
      </c>
      <c r="J54" s="314">
        <v>8</v>
      </c>
      <c r="K54" s="314">
        <v>-2</v>
      </c>
    </row>
    <row r="55" spans="6:13">
      <c r="F55" s="314" t="s">
        <v>1298</v>
      </c>
      <c r="G55" s="314">
        <v>1836.78</v>
      </c>
      <c r="H55" s="315">
        <v>1836.78</v>
      </c>
      <c r="I55" s="314">
        <v>0</v>
      </c>
      <c r="J55" s="314">
        <v>6</v>
      </c>
      <c r="K55" s="314">
        <v>0</v>
      </c>
    </row>
    <row r="56" spans="6:13">
      <c r="F56" s="314" t="s">
        <v>1299</v>
      </c>
      <c r="G56" s="314">
        <v>10835.86</v>
      </c>
      <c r="H56" s="315">
        <v>9660.33</v>
      </c>
      <c r="I56" s="314">
        <v>1175.53</v>
      </c>
      <c r="J56" s="314">
        <v>8</v>
      </c>
      <c r="K56" s="314">
        <v>-2</v>
      </c>
    </row>
    <row r="57" spans="6:13">
      <c r="F57" s="314" t="s">
        <v>1300</v>
      </c>
      <c r="G57" s="314">
        <v>9051.35</v>
      </c>
      <c r="H57" s="315">
        <v>7902.35</v>
      </c>
      <c r="I57" s="314">
        <v>1149</v>
      </c>
      <c r="J57" s="314">
        <v>7</v>
      </c>
      <c r="K57" s="314">
        <v>-2</v>
      </c>
    </row>
    <row r="58" spans="6:13">
      <c r="F58" s="172" t="s">
        <v>1301</v>
      </c>
      <c r="G58" s="172">
        <v>1594.7</v>
      </c>
      <c r="H58" s="312">
        <v>1077.18</v>
      </c>
      <c r="I58" s="172">
        <v>517.52</v>
      </c>
      <c r="J58" s="172">
        <v>2</v>
      </c>
      <c r="K58" s="172">
        <v>-2</v>
      </c>
    </row>
    <row r="59" spans="6:13">
      <c r="F59" s="172" t="s">
        <v>1302</v>
      </c>
      <c r="G59" s="172">
        <v>10938.86</v>
      </c>
      <c r="H59" s="312">
        <v>208.82</v>
      </c>
      <c r="I59" s="172">
        <v>10730.04</v>
      </c>
      <c r="J59" s="172">
        <v>1</v>
      </c>
      <c r="K59" s="172">
        <v>-1</v>
      </c>
    </row>
    <row r="61" spans="6:13">
      <c r="F61" s="317" t="s">
        <v>1306</v>
      </c>
      <c r="H61" s="312" t="s">
        <v>1308</v>
      </c>
      <c r="I61" s="172" t="s">
        <v>1309</v>
      </c>
      <c r="J61" s="172" t="s">
        <v>1310</v>
      </c>
      <c r="K61" s="172" t="s">
        <v>1311</v>
      </c>
      <c r="L61" s="172" t="s">
        <v>1312</v>
      </c>
      <c r="M61" s="172" t="s">
        <v>1313</v>
      </c>
    </row>
    <row r="62" spans="6:13">
      <c r="F62" s="172" t="s">
        <v>1264</v>
      </c>
      <c r="G62" s="172" t="s">
        <v>1307</v>
      </c>
      <c r="H62" s="312">
        <v>47235.08</v>
      </c>
      <c r="I62" s="172">
        <v>110442.69</v>
      </c>
      <c r="J62" s="172">
        <v>72536.22</v>
      </c>
      <c r="K62" s="172">
        <v>1262</v>
      </c>
      <c r="L62" s="172">
        <v>312.66000000000003</v>
      </c>
      <c r="M62" s="172">
        <v>616.85</v>
      </c>
    </row>
  </sheetData>
  <phoneticPr fontId="1"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631EE-E108-4B6C-922C-F2C1280E0D71}">
  <dimension ref="A1:U358"/>
  <sheetViews>
    <sheetView topLeftCell="A58" workbookViewId="0">
      <selection activeCell="L3" sqref="L3:N12"/>
    </sheetView>
  </sheetViews>
  <sheetFormatPr defaultColWidth="9" defaultRowHeight="14.25"/>
  <cols>
    <col min="1" max="1" width="9" style="306"/>
    <col min="2" max="2" width="29.375" style="306" customWidth="1"/>
    <col min="3" max="10" width="9" style="306"/>
    <col min="11" max="11" width="9.5" style="306" bestFit="1" customWidth="1"/>
    <col min="12" max="12" width="32.375" style="306" bestFit="1" customWidth="1"/>
    <col min="13" max="13" width="9" style="306"/>
    <col min="14" max="14" width="9.5" style="306" bestFit="1" customWidth="1"/>
    <col min="15" max="16384" width="9" style="306"/>
  </cols>
  <sheetData>
    <row r="1" spans="1:21">
      <c r="A1" s="425" t="s">
        <v>1250</v>
      </c>
      <c r="B1" s="425"/>
      <c r="C1" s="425"/>
      <c r="D1" s="425"/>
      <c r="E1" s="425"/>
      <c r="F1" s="425"/>
      <c r="G1" s="425"/>
      <c r="H1" s="425"/>
      <c r="I1" s="425"/>
    </row>
    <row r="2" spans="1:21">
      <c r="A2" s="307" t="s">
        <v>48</v>
      </c>
      <c r="B2" s="307" t="s">
        <v>1153</v>
      </c>
      <c r="C2" s="307" t="s">
        <v>668</v>
      </c>
      <c r="D2" s="307" t="s">
        <v>669</v>
      </c>
      <c r="E2" s="307" t="s">
        <v>98</v>
      </c>
      <c r="F2" s="307" t="s">
        <v>671</v>
      </c>
      <c r="G2" s="307" t="s">
        <v>99</v>
      </c>
      <c r="H2" s="307" t="s">
        <v>1246</v>
      </c>
      <c r="I2" s="307" t="s">
        <v>1247</v>
      </c>
      <c r="J2" s="306">
        <v>356</v>
      </c>
      <c r="K2" s="308">
        <f>SUM(H3:H358)</f>
        <v>18234.319999999952</v>
      </c>
    </row>
    <row r="3" spans="1:21" ht="16.5">
      <c r="A3" s="307">
        <v>1</v>
      </c>
      <c r="B3" s="307" t="s">
        <v>1251</v>
      </c>
      <c r="C3" s="309">
        <v>1</v>
      </c>
      <c r="D3" s="309">
        <v>102</v>
      </c>
      <c r="E3" s="307" t="s">
        <v>1160</v>
      </c>
      <c r="F3" s="307" t="s">
        <v>1252</v>
      </c>
      <c r="G3" s="307" t="s">
        <v>680</v>
      </c>
      <c r="H3" s="310">
        <v>51.22</v>
      </c>
      <c r="I3" s="307"/>
      <c r="M3" s="306" t="s">
        <v>1311</v>
      </c>
      <c r="N3" s="306" t="s">
        <v>78</v>
      </c>
      <c r="S3" s="306" t="s">
        <v>1321</v>
      </c>
      <c r="T3" s="306">
        <v>172</v>
      </c>
      <c r="U3" s="306">
        <v>7367.17</v>
      </c>
    </row>
    <row r="4" spans="1:21" ht="16.5">
      <c r="A4" s="307">
        <v>2</v>
      </c>
      <c r="B4" s="307" t="s">
        <v>1251</v>
      </c>
      <c r="C4" s="309">
        <v>1</v>
      </c>
      <c r="D4" s="309">
        <v>103</v>
      </c>
      <c r="E4" s="307" t="s">
        <v>1253</v>
      </c>
      <c r="F4" s="307" t="s">
        <v>1252</v>
      </c>
      <c r="G4" s="307" t="s">
        <v>102</v>
      </c>
      <c r="H4" s="310">
        <v>51.22</v>
      </c>
      <c r="I4" s="307"/>
      <c r="L4" s="319" t="s">
        <v>1251</v>
      </c>
      <c r="M4" s="319">
        <f>COUNTIF($B$3:$B$358,L4)</f>
        <v>46</v>
      </c>
      <c r="N4" s="319">
        <f>SUMIF($B$3:$B$358,L4,$H$3:$H$358)</f>
        <v>2356.1199999999994</v>
      </c>
      <c r="O4" s="319"/>
      <c r="T4" s="306">
        <f>M12+T3</f>
        <v>528</v>
      </c>
      <c r="U4" s="306">
        <f>N12+U3</f>
        <v>25601.489999999998</v>
      </c>
    </row>
    <row r="5" spans="1:21" ht="16.5">
      <c r="A5" s="307">
        <v>3</v>
      </c>
      <c r="B5" s="307" t="s">
        <v>1251</v>
      </c>
      <c r="C5" s="309">
        <v>2</v>
      </c>
      <c r="D5" s="309">
        <v>101</v>
      </c>
      <c r="E5" s="307" t="s">
        <v>1253</v>
      </c>
      <c r="F5" s="307" t="s">
        <v>1252</v>
      </c>
      <c r="G5" s="307" t="s">
        <v>102</v>
      </c>
      <c r="H5" s="310">
        <v>51.22</v>
      </c>
      <c r="I5" s="307"/>
      <c r="L5" s="319" t="s">
        <v>1254</v>
      </c>
      <c r="M5" s="319">
        <f t="shared" ref="M5:M11" si="0">COUNTIF($B$3:$B$358,L5)</f>
        <v>46</v>
      </c>
      <c r="N5" s="319">
        <f t="shared" ref="N5:N11" si="1">SUMIF($B$3:$B$358,L5,$H$3:$H$358)</f>
        <v>2356.1199999999994</v>
      </c>
      <c r="O5" s="319"/>
    </row>
    <row r="6" spans="1:21" ht="16.5">
      <c r="A6" s="307">
        <v>4</v>
      </c>
      <c r="B6" s="307" t="s">
        <v>1251</v>
      </c>
      <c r="C6" s="309">
        <v>2</v>
      </c>
      <c r="D6" s="309">
        <v>102</v>
      </c>
      <c r="E6" s="307" t="s">
        <v>1160</v>
      </c>
      <c r="F6" s="307" t="s">
        <v>1252</v>
      </c>
      <c r="G6" s="307" t="s">
        <v>680</v>
      </c>
      <c r="H6" s="310">
        <v>51.22</v>
      </c>
      <c r="I6" s="307"/>
      <c r="L6" s="319" t="s">
        <v>1314</v>
      </c>
      <c r="M6" s="319">
        <f t="shared" si="0"/>
        <v>50</v>
      </c>
      <c r="N6" s="319">
        <f t="shared" si="1"/>
        <v>2560.9999999999986</v>
      </c>
      <c r="O6" s="319"/>
    </row>
    <row r="7" spans="1:21" ht="16.5">
      <c r="A7" s="307">
        <v>5</v>
      </c>
      <c r="B7" s="307" t="s">
        <v>1251</v>
      </c>
      <c r="C7" s="309">
        <v>1</v>
      </c>
      <c r="D7" s="309">
        <v>201</v>
      </c>
      <c r="E7" s="307" t="s">
        <v>1157</v>
      </c>
      <c r="F7" s="307" t="s">
        <v>1252</v>
      </c>
      <c r="G7" s="307" t="s">
        <v>102</v>
      </c>
      <c r="H7" s="310">
        <v>51.22</v>
      </c>
      <c r="I7" s="307"/>
      <c r="L7" s="319" t="s">
        <v>1315</v>
      </c>
      <c r="M7" s="319">
        <f t="shared" si="0"/>
        <v>42</v>
      </c>
      <c r="N7" s="319">
        <f t="shared" si="1"/>
        <v>2151.2400000000002</v>
      </c>
      <c r="O7" s="319"/>
    </row>
    <row r="8" spans="1:21" ht="16.5">
      <c r="A8" s="307">
        <v>6</v>
      </c>
      <c r="B8" s="307" t="s">
        <v>1251</v>
      </c>
      <c r="C8" s="309">
        <v>1</v>
      </c>
      <c r="D8" s="309">
        <v>202</v>
      </c>
      <c r="E8" s="307" t="s">
        <v>1160</v>
      </c>
      <c r="F8" s="307" t="s">
        <v>1252</v>
      </c>
      <c r="G8" s="307" t="s">
        <v>680</v>
      </c>
      <c r="H8" s="310">
        <v>51.22</v>
      </c>
      <c r="I8" s="307"/>
      <c r="L8" s="319" t="s">
        <v>1316</v>
      </c>
      <c r="M8" s="319">
        <f t="shared" si="0"/>
        <v>46</v>
      </c>
      <c r="N8" s="319">
        <f t="shared" si="1"/>
        <v>2356.1199999999994</v>
      </c>
      <c r="O8" s="319"/>
    </row>
    <row r="9" spans="1:21" ht="16.5">
      <c r="A9" s="307">
        <v>7</v>
      </c>
      <c r="B9" s="307" t="s">
        <v>1251</v>
      </c>
      <c r="C9" s="309">
        <v>1</v>
      </c>
      <c r="D9" s="309">
        <v>203</v>
      </c>
      <c r="E9" s="307" t="s">
        <v>1253</v>
      </c>
      <c r="F9" s="307" t="s">
        <v>1252</v>
      </c>
      <c r="G9" s="307" t="s">
        <v>102</v>
      </c>
      <c r="H9" s="310">
        <v>51.22</v>
      </c>
      <c r="I9" s="307"/>
      <c r="L9" s="319" t="s">
        <v>1317</v>
      </c>
      <c r="M9" s="319">
        <f t="shared" si="0"/>
        <v>46</v>
      </c>
      <c r="N9" s="319">
        <f t="shared" si="1"/>
        <v>2356.1199999999994</v>
      </c>
      <c r="O9" s="319"/>
    </row>
    <row r="10" spans="1:21" ht="16.5">
      <c r="A10" s="307">
        <v>8</v>
      </c>
      <c r="B10" s="307" t="s">
        <v>1251</v>
      </c>
      <c r="C10" s="309">
        <v>2</v>
      </c>
      <c r="D10" s="309">
        <v>201</v>
      </c>
      <c r="E10" s="307" t="s">
        <v>1253</v>
      </c>
      <c r="F10" s="307" t="s">
        <v>1252</v>
      </c>
      <c r="G10" s="307" t="s">
        <v>102</v>
      </c>
      <c r="H10" s="310">
        <v>51.22</v>
      </c>
      <c r="I10" s="307"/>
      <c r="L10" s="319" t="s">
        <v>1318</v>
      </c>
      <c r="M10" s="319">
        <f t="shared" si="0"/>
        <v>34</v>
      </c>
      <c r="N10" s="319">
        <f t="shared" si="1"/>
        <v>1741.4800000000007</v>
      </c>
      <c r="O10" s="319"/>
    </row>
    <row r="11" spans="1:21" ht="16.5">
      <c r="A11" s="307">
        <v>9</v>
      </c>
      <c r="B11" s="307" t="s">
        <v>1251</v>
      </c>
      <c r="C11" s="309">
        <v>2</v>
      </c>
      <c r="D11" s="309">
        <v>202</v>
      </c>
      <c r="E11" s="307" t="s">
        <v>1160</v>
      </c>
      <c r="F11" s="307" t="s">
        <v>1252</v>
      </c>
      <c r="G11" s="307" t="s">
        <v>680</v>
      </c>
      <c r="H11" s="310">
        <v>51.22</v>
      </c>
      <c r="I11" s="307"/>
      <c r="L11" s="319" t="s">
        <v>1319</v>
      </c>
      <c r="M11" s="319">
        <f t="shared" si="0"/>
        <v>46</v>
      </c>
      <c r="N11" s="319">
        <f t="shared" si="1"/>
        <v>2356.1199999999994</v>
      </c>
      <c r="O11" s="319"/>
    </row>
    <row r="12" spans="1:21" ht="16.5">
      <c r="A12" s="307">
        <v>10</v>
      </c>
      <c r="B12" s="307" t="s">
        <v>1251</v>
      </c>
      <c r="C12" s="309">
        <v>2</v>
      </c>
      <c r="D12" s="309">
        <v>203</v>
      </c>
      <c r="E12" s="307" t="s">
        <v>1157</v>
      </c>
      <c r="F12" s="307" t="s">
        <v>1252</v>
      </c>
      <c r="G12" s="307" t="s">
        <v>102</v>
      </c>
      <c r="H12" s="310">
        <v>51.22</v>
      </c>
      <c r="I12" s="307"/>
      <c r="L12" s="319"/>
      <c r="M12" s="320">
        <f>SUM(M4:M11)</f>
        <v>356</v>
      </c>
      <c r="N12" s="320">
        <f>SUM(N4:N11)</f>
        <v>18234.319999999996</v>
      </c>
      <c r="O12" s="319"/>
    </row>
    <row r="13" spans="1:21" ht="16.5">
      <c r="A13" s="307">
        <v>11</v>
      </c>
      <c r="B13" s="307" t="s">
        <v>1251</v>
      </c>
      <c r="C13" s="309">
        <v>1</v>
      </c>
      <c r="D13" s="309">
        <v>301</v>
      </c>
      <c r="E13" s="307" t="s">
        <v>1157</v>
      </c>
      <c r="F13" s="307" t="s">
        <v>1252</v>
      </c>
      <c r="G13" s="307" t="s">
        <v>102</v>
      </c>
      <c r="H13" s="310">
        <v>51.22</v>
      </c>
      <c r="I13" s="307"/>
    </row>
    <row r="14" spans="1:21" ht="16.5">
      <c r="A14" s="307">
        <v>12</v>
      </c>
      <c r="B14" s="307" t="s">
        <v>1251</v>
      </c>
      <c r="C14" s="309">
        <v>1</v>
      </c>
      <c r="D14" s="309">
        <v>302</v>
      </c>
      <c r="E14" s="307" t="s">
        <v>1160</v>
      </c>
      <c r="F14" s="307" t="s">
        <v>1252</v>
      </c>
      <c r="G14" s="307" t="s">
        <v>680</v>
      </c>
      <c r="H14" s="310">
        <v>51.22</v>
      </c>
      <c r="I14" s="307"/>
    </row>
    <row r="15" spans="1:21" ht="16.5">
      <c r="A15" s="307">
        <v>13</v>
      </c>
      <c r="B15" s="307" t="s">
        <v>1320</v>
      </c>
      <c r="C15" s="309">
        <v>1</v>
      </c>
      <c r="D15" s="309">
        <v>303</v>
      </c>
      <c r="E15" s="307" t="s">
        <v>1253</v>
      </c>
      <c r="F15" s="307" t="s">
        <v>1252</v>
      </c>
      <c r="G15" s="307" t="s">
        <v>102</v>
      </c>
      <c r="H15" s="310">
        <v>51.22</v>
      </c>
      <c r="I15" s="307"/>
    </row>
    <row r="16" spans="1:21" ht="16.5">
      <c r="A16" s="307">
        <v>14</v>
      </c>
      <c r="B16" s="307" t="s">
        <v>1251</v>
      </c>
      <c r="C16" s="309">
        <v>2</v>
      </c>
      <c r="D16" s="309">
        <v>301</v>
      </c>
      <c r="E16" s="307" t="s">
        <v>1253</v>
      </c>
      <c r="F16" s="307" t="s">
        <v>1252</v>
      </c>
      <c r="G16" s="307" t="s">
        <v>102</v>
      </c>
      <c r="H16" s="310">
        <v>51.22</v>
      </c>
      <c r="I16" s="307"/>
      <c r="L16" s="306" t="s">
        <v>1322</v>
      </c>
      <c r="M16" s="306">
        <f>COUNTIF($E$3:$E$358,L16)</f>
        <v>109</v>
      </c>
      <c r="N16" s="319">
        <f>SUMIF($E$3:$E$358,L16,$H$3:$H$358)</f>
        <v>5582.9800000000005</v>
      </c>
      <c r="O16" s="306" t="s">
        <v>1325</v>
      </c>
      <c r="P16" s="306">
        <v>51.22</v>
      </c>
    </row>
    <row r="17" spans="1:16" ht="16.5">
      <c r="A17" s="307">
        <v>15</v>
      </c>
      <c r="B17" s="307" t="s">
        <v>1251</v>
      </c>
      <c r="C17" s="309">
        <v>2</v>
      </c>
      <c r="D17" s="309">
        <v>302</v>
      </c>
      <c r="E17" s="307" t="s">
        <v>1160</v>
      </c>
      <c r="F17" s="307" t="s">
        <v>1252</v>
      </c>
      <c r="G17" s="307" t="s">
        <v>680</v>
      </c>
      <c r="H17" s="310">
        <v>51.22</v>
      </c>
      <c r="I17" s="307"/>
      <c r="L17" s="306" t="s">
        <v>1323</v>
      </c>
      <c r="M17" s="306">
        <f t="shared" ref="M17:M18" si="2">COUNTIF($E$3:$E$358,L17)</f>
        <v>126</v>
      </c>
      <c r="N17" s="319">
        <f t="shared" ref="N17:N18" si="3">SUMIF($E$3:$E$358,L17,$H$3:$H$358)</f>
        <v>6453.7200000000048</v>
      </c>
      <c r="O17" s="306" t="s">
        <v>1325</v>
      </c>
      <c r="P17" s="306">
        <v>51.22</v>
      </c>
    </row>
    <row r="18" spans="1:16" ht="16.5">
      <c r="A18" s="307">
        <v>16</v>
      </c>
      <c r="B18" s="307" t="s">
        <v>1251</v>
      </c>
      <c r="C18" s="309">
        <v>2</v>
      </c>
      <c r="D18" s="309">
        <v>303</v>
      </c>
      <c r="E18" s="307" t="s">
        <v>1157</v>
      </c>
      <c r="F18" s="307" t="s">
        <v>1252</v>
      </c>
      <c r="G18" s="307" t="s">
        <v>102</v>
      </c>
      <c r="H18" s="310">
        <v>51.22</v>
      </c>
      <c r="I18" s="307"/>
      <c r="L18" s="306" t="s">
        <v>1324</v>
      </c>
      <c r="M18" s="306">
        <f t="shared" si="2"/>
        <v>121</v>
      </c>
      <c r="N18" s="319">
        <f t="shared" si="3"/>
        <v>6197.6200000000035</v>
      </c>
      <c r="O18" s="306" t="s">
        <v>1326</v>
      </c>
      <c r="P18" s="306">
        <v>51.22</v>
      </c>
    </row>
    <row r="19" spans="1:16" ht="16.5">
      <c r="A19" s="307">
        <v>17</v>
      </c>
      <c r="B19" s="307" t="s">
        <v>1251</v>
      </c>
      <c r="C19" s="309">
        <v>1</v>
      </c>
      <c r="D19" s="309">
        <v>401</v>
      </c>
      <c r="E19" s="307" t="s">
        <v>1157</v>
      </c>
      <c r="F19" s="307" t="s">
        <v>1252</v>
      </c>
      <c r="G19" s="307" t="s">
        <v>102</v>
      </c>
      <c r="H19" s="310">
        <v>51.22</v>
      </c>
      <c r="I19" s="307"/>
      <c r="M19" s="321">
        <f>SUM(M16:M18)</f>
        <v>356</v>
      </c>
      <c r="N19" s="321">
        <f>SUM(N16:N18)</f>
        <v>18234.320000000007</v>
      </c>
    </row>
    <row r="20" spans="1:16" ht="16.5">
      <c r="A20" s="307">
        <v>18</v>
      </c>
      <c r="B20" s="307" t="s">
        <v>1251</v>
      </c>
      <c r="C20" s="309">
        <v>1</v>
      </c>
      <c r="D20" s="309">
        <v>402</v>
      </c>
      <c r="E20" s="307" t="s">
        <v>1160</v>
      </c>
      <c r="F20" s="307" t="s">
        <v>1252</v>
      </c>
      <c r="G20" s="307" t="s">
        <v>680</v>
      </c>
      <c r="H20" s="310">
        <v>51.22</v>
      </c>
      <c r="I20" s="307"/>
    </row>
    <row r="21" spans="1:16" ht="16.5">
      <c r="A21" s="307">
        <v>19</v>
      </c>
      <c r="B21" s="307" t="s">
        <v>1251</v>
      </c>
      <c r="C21" s="309">
        <v>1</v>
      </c>
      <c r="D21" s="309">
        <v>403</v>
      </c>
      <c r="E21" s="307" t="s">
        <v>1253</v>
      </c>
      <c r="F21" s="307" t="s">
        <v>1252</v>
      </c>
      <c r="G21" s="307" t="s">
        <v>102</v>
      </c>
      <c r="H21" s="310">
        <v>51.22</v>
      </c>
      <c r="I21" s="307"/>
    </row>
    <row r="22" spans="1:16" ht="16.5">
      <c r="A22" s="307">
        <v>20</v>
      </c>
      <c r="B22" s="307" t="s">
        <v>1251</v>
      </c>
      <c r="C22" s="309">
        <v>2</v>
      </c>
      <c r="D22" s="309">
        <v>401</v>
      </c>
      <c r="E22" s="307" t="s">
        <v>1253</v>
      </c>
      <c r="F22" s="307" t="s">
        <v>1252</v>
      </c>
      <c r="G22" s="307" t="s">
        <v>102</v>
      </c>
      <c r="H22" s="310">
        <v>51.22</v>
      </c>
      <c r="I22" s="307"/>
    </row>
    <row r="23" spans="1:16" ht="16.5">
      <c r="A23" s="307">
        <v>21</v>
      </c>
      <c r="B23" s="307" t="s">
        <v>1251</v>
      </c>
      <c r="C23" s="309">
        <v>2</v>
      </c>
      <c r="D23" s="309">
        <v>402</v>
      </c>
      <c r="E23" s="307" t="s">
        <v>1160</v>
      </c>
      <c r="F23" s="307" t="s">
        <v>1252</v>
      </c>
      <c r="G23" s="307" t="s">
        <v>680</v>
      </c>
      <c r="H23" s="310">
        <v>51.22</v>
      </c>
      <c r="I23" s="307"/>
    </row>
    <row r="24" spans="1:16" ht="16.5">
      <c r="A24" s="307">
        <v>22</v>
      </c>
      <c r="B24" s="307" t="s">
        <v>1251</v>
      </c>
      <c r="C24" s="309">
        <v>2</v>
      </c>
      <c r="D24" s="309">
        <v>403</v>
      </c>
      <c r="E24" s="307" t="s">
        <v>1157</v>
      </c>
      <c r="F24" s="307" t="s">
        <v>1252</v>
      </c>
      <c r="G24" s="307" t="s">
        <v>102</v>
      </c>
      <c r="H24" s="310">
        <v>51.22</v>
      </c>
      <c r="I24" s="307"/>
    </row>
    <row r="25" spans="1:16" ht="16.5">
      <c r="A25" s="307">
        <v>23</v>
      </c>
      <c r="B25" s="307" t="s">
        <v>1251</v>
      </c>
      <c r="C25" s="309">
        <v>1</v>
      </c>
      <c r="D25" s="309">
        <v>501</v>
      </c>
      <c r="E25" s="307" t="s">
        <v>1157</v>
      </c>
      <c r="F25" s="307" t="s">
        <v>1252</v>
      </c>
      <c r="G25" s="307" t="s">
        <v>102</v>
      </c>
      <c r="H25" s="310">
        <v>51.22</v>
      </c>
      <c r="I25" s="307"/>
    </row>
    <row r="26" spans="1:16" ht="16.5">
      <c r="A26" s="307">
        <v>24</v>
      </c>
      <c r="B26" s="307" t="s">
        <v>1251</v>
      </c>
      <c r="C26" s="309">
        <v>1</v>
      </c>
      <c r="D26" s="309">
        <v>502</v>
      </c>
      <c r="E26" s="307" t="s">
        <v>1160</v>
      </c>
      <c r="F26" s="307" t="s">
        <v>1252</v>
      </c>
      <c r="G26" s="307" t="s">
        <v>680</v>
      </c>
      <c r="H26" s="310">
        <v>51.22</v>
      </c>
      <c r="I26" s="307"/>
    </row>
    <row r="27" spans="1:16" ht="16.5">
      <c r="A27" s="307">
        <v>25</v>
      </c>
      <c r="B27" s="307" t="s">
        <v>1251</v>
      </c>
      <c r="C27" s="309">
        <v>1</v>
      </c>
      <c r="D27" s="309">
        <v>503</v>
      </c>
      <c r="E27" s="307" t="s">
        <v>1253</v>
      </c>
      <c r="F27" s="307" t="s">
        <v>1252</v>
      </c>
      <c r="G27" s="307" t="s">
        <v>102</v>
      </c>
      <c r="H27" s="310">
        <v>51.22</v>
      </c>
      <c r="I27" s="307"/>
    </row>
    <row r="28" spans="1:16" ht="16.5">
      <c r="A28" s="307">
        <v>26</v>
      </c>
      <c r="B28" s="307" t="s">
        <v>1251</v>
      </c>
      <c r="C28" s="309">
        <v>2</v>
      </c>
      <c r="D28" s="309">
        <v>501</v>
      </c>
      <c r="E28" s="307" t="s">
        <v>1253</v>
      </c>
      <c r="F28" s="307" t="s">
        <v>1252</v>
      </c>
      <c r="G28" s="307" t="s">
        <v>102</v>
      </c>
      <c r="H28" s="310">
        <v>51.22</v>
      </c>
      <c r="I28" s="307"/>
    </row>
    <row r="29" spans="1:16" ht="16.5">
      <c r="A29" s="307">
        <v>27</v>
      </c>
      <c r="B29" s="307" t="s">
        <v>1251</v>
      </c>
      <c r="C29" s="309">
        <v>2</v>
      </c>
      <c r="D29" s="309">
        <v>502</v>
      </c>
      <c r="E29" s="307" t="s">
        <v>1160</v>
      </c>
      <c r="F29" s="307" t="s">
        <v>1252</v>
      </c>
      <c r="G29" s="307" t="s">
        <v>680</v>
      </c>
      <c r="H29" s="310">
        <v>51.22</v>
      </c>
      <c r="I29" s="307"/>
    </row>
    <row r="30" spans="1:16" ht="16.5">
      <c r="A30" s="307">
        <v>28</v>
      </c>
      <c r="B30" s="307" t="s">
        <v>1251</v>
      </c>
      <c r="C30" s="309">
        <v>2</v>
      </c>
      <c r="D30" s="309">
        <v>503</v>
      </c>
      <c r="E30" s="307" t="s">
        <v>1157</v>
      </c>
      <c r="F30" s="307" t="s">
        <v>1252</v>
      </c>
      <c r="G30" s="307" t="s">
        <v>102</v>
      </c>
      <c r="H30" s="310">
        <v>51.22</v>
      </c>
      <c r="I30" s="307"/>
    </row>
    <row r="31" spans="1:16" ht="16.5">
      <c r="A31" s="307">
        <v>29</v>
      </c>
      <c r="B31" s="307" t="s">
        <v>1251</v>
      </c>
      <c r="C31" s="309">
        <v>1</v>
      </c>
      <c r="D31" s="309">
        <v>601</v>
      </c>
      <c r="E31" s="307" t="s">
        <v>1157</v>
      </c>
      <c r="F31" s="307" t="s">
        <v>1252</v>
      </c>
      <c r="G31" s="307" t="s">
        <v>102</v>
      </c>
      <c r="H31" s="310">
        <v>51.22</v>
      </c>
      <c r="I31" s="307"/>
    </row>
    <row r="32" spans="1:16" ht="16.5">
      <c r="A32" s="307">
        <v>30</v>
      </c>
      <c r="B32" s="307" t="s">
        <v>1251</v>
      </c>
      <c r="C32" s="309">
        <v>1</v>
      </c>
      <c r="D32" s="309">
        <v>602</v>
      </c>
      <c r="E32" s="307" t="s">
        <v>1160</v>
      </c>
      <c r="F32" s="307" t="s">
        <v>1252</v>
      </c>
      <c r="G32" s="307" t="s">
        <v>680</v>
      </c>
      <c r="H32" s="310">
        <v>51.22</v>
      </c>
      <c r="I32" s="307"/>
    </row>
    <row r="33" spans="1:9" ht="16.5">
      <c r="A33" s="307">
        <v>31</v>
      </c>
      <c r="B33" s="307" t="s">
        <v>1251</v>
      </c>
      <c r="C33" s="309">
        <v>1</v>
      </c>
      <c r="D33" s="309">
        <v>603</v>
      </c>
      <c r="E33" s="307" t="s">
        <v>1253</v>
      </c>
      <c r="F33" s="307" t="s">
        <v>1252</v>
      </c>
      <c r="G33" s="307" t="s">
        <v>102</v>
      </c>
      <c r="H33" s="310">
        <v>51.22</v>
      </c>
      <c r="I33" s="307"/>
    </row>
    <row r="34" spans="1:9" ht="16.5">
      <c r="A34" s="307">
        <v>32</v>
      </c>
      <c r="B34" s="307" t="s">
        <v>1251</v>
      </c>
      <c r="C34" s="309">
        <v>2</v>
      </c>
      <c r="D34" s="309">
        <v>601</v>
      </c>
      <c r="E34" s="307" t="s">
        <v>1253</v>
      </c>
      <c r="F34" s="307" t="s">
        <v>1252</v>
      </c>
      <c r="G34" s="307" t="s">
        <v>102</v>
      </c>
      <c r="H34" s="310">
        <v>51.22</v>
      </c>
      <c r="I34" s="307"/>
    </row>
    <row r="35" spans="1:9" ht="16.5">
      <c r="A35" s="307">
        <v>33</v>
      </c>
      <c r="B35" s="307" t="s">
        <v>1251</v>
      </c>
      <c r="C35" s="309">
        <v>2</v>
      </c>
      <c r="D35" s="309">
        <v>602</v>
      </c>
      <c r="E35" s="307" t="s">
        <v>1160</v>
      </c>
      <c r="F35" s="307" t="s">
        <v>1252</v>
      </c>
      <c r="G35" s="307" t="s">
        <v>680</v>
      </c>
      <c r="H35" s="310">
        <v>51.22</v>
      </c>
      <c r="I35" s="307"/>
    </row>
    <row r="36" spans="1:9" ht="16.5">
      <c r="A36" s="307">
        <v>34</v>
      </c>
      <c r="B36" s="307" t="s">
        <v>1251</v>
      </c>
      <c r="C36" s="309">
        <v>2</v>
      </c>
      <c r="D36" s="309">
        <v>603</v>
      </c>
      <c r="E36" s="307" t="s">
        <v>1157</v>
      </c>
      <c r="F36" s="307" t="s">
        <v>1252</v>
      </c>
      <c r="G36" s="307" t="s">
        <v>102</v>
      </c>
      <c r="H36" s="310">
        <v>51.22</v>
      </c>
      <c r="I36" s="307"/>
    </row>
    <row r="37" spans="1:9" ht="16.5">
      <c r="A37" s="307">
        <v>35</v>
      </c>
      <c r="B37" s="307" t="s">
        <v>1251</v>
      </c>
      <c r="C37" s="309">
        <v>1</v>
      </c>
      <c r="D37" s="309">
        <v>701</v>
      </c>
      <c r="E37" s="307" t="s">
        <v>1157</v>
      </c>
      <c r="F37" s="307" t="s">
        <v>1252</v>
      </c>
      <c r="G37" s="307" t="s">
        <v>102</v>
      </c>
      <c r="H37" s="310">
        <v>51.22</v>
      </c>
      <c r="I37" s="307"/>
    </row>
    <row r="38" spans="1:9" ht="16.5">
      <c r="A38" s="307">
        <v>36</v>
      </c>
      <c r="B38" s="307" t="s">
        <v>1251</v>
      </c>
      <c r="C38" s="309">
        <v>1</v>
      </c>
      <c r="D38" s="309">
        <v>702</v>
      </c>
      <c r="E38" s="307" t="s">
        <v>1160</v>
      </c>
      <c r="F38" s="307" t="s">
        <v>1252</v>
      </c>
      <c r="G38" s="307" t="s">
        <v>680</v>
      </c>
      <c r="H38" s="310">
        <v>51.22</v>
      </c>
      <c r="I38" s="307"/>
    </row>
    <row r="39" spans="1:9" ht="16.5">
      <c r="A39" s="307">
        <v>37</v>
      </c>
      <c r="B39" s="307" t="s">
        <v>1251</v>
      </c>
      <c r="C39" s="309">
        <v>1</v>
      </c>
      <c r="D39" s="309">
        <v>703</v>
      </c>
      <c r="E39" s="307" t="s">
        <v>1253</v>
      </c>
      <c r="F39" s="307" t="s">
        <v>1252</v>
      </c>
      <c r="G39" s="307" t="s">
        <v>102</v>
      </c>
      <c r="H39" s="310">
        <v>51.22</v>
      </c>
      <c r="I39" s="307"/>
    </row>
    <row r="40" spans="1:9" ht="16.5">
      <c r="A40" s="307">
        <v>38</v>
      </c>
      <c r="B40" s="307" t="s">
        <v>1251</v>
      </c>
      <c r="C40" s="309">
        <v>2</v>
      </c>
      <c r="D40" s="309">
        <v>701</v>
      </c>
      <c r="E40" s="307" t="s">
        <v>1253</v>
      </c>
      <c r="F40" s="307" t="s">
        <v>1252</v>
      </c>
      <c r="G40" s="307" t="s">
        <v>102</v>
      </c>
      <c r="H40" s="310">
        <v>51.22</v>
      </c>
      <c r="I40" s="307"/>
    </row>
    <row r="41" spans="1:9" ht="16.5">
      <c r="A41" s="307">
        <v>39</v>
      </c>
      <c r="B41" s="307" t="s">
        <v>1251</v>
      </c>
      <c r="C41" s="309">
        <v>2</v>
      </c>
      <c r="D41" s="309">
        <v>702</v>
      </c>
      <c r="E41" s="307" t="s">
        <v>1160</v>
      </c>
      <c r="F41" s="307" t="s">
        <v>1252</v>
      </c>
      <c r="G41" s="307" t="s">
        <v>680</v>
      </c>
      <c r="H41" s="310">
        <v>51.22</v>
      </c>
      <c r="I41" s="307"/>
    </row>
    <row r="42" spans="1:9" ht="16.5">
      <c r="A42" s="307">
        <v>40</v>
      </c>
      <c r="B42" s="307" t="s">
        <v>1251</v>
      </c>
      <c r="C42" s="309">
        <v>2</v>
      </c>
      <c r="D42" s="309">
        <v>703</v>
      </c>
      <c r="E42" s="307" t="s">
        <v>1157</v>
      </c>
      <c r="F42" s="307" t="s">
        <v>1252</v>
      </c>
      <c r="G42" s="307" t="s">
        <v>102</v>
      </c>
      <c r="H42" s="310">
        <v>51.22</v>
      </c>
      <c r="I42" s="307"/>
    </row>
    <row r="43" spans="1:9" ht="16.5">
      <c r="A43" s="307">
        <v>41</v>
      </c>
      <c r="B43" s="307" t="s">
        <v>1251</v>
      </c>
      <c r="C43" s="309">
        <v>1</v>
      </c>
      <c r="D43" s="309">
        <v>801</v>
      </c>
      <c r="E43" s="307" t="s">
        <v>1157</v>
      </c>
      <c r="F43" s="307" t="s">
        <v>1252</v>
      </c>
      <c r="G43" s="307" t="s">
        <v>102</v>
      </c>
      <c r="H43" s="310">
        <v>51.22</v>
      </c>
      <c r="I43" s="307"/>
    </row>
    <row r="44" spans="1:9" ht="16.5">
      <c r="A44" s="307">
        <v>42</v>
      </c>
      <c r="B44" s="307" t="s">
        <v>1251</v>
      </c>
      <c r="C44" s="309">
        <v>1</v>
      </c>
      <c r="D44" s="309">
        <v>802</v>
      </c>
      <c r="E44" s="307" t="s">
        <v>1160</v>
      </c>
      <c r="F44" s="307" t="s">
        <v>1252</v>
      </c>
      <c r="G44" s="307" t="s">
        <v>680</v>
      </c>
      <c r="H44" s="310">
        <v>51.22</v>
      </c>
      <c r="I44" s="307"/>
    </row>
    <row r="45" spans="1:9" ht="16.5">
      <c r="A45" s="307">
        <v>43</v>
      </c>
      <c r="B45" s="307" t="s">
        <v>1251</v>
      </c>
      <c r="C45" s="309">
        <v>1</v>
      </c>
      <c r="D45" s="309">
        <v>803</v>
      </c>
      <c r="E45" s="307" t="s">
        <v>1253</v>
      </c>
      <c r="F45" s="307" t="s">
        <v>1252</v>
      </c>
      <c r="G45" s="307" t="s">
        <v>102</v>
      </c>
      <c r="H45" s="310">
        <v>51.22</v>
      </c>
      <c r="I45" s="307"/>
    </row>
    <row r="46" spans="1:9" ht="16.5">
      <c r="A46" s="307">
        <v>44</v>
      </c>
      <c r="B46" s="307" t="s">
        <v>1251</v>
      </c>
      <c r="C46" s="309">
        <v>2</v>
      </c>
      <c r="D46" s="309">
        <v>801</v>
      </c>
      <c r="E46" s="307" t="s">
        <v>1253</v>
      </c>
      <c r="F46" s="307" t="s">
        <v>1252</v>
      </c>
      <c r="G46" s="307" t="s">
        <v>102</v>
      </c>
      <c r="H46" s="310">
        <v>51.22</v>
      </c>
      <c r="I46" s="307"/>
    </row>
    <row r="47" spans="1:9" ht="16.5">
      <c r="A47" s="307">
        <v>45</v>
      </c>
      <c r="B47" s="307" t="s">
        <v>1251</v>
      </c>
      <c r="C47" s="309">
        <v>2</v>
      </c>
      <c r="D47" s="309">
        <v>802</v>
      </c>
      <c r="E47" s="307" t="s">
        <v>1160</v>
      </c>
      <c r="F47" s="307" t="s">
        <v>1252</v>
      </c>
      <c r="G47" s="307" t="s">
        <v>680</v>
      </c>
      <c r="H47" s="310">
        <v>51.22</v>
      </c>
      <c r="I47" s="307"/>
    </row>
    <row r="48" spans="1:9" ht="16.5">
      <c r="A48" s="307">
        <v>46</v>
      </c>
      <c r="B48" s="307" t="s">
        <v>1251</v>
      </c>
      <c r="C48" s="309">
        <v>2</v>
      </c>
      <c r="D48" s="309">
        <v>803</v>
      </c>
      <c r="E48" s="307" t="s">
        <v>1157</v>
      </c>
      <c r="F48" s="307" t="s">
        <v>1252</v>
      </c>
      <c r="G48" s="307" t="s">
        <v>102</v>
      </c>
      <c r="H48" s="310">
        <v>51.22</v>
      </c>
      <c r="I48" s="307"/>
    </row>
    <row r="49" spans="1:9" ht="16.5">
      <c r="A49" s="307">
        <v>47</v>
      </c>
      <c r="B49" s="307" t="s">
        <v>1254</v>
      </c>
      <c r="C49" s="309">
        <v>1</v>
      </c>
      <c r="D49" s="309">
        <v>102</v>
      </c>
      <c r="E49" s="307" t="s">
        <v>1160</v>
      </c>
      <c r="F49" s="307" t="s">
        <v>1252</v>
      </c>
      <c r="G49" s="307" t="s">
        <v>680</v>
      </c>
      <c r="H49" s="310">
        <v>51.22</v>
      </c>
      <c r="I49" s="307"/>
    </row>
    <row r="50" spans="1:9" ht="16.5">
      <c r="A50" s="307">
        <v>48</v>
      </c>
      <c r="B50" s="307" t="s">
        <v>1254</v>
      </c>
      <c r="C50" s="309">
        <v>1</v>
      </c>
      <c r="D50" s="309">
        <v>103</v>
      </c>
      <c r="E50" s="307" t="s">
        <v>1253</v>
      </c>
      <c r="F50" s="307" t="s">
        <v>1252</v>
      </c>
      <c r="G50" s="307" t="s">
        <v>102</v>
      </c>
      <c r="H50" s="310">
        <v>51.22</v>
      </c>
      <c r="I50" s="307"/>
    </row>
    <row r="51" spans="1:9" ht="16.5">
      <c r="A51" s="307">
        <v>49</v>
      </c>
      <c r="B51" s="307" t="s">
        <v>1254</v>
      </c>
      <c r="C51" s="309">
        <v>2</v>
      </c>
      <c r="D51" s="309">
        <v>101</v>
      </c>
      <c r="E51" s="307" t="s">
        <v>1253</v>
      </c>
      <c r="F51" s="307" t="s">
        <v>1252</v>
      </c>
      <c r="G51" s="307" t="s">
        <v>102</v>
      </c>
      <c r="H51" s="310">
        <v>51.22</v>
      </c>
      <c r="I51" s="307"/>
    </row>
    <row r="52" spans="1:9" ht="16.5">
      <c r="A52" s="307">
        <v>50</v>
      </c>
      <c r="B52" s="307" t="s">
        <v>1254</v>
      </c>
      <c r="C52" s="309">
        <v>2</v>
      </c>
      <c r="D52" s="309">
        <v>102</v>
      </c>
      <c r="E52" s="307" t="s">
        <v>1160</v>
      </c>
      <c r="F52" s="307" t="s">
        <v>1252</v>
      </c>
      <c r="G52" s="307" t="s">
        <v>680</v>
      </c>
      <c r="H52" s="310">
        <v>51.22</v>
      </c>
      <c r="I52" s="307"/>
    </row>
    <row r="53" spans="1:9" ht="16.5">
      <c r="A53" s="307">
        <v>51</v>
      </c>
      <c r="B53" s="307" t="s">
        <v>1254</v>
      </c>
      <c r="C53" s="309">
        <v>1</v>
      </c>
      <c r="D53" s="309">
        <v>201</v>
      </c>
      <c r="E53" s="307" t="s">
        <v>1157</v>
      </c>
      <c r="F53" s="307" t="s">
        <v>1252</v>
      </c>
      <c r="G53" s="307" t="s">
        <v>102</v>
      </c>
      <c r="H53" s="310">
        <v>51.22</v>
      </c>
      <c r="I53" s="307"/>
    </row>
    <row r="54" spans="1:9" ht="16.5">
      <c r="A54" s="307">
        <v>52</v>
      </c>
      <c r="B54" s="307" t="s">
        <v>1254</v>
      </c>
      <c r="C54" s="309">
        <v>1</v>
      </c>
      <c r="D54" s="309">
        <v>202</v>
      </c>
      <c r="E54" s="307" t="s">
        <v>1160</v>
      </c>
      <c r="F54" s="307" t="s">
        <v>1252</v>
      </c>
      <c r="G54" s="307" t="s">
        <v>680</v>
      </c>
      <c r="H54" s="310">
        <v>51.22</v>
      </c>
      <c r="I54" s="307"/>
    </row>
    <row r="55" spans="1:9" ht="16.5">
      <c r="A55" s="307">
        <v>53</v>
      </c>
      <c r="B55" s="307" t="s">
        <v>1254</v>
      </c>
      <c r="C55" s="309">
        <v>1</v>
      </c>
      <c r="D55" s="309">
        <v>203</v>
      </c>
      <c r="E55" s="307" t="s">
        <v>1253</v>
      </c>
      <c r="F55" s="307" t="s">
        <v>1252</v>
      </c>
      <c r="G55" s="307" t="s">
        <v>102</v>
      </c>
      <c r="H55" s="310">
        <v>51.22</v>
      </c>
      <c r="I55" s="307"/>
    </row>
    <row r="56" spans="1:9" ht="16.5">
      <c r="A56" s="307">
        <v>54</v>
      </c>
      <c r="B56" s="307" t="s">
        <v>1254</v>
      </c>
      <c r="C56" s="309">
        <v>2</v>
      </c>
      <c r="D56" s="309">
        <v>201</v>
      </c>
      <c r="E56" s="307" t="s">
        <v>1253</v>
      </c>
      <c r="F56" s="307" t="s">
        <v>1252</v>
      </c>
      <c r="G56" s="307" t="s">
        <v>102</v>
      </c>
      <c r="H56" s="310">
        <v>51.22</v>
      </c>
      <c r="I56" s="307"/>
    </row>
    <row r="57" spans="1:9" ht="16.5">
      <c r="A57" s="307">
        <v>55</v>
      </c>
      <c r="B57" s="307" t="s">
        <v>1254</v>
      </c>
      <c r="C57" s="309">
        <v>2</v>
      </c>
      <c r="D57" s="309">
        <v>202</v>
      </c>
      <c r="E57" s="307" t="s">
        <v>1160</v>
      </c>
      <c r="F57" s="307" t="s">
        <v>1252</v>
      </c>
      <c r="G57" s="307" t="s">
        <v>680</v>
      </c>
      <c r="H57" s="310">
        <v>51.22</v>
      </c>
      <c r="I57" s="307"/>
    </row>
    <row r="58" spans="1:9" ht="16.5">
      <c r="A58" s="307">
        <v>56</v>
      </c>
      <c r="B58" s="307" t="s">
        <v>1254</v>
      </c>
      <c r="C58" s="309">
        <v>2</v>
      </c>
      <c r="D58" s="309">
        <v>203</v>
      </c>
      <c r="E58" s="307" t="s">
        <v>1157</v>
      </c>
      <c r="F58" s="307" t="s">
        <v>1252</v>
      </c>
      <c r="G58" s="307" t="s">
        <v>102</v>
      </c>
      <c r="H58" s="310">
        <v>51.22</v>
      </c>
      <c r="I58" s="307"/>
    </row>
    <row r="59" spans="1:9" ht="16.5">
      <c r="A59" s="307">
        <v>57</v>
      </c>
      <c r="B59" s="307" t="s">
        <v>1254</v>
      </c>
      <c r="C59" s="309">
        <v>1</v>
      </c>
      <c r="D59" s="309">
        <v>301</v>
      </c>
      <c r="E59" s="307" t="s">
        <v>1157</v>
      </c>
      <c r="F59" s="307" t="s">
        <v>1252</v>
      </c>
      <c r="G59" s="307" t="s">
        <v>102</v>
      </c>
      <c r="H59" s="310">
        <v>51.22</v>
      </c>
      <c r="I59" s="307"/>
    </row>
    <row r="60" spans="1:9" ht="16.5">
      <c r="A60" s="307">
        <v>58</v>
      </c>
      <c r="B60" s="307" t="s">
        <v>1254</v>
      </c>
      <c r="C60" s="309">
        <v>1</v>
      </c>
      <c r="D60" s="309">
        <v>302</v>
      </c>
      <c r="E60" s="307" t="s">
        <v>1160</v>
      </c>
      <c r="F60" s="307" t="s">
        <v>1252</v>
      </c>
      <c r="G60" s="307" t="s">
        <v>680</v>
      </c>
      <c r="H60" s="310">
        <v>51.22</v>
      </c>
      <c r="I60" s="307"/>
    </row>
    <row r="61" spans="1:9" ht="16.5">
      <c r="A61" s="307">
        <v>59</v>
      </c>
      <c r="B61" s="307" t="s">
        <v>1254</v>
      </c>
      <c r="C61" s="309">
        <v>1</v>
      </c>
      <c r="D61" s="309">
        <v>303</v>
      </c>
      <c r="E61" s="307" t="s">
        <v>1253</v>
      </c>
      <c r="F61" s="307" t="s">
        <v>1252</v>
      </c>
      <c r="G61" s="307" t="s">
        <v>102</v>
      </c>
      <c r="H61" s="310">
        <v>51.22</v>
      </c>
      <c r="I61" s="307"/>
    </row>
    <row r="62" spans="1:9" ht="16.5">
      <c r="A62" s="307">
        <v>60</v>
      </c>
      <c r="B62" s="307" t="s">
        <v>1254</v>
      </c>
      <c r="C62" s="309">
        <v>2</v>
      </c>
      <c r="D62" s="309">
        <v>301</v>
      </c>
      <c r="E62" s="307" t="s">
        <v>1253</v>
      </c>
      <c r="F62" s="307" t="s">
        <v>1252</v>
      </c>
      <c r="G62" s="307" t="s">
        <v>102</v>
      </c>
      <c r="H62" s="310">
        <v>51.22</v>
      </c>
      <c r="I62" s="307"/>
    </row>
    <row r="63" spans="1:9" ht="16.5">
      <c r="A63" s="307">
        <v>61</v>
      </c>
      <c r="B63" s="307" t="s">
        <v>1254</v>
      </c>
      <c r="C63" s="309">
        <v>2</v>
      </c>
      <c r="D63" s="309">
        <v>302</v>
      </c>
      <c r="E63" s="307" t="s">
        <v>1160</v>
      </c>
      <c r="F63" s="307" t="s">
        <v>1252</v>
      </c>
      <c r="G63" s="307" t="s">
        <v>680</v>
      </c>
      <c r="H63" s="310">
        <v>51.22</v>
      </c>
      <c r="I63" s="307"/>
    </row>
    <row r="64" spans="1:9" ht="16.5">
      <c r="A64" s="307">
        <v>62</v>
      </c>
      <c r="B64" s="307" t="s">
        <v>1254</v>
      </c>
      <c r="C64" s="309">
        <v>2</v>
      </c>
      <c r="D64" s="309">
        <v>303</v>
      </c>
      <c r="E64" s="307" t="s">
        <v>1157</v>
      </c>
      <c r="F64" s="307" t="s">
        <v>1252</v>
      </c>
      <c r="G64" s="307" t="s">
        <v>102</v>
      </c>
      <c r="H64" s="310">
        <v>51.22</v>
      </c>
      <c r="I64" s="307"/>
    </row>
    <row r="65" spans="1:9" ht="16.5">
      <c r="A65" s="307">
        <v>63</v>
      </c>
      <c r="B65" s="307" t="s">
        <v>1254</v>
      </c>
      <c r="C65" s="309">
        <v>1</v>
      </c>
      <c r="D65" s="309">
        <v>401</v>
      </c>
      <c r="E65" s="307" t="s">
        <v>1157</v>
      </c>
      <c r="F65" s="307" t="s">
        <v>1252</v>
      </c>
      <c r="G65" s="307" t="s">
        <v>102</v>
      </c>
      <c r="H65" s="310">
        <v>51.22</v>
      </c>
      <c r="I65" s="307"/>
    </row>
    <row r="66" spans="1:9" ht="16.5">
      <c r="A66" s="307">
        <v>64</v>
      </c>
      <c r="B66" s="307" t="s">
        <v>1254</v>
      </c>
      <c r="C66" s="309">
        <v>1</v>
      </c>
      <c r="D66" s="309">
        <v>402</v>
      </c>
      <c r="E66" s="307" t="s">
        <v>1160</v>
      </c>
      <c r="F66" s="307" t="s">
        <v>1252</v>
      </c>
      <c r="G66" s="307" t="s">
        <v>680</v>
      </c>
      <c r="H66" s="310">
        <v>51.22</v>
      </c>
      <c r="I66" s="307"/>
    </row>
    <row r="67" spans="1:9" ht="16.5">
      <c r="A67" s="307">
        <v>65</v>
      </c>
      <c r="B67" s="307" t="s">
        <v>1254</v>
      </c>
      <c r="C67" s="309">
        <v>1</v>
      </c>
      <c r="D67" s="309">
        <v>403</v>
      </c>
      <c r="E67" s="307" t="s">
        <v>1253</v>
      </c>
      <c r="F67" s="307" t="s">
        <v>1252</v>
      </c>
      <c r="G67" s="307" t="s">
        <v>102</v>
      </c>
      <c r="H67" s="310">
        <v>51.22</v>
      </c>
      <c r="I67" s="307"/>
    </row>
    <row r="68" spans="1:9" ht="16.5">
      <c r="A68" s="307">
        <v>66</v>
      </c>
      <c r="B68" s="307" t="s">
        <v>1254</v>
      </c>
      <c r="C68" s="309">
        <v>2</v>
      </c>
      <c r="D68" s="309">
        <v>401</v>
      </c>
      <c r="E68" s="307" t="s">
        <v>1253</v>
      </c>
      <c r="F68" s="307" t="s">
        <v>1252</v>
      </c>
      <c r="G68" s="307" t="s">
        <v>102</v>
      </c>
      <c r="H68" s="310">
        <v>51.22</v>
      </c>
      <c r="I68" s="307"/>
    </row>
    <row r="69" spans="1:9" ht="16.5">
      <c r="A69" s="307">
        <v>67</v>
      </c>
      <c r="B69" s="307" t="s">
        <v>1254</v>
      </c>
      <c r="C69" s="309">
        <v>2</v>
      </c>
      <c r="D69" s="309">
        <v>402</v>
      </c>
      <c r="E69" s="307" t="s">
        <v>1160</v>
      </c>
      <c r="F69" s="307" t="s">
        <v>1252</v>
      </c>
      <c r="G69" s="307" t="s">
        <v>680</v>
      </c>
      <c r="H69" s="310">
        <v>51.22</v>
      </c>
      <c r="I69" s="307"/>
    </row>
    <row r="70" spans="1:9" ht="16.5">
      <c r="A70" s="307">
        <v>68</v>
      </c>
      <c r="B70" s="307" t="s">
        <v>1254</v>
      </c>
      <c r="C70" s="309">
        <v>2</v>
      </c>
      <c r="D70" s="309">
        <v>403</v>
      </c>
      <c r="E70" s="307" t="s">
        <v>1157</v>
      </c>
      <c r="F70" s="307" t="s">
        <v>1252</v>
      </c>
      <c r="G70" s="307" t="s">
        <v>102</v>
      </c>
      <c r="H70" s="310">
        <v>51.22</v>
      </c>
      <c r="I70" s="307"/>
    </row>
    <row r="71" spans="1:9" ht="16.5">
      <c r="A71" s="307">
        <v>69</v>
      </c>
      <c r="B71" s="307" t="s">
        <v>1254</v>
      </c>
      <c r="C71" s="309">
        <v>1</v>
      </c>
      <c r="D71" s="309">
        <v>501</v>
      </c>
      <c r="E71" s="307" t="s">
        <v>1157</v>
      </c>
      <c r="F71" s="307" t="s">
        <v>1252</v>
      </c>
      <c r="G71" s="307" t="s">
        <v>102</v>
      </c>
      <c r="H71" s="310">
        <v>51.22</v>
      </c>
      <c r="I71" s="307"/>
    </row>
    <row r="72" spans="1:9" ht="16.5">
      <c r="A72" s="307">
        <v>70</v>
      </c>
      <c r="B72" s="307" t="s">
        <v>1254</v>
      </c>
      <c r="C72" s="309">
        <v>1</v>
      </c>
      <c r="D72" s="309">
        <v>502</v>
      </c>
      <c r="E72" s="307" t="s">
        <v>1160</v>
      </c>
      <c r="F72" s="307" t="s">
        <v>1252</v>
      </c>
      <c r="G72" s="307" t="s">
        <v>680</v>
      </c>
      <c r="H72" s="310">
        <v>51.22</v>
      </c>
      <c r="I72" s="307"/>
    </row>
    <row r="73" spans="1:9" ht="16.5">
      <c r="A73" s="307">
        <v>71</v>
      </c>
      <c r="B73" s="307" t="s">
        <v>1254</v>
      </c>
      <c r="C73" s="309">
        <v>1</v>
      </c>
      <c r="D73" s="309">
        <v>503</v>
      </c>
      <c r="E73" s="307" t="s">
        <v>1253</v>
      </c>
      <c r="F73" s="307" t="s">
        <v>1252</v>
      </c>
      <c r="G73" s="307" t="s">
        <v>102</v>
      </c>
      <c r="H73" s="310">
        <v>51.22</v>
      </c>
      <c r="I73" s="307"/>
    </row>
    <row r="74" spans="1:9" ht="16.5">
      <c r="A74" s="307">
        <v>72</v>
      </c>
      <c r="B74" s="307" t="s">
        <v>1254</v>
      </c>
      <c r="C74" s="309">
        <v>2</v>
      </c>
      <c r="D74" s="309">
        <v>501</v>
      </c>
      <c r="E74" s="307" t="s">
        <v>1253</v>
      </c>
      <c r="F74" s="307" t="s">
        <v>1252</v>
      </c>
      <c r="G74" s="307" t="s">
        <v>102</v>
      </c>
      <c r="H74" s="310">
        <v>51.22</v>
      </c>
      <c r="I74" s="307"/>
    </row>
    <row r="75" spans="1:9" ht="16.5">
      <c r="A75" s="307">
        <v>73</v>
      </c>
      <c r="B75" s="307" t="s">
        <v>1254</v>
      </c>
      <c r="C75" s="309">
        <v>2</v>
      </c>
      <c r="D75" s="309">
        <v>502</v>
      </c>
      <c r="E75" s="307" t="s">
        <v>1160</v>
      </c>
      <c r="F75" s="307" t="s">
        <v>1252</v>
      </c>
      <c r="G75" s="307" t="s">
        <v>680</v>
      </c>
      <c r="H75" s="310">
        <v>51.22</v>
      </c>
      <c r="I75" s="307"/>
    </row>
    <row r="76" spans="1:9" ht="16.5">
      <c r="A76" s="307">
        <v>74</v>
      </c>
      <c r="B76" s="307" t="s">
        <v>1254</v>
      </c>
      <c r="C76" s="309">
        <v>2</v>
      </c>
      <c r="D76" s="309">
        <v>503</v>
      </c>
      <c r="E76" s="307" t="s">
        <v>1157</v>
      </c>
      <c r="F76" s="307" t="s">
        <v>1252</v>
      </c>
      <c r="G76" s="307" t="s">
        <v>102</v>
      </c>
      <c r="H76" s="310">
        <v>51.22</v>
      </c>
      <c r="I76" s="307"/>
    </row>
    <row r="77" spans="1:9" ht="16.5">
      <c r="A77" s="307">
        <v>75</v>
      </c>
      <c r="B77" s="307" t="s">
        <v>1254</v>
      </c>
      <c r="C77" s="309">
        <v>1</v>
      </c>
      <c r="D77" s="309">
        <v>601</v>
      </c>
      <c r="E77" s="307" t="s">
        <v>1157</v>
      </c>
      <c r="F77" s="307" t="s">
        <v>1252</v>
      </c>
      <c r="G77" s="307" t="s">
        <v>102</v>
      </c>
      <c r="H77" s="310">
        <v>51.22</v>
      </c>
      <c r="I77" s="307"/>
    </row>
    <row r="78" spans="1:9" ht="16.5">
      <c r="A78" s="307">
        <v>76</v>
      </c>
      <c r="B78" s="307" t="s">
        <v>1254</v>
      </c>
      <c r="C78" s="309">
        <v>1</v>
      </c>
      <c r="D78" s="309">
        <v>602</v>
      </c>
      <c r="E78" s="307" t="s">
        <v>1160</v>
      </c>
      <c r="F78" s="307" t="s">
        <v>1252</v>
      </c>
      <c r="G78" s="307" t="s">
        <v>680</v>
      </c>
      <c r="H78" s="310">
        <v>51.22</v>
      </c>
      <c r="I78" s="307"/>
    </row>
    <row r="79" spans="1:9" ht="16.5">
      <c r="A79" s="307">
        <v>77</v>
      </c>
      <c r="B79" s="307" t="s">
        <v>1254</v>
      </c>
      <c r="C79" s="309">
        <v>1</v>
      </c>
      <c r="D79" s="309">
        <v>603</v>
      </c>
      <c r="E79" s="307" t="s">
        <v>1253</v>
      </c>
      <c r="F79" s="307" t="s">
        <v>1252</v>
      </c>
      <c r="G79" s="307" t="s">
        <v>102</v>
      </c>
      <c r="H79" s="310">
        <v>51.22</v>
      </c>
      <c r="I79" s="307"/>
    </row>
    <row r="80" spans="1:9" ht="16.5">
      <c r="A80" s="307">
        <v>78</v>
      </c>
      <c r="B80" s="307" t="s">
        <v>1254</v>
      </c>
      <c r="C80" s="309">
        <v>2</v>
      </c>
      <c r="D80" s="309">
        <v>601</v>
      </c>
      <c r="E80" s="307" t="s">
        <v>1253</v>
      </c>
      <c r="F80" s="307" t="s">
        <v>1252</v>
      </c>
      <c r="G80" s="307" t="s">
        <v>102</v>
      </c>
      <c r="H80" s="310">
        <v>51.22</v>
      </c>
      <c r="I80" s="307"/>
    </row>
    <row r="81" spans="1:9" ht="16.5">
      <c r="A81" s="307">
        <v>79</v>
      </c>
      <c r="B81" s="307" t="s">
        <v>1254</v>
      </c>
      <c r="C81" s="309">
        <v>2</v>
      </c>
      <c r="D81" s="309">
        <v>602</v>
      </c>
      <c r="E81" s="307" t="s">
        <v>1160</v>
      </c>
      <c r="F81" s="307" t="s">
        <v>1252</v>
      </c>
      <c r="G81" s="307" t="s">
        <v>680</v>
      </c>
      <c r="H81" s="310">
        <v>51.22</v>
      </c>
      <c r="I81" s="307"/>
    </row>
    <row r="82" spans="1:9" ht="16.5">
      <c r="A82" s="307">
        <v>80</v>
      </c>
      <c r="B82" s="307" t="s">
        <v>1254</v>
      </c>
      <c r="C82" s="309">
        <v>2</v>
      </c>
      <c r="D82" s="309">
        <v>603</v>
      </c>
      <c r="E82" s="307" t="s">
        <v>1157</v>
      </c>
      <c r="F82" s="307" t="s">
        <v>1252</v>
      </c>
      <c r="G82" s="307" t="s">
        <v>102</v>
      </c>
      <c r="H82" s="310">
        <v>51.22</v>
      </c>
      <c r="I82" s="307"/>
    </row>
    <row r="83" spans="1:9" ht="16.5">
      <c r="A83" s="307">
        <v>81</v>
      </c>
      <c r="B83" s="307" t="s">
        <v>1254</v>
      </c>
      <c r="C83" s="309">
        <v>1</v>
      </c>
      <c r="D83" s="309">
        <v>701</v>
      </c>
      <c r="E83" s="307" t="s">
        <v>1157</v>
      </c>
      <c r="F83" s="307" t="s">
        <v>1252</v>
      </c>
      <c r="G83" s="307" t="s">
        <v>102</v>
      </c>
      <c r="H83" s="310">
        <v>51.22</v>
      </c>
      <c r="I83" s="307"/>
    </row>
    <row r="84" spans="1:9" ht="16.5">
      <c r="A84" s="307">
        <v>82</v>
      </c>
      <c r="B84" s="307" t="s">
        <v>1254</v>
      </c>
      <c r="C84" s="309">
        <v>1</v>
      </c>
      <c r="D84" s="309">
        <v>702</v>
      </c>
      <c r="E84" s="307" t="s">
        <v>1160</v>
      </c>
      <c r="F84" s="307" t="s">
        <v>1252</v>
      </c>
      <c r="G84" s="307" t="s">
        <v>680</v>
      </c>
      <c r="H84" s="310">
        <v>51.22</v>
      </c>
      <c r="I84" s="307"/>
    </row>
    <row r="85" spans="1:9" ht="16.5">
      <c r="A85" s="307">
        <v>83</v>
      </c>
      <c r="B85" s="307" t="s">
        <v>1254</v>
      </c>
      <c r="C85" s="309">
        <v>1</v>
      </c>
      <c r="D85" s="309">
        <v>703</v>
      </c>
      <c r="E85" s="307" t="s">
        <v>1253</v>
      </c>
      <c r="F85" s="307" t="s">
        <v>1252</v>
      </c>
      <c r="G85" s="307" t="s">
        <v>102</v>
      </c>
      <c r="H85" s="310">
        <v>51.22</v>
      </c>
      <c r="I85" s="307"/>
    </row>
    <row r="86" spans="1:9" ht="16.5">
      <c r="A86" s="307">
        <v>84</v>
      </c>
      <c r="B86" s="307" t="s">
        <v>1254</v>
      </c>
      <c r="C86" s="309">
        <v>2</v>
      </c>
      <c r="D86" s="309">
        <v>701</v>
      </c>
      <c r="E86" s="307" t="s">
        <v>1253</v>
      </c>
      <c r="F86" s="307" t="s">
        <v>1252</v>
      </c>
      <c r="G86" s="307" t="s">
        <v>102</v>
      </c>
      <c r="H86" s="310">
        <v>51.22</v>
      </c>
      <c r="I86" s="307"/>
    </row>
    <row r="87" spans="1:9" ht="16.5">
      <c r="A87" s="307">
        <v>85</v>
      </c>
      <c r="B87" s="307" t="s">
        <v>1254</v>
      </c>
      <c r="C87" s="309">
        <v>2</v>
      </c>
      <c r="D87" s="309">
        <v>702</v>
      </c>
      <c r="E87" s="307" t="s">
        <v>1160</v>
      </c>
      <c r="F87" s="307" t="s">
        <v>1252</v>
      </c>
      <c r="G87" s="307" t="s">
        <v>680</v>
      </c>
      <c r="H87" s="310">
        <v>51.22</v>
      </c>
      <c r="I87" s="307"/>
    </row>
    <row r="88" spans="1:9" ht="16.5">
      <c r="A88" s="307">
        <v>86</v>
      </c>
      <c r="B88" s="307" t="s">
        <v>1254</v>
      </c>
      <c r="C88" s="309">
        <v>2</v>
      </c>
      <c r="D88" s="309">
        <v>703</v>
      </c>
      <c r="E88" s="307" t="s">
        <v>1157</v>
      </c>
      <c r="F88" s="307" t="s">
        <v>1252</v>
      </c>
      <c r="G88" s="307" t="s">
        <v>102</v>
      </c>
      <c r="H88" s="310">
        <v>51.22</v>
      </c>
      <c r="I88" s="307"/>
    </row>
    <row r="89" spans="1:9" ht="16.5">
      <c r="A89" s="307">
        <v>87</v>
      </c>
      <c r="B89" s="307" t="s">
        <v>1254</v>
      </c>
      <c r="C89" s="309">
        <v>1</v>
      </c>
      <c r="D89" s="309">
        <v>801</v>
      </c>
      <c r="E89" s="307" t="s">
        <v>1157</v>
      </c>
      <c r="F89" s="307" t="s">
        <v>1252</v>
      </c>
      <c r="G89" s="307" t="s">
        <v>102</v>
      </c>
      <c r="H89" s="310">
        <v>51.22</v>
      </c>
      <c r="I89" s="307"/>
    </row>
    <row r="90" spans="1:9" ht="16.5">
      <c r="A90" s="307">
        <v>88</v>
      </c>
      <c r="B90" s="307" t="s">
        <v>1254</v>
      </c>
      <c r="C90" s="309">
        <v>1</v>
      </c>
      <c r="D90" s="309">
        <v>802</v>
      </c>
      <c r="E90" s="307" t="s">
        <v>1160</v>
      </c>
      <c r="F90" s="307" t="s">
        <v>1252</v>
      </c>
      <c r="G90" s="307" t="s">
        <v>680</v>
      </c>
      <c r="H90" s="310">
        <v>51.22</v>
      </c>
      <c r="I90" s="307"/>
    </row>
    <row r="91" spans="1:9" ht="16.5">
      <c r="A91" s="307">
        <v>89</v>
      </c>
      <c r="B91" s="307" t="s">
        <v>1254</v>
      </c>
      <c r="C91" s="309">
        <v>1</v>
      </c>
      <c r="D91" s="309">
        <v>803</v>
      </c>
      <c r="E91" s="307" t="s">
        <v>1253</v>
      </c>
      <c r="F91" s="307" t="s">
        <v>1252</v>
      </c>
      <c r="G91" s="307" t="s">
        <v>102</v>
      </c>
      <c r="H91" s="310">
        <v>51.22</v>
      </c>
      <c r="I91" s="307"/>
    </row>
    <row r="92" spans="1:9" ht="16.5">
      <c r="A92" s="307">
        <v>90</v>
      </c>
      <c r="B92" s="307" t="s">
        <v>1254</v>
      </c>
      <c r="C92" s="309">
        <v>2</v>
      </c>
      <c r="D92" s="309">
        <v>801</v>
      </c>
      <c r="E92" s="307" t="s">
        <v>1253</v>
      </c>
      <c r="F92" s="307" t="s">
        <v>1252</v>
      </c>
      <c r="G92" s="307" t="s">
        <v>102</v>
      </c>
      <c r="H92" s="310">
        <v>51.22</v>
      </c>
      <c r="I92" s="307"/>
    </row>
    <row r="93" spans="1:9" ht="16.5">
      <c r="A93" s="307">
        <v>91</v>
      </c>
      <c r="B93" s="307" t="s">
        <v>1254</v>
      </c>
      <c r="C93" s="309">
        <v>2</v>
      </c>
      <c r="D93" s="309">
        <v>802</v>
      </c>
      <c r="E93" s="307" t="s">
        <v>1160</v>
      </c>
      <c r="F93" s="307" t="s">
        <v>1252</v>
      </c>
      <c r="G93" s="307" t="s">
        <v>680</v>
      </c>
      <c r="H93" s="310">
        <v>51.22</v>
      </c>
      <c r="I93" s="307"/>
    </row>
    <row r="94" spans="1:9" ht="16.5">
      <c r="A94" s="307">
        <v>92</v>
      </c>
      <c r="B94" s="307" t="s">
        <v>1254</v>
      </c>
      <c r="C94" s="309">
        <v>2</v>
      </c>
      <c r="D94" s="309">
        <v>803</v>
      </c>
      <c r="E94" s="307" t="s">
        <v>1157</v>
      </c>
      <c r="F94" s="307" t="s">
        <v>1252</v>
      </c>
      <c r="G94" s="307" t="s">
        <v>102</v>
      </c>
      <c r="H94" s="310">
        <v>51.22</v>
      </c>
      <c r="I94" s="307"/>
    </row>
    <row r="95" spans="1:9" ht="16.5">
      <c r="A95" s="307">
        <v>93</v>
      </c>
      <c r="B95" s="307" t="s">
        <v>1255</v>
      </c>
      <c r="C95" s="309">
        <v>1</v>
      </c>
      <c r="D95" s="309">
        <v>102</v>
      </c>
      <c r="E95" s="307" t="s">
        <v>1253</v>
      </c>
      <c r="F95" s="307" t="s">
        <v>1252</v>
      </c>
      <c r="G95" s="307" t="s">
        <v>102</v>
      </c>
      <c r="H95" s="310">
        <v>51.22</v>
      </c>
      <c r="I95" s="307"/>
    </row>
    <row r="96" spans="1:9" ht="16.5">
      <c r="A96" s="307">
        <v>94</v>
      </c>
      <c r="B96" s="307" t="s">
        <v>1255</v>
      </c>
      <c r="C96" s="309">
        <v>2</v>
      </c>
      <c r="D96" s="309">
        <v>101</v>
      </c>
      <c r="E96" s="307" t="s">
        <v>1253</v>
      </c>
      <c r="F96" s="307" t="s">
        <v>1252</v>
      </c>
      <c r="G96" s="307" t="s">
        <v>102</v>
      </c>
      <c r="H96" s="310">
        <v>51.22</v>
      </c>
      <c r="I96" s="307"/>
    </row>
    <row r="97" spans="1:9" ht="16.5">
      <c r="A97" s="307">
        <v>95</v>
      </c>
      <c r="B97" s="307" t="s">
        <v>1255</v>
      </c>
      <c r="C97" s="309">
        <v>1</v>
      </c>
      <c r="D97" s="309">
        <v>201</v>
      </c>
      <c r="E97" s="307" t="s">
        <v>1157</v>
      </c>
      <c r="F97" s="307" t="s">
        <v>1252</v>
      </c>
      <c r="G97" s="307" t="s">
        <v>102</v>
      </c>
      <c r="H97" s="310">
        <v>51.22</v>
      </c>
      <c r="I97" s="307"/>
    </row>
    <row r="98" spans="1:9" ht="16.5">
      <c r="A98" s="307">
        <v>96</v>
      </c>
      <c r="B98" s="307" t="s">
        <v>1255</v>
      </c>
      <c r="C98" s="309">
        <v>1</v>
      </c>
      <c r="D98" s="309">
        <v>202</v>
      </c>
      <c r="E98" s="307" t="s">
        <v>1160</v>
      </c>
      <c r="F98" s="307" t="s">
        <v>1252</v>
      </c>
      <c r="G98" s="307" t="s">
        <v>680</v>
      </c>
      <c r="H98" s="310">
        <v>51.22</v>
      </c>
      <c r="I98" s="307"/>
    </row>
    <row r="99" spans="1:9" ht="16.5">
      <c r="A99" s="307">
        <v>97</v>
      </c>
      <c r="B99" s="307" t="s">
        <v>1255</v>
      </c>
      <c r="C99" s="309">
        <v>1</v>
      </c>
      <c r="D99" s="309">
        <v>203</v>
      </c>
      <c r="E99" s="307" t="s">
        <v>1253</v>
      </c>
      <c r="F99" s="307" t="s">
        <v>1252</v>
      </c>
      <c r="G99" s="307" t="s">
        <v>102</v>
      </c>
      <c r="H99" s="310">
        <v>51.22</v>
      </c>
      <c r="I99" s="307"/>
    </row>
    <row r="100" spans="1:9" ht="16.5">
      <c r="A100" s="307">
        <v>98</v>
      </c>
      <c r="B100" s="307" t="s">
        <v>1255</v>
      </c>
      <c r="C100" s="309">
        <v>1</v>
      </c>
      <c r="D100" s="309">
        <v>301</v>
      </c>
      <c r="E100" s="307" t="s">
        <v>1157</v>
      </c>
      <c r="F100" s="307" t="s">
        <v>1252</v>
      </c>
      <c r="G100" s="307" t="s">
        <v>102</v>
      </c>
      <c r="H100" s="310">
        <v>51.22</v>
      </c>
      <c r="I100" s="307"/>
    </row>
    <row r="101" spans="1:9" ht="16.5">
      <c r="A101" s="307">
        <v>99</v>
      </c>
      <c r="B101" s="307" t="s">
        <v>1255</v>
      </c>
      <c r="C101" s="309">
        <v>1</v>
      </c>
      <c r="D101" s="309">
        <v>302</v>
      </c>
      <c r="E101" s="307" t="s">
        <v>1160</v>
      </c>
      <c r="F101" s="307" t="s">
        <v>1252</v>
      </c>
      <c r="G101" s="307" t="s">
        <v>680</v>
      </c>
      <c r="H101" s="310">
        <v>51.22</v>
      </c>
      <c r="I101" s="307"/>
    </row>
    <row r="102" spans="1:9" ht="16.5">
      <c r="A102" s="307">
        <v>100</v>
      </c>
      <c r="B102" s="307" t="s">
        <v>1255</v>
      </c>
      <c r="C102" s="309">
        <v>1</v>
      </c>
      <c r="D102" s="309">
        <v>303</v>
      </c>
      <c r="E102" s="307" t="s">
        <v>1253</v>
      </c>
      <c r="F102" s="307" t="s">
        <v>1252</v>
      </c>
      <c r="G102" s="307" t="s">
        <v>102</v>
      </c>
      <c r="H102" s="310">
        <v>51.22</v>
      </c>
      <c r="I102" s="307"/>
    </row>
    <row r="103" spans="1:9" ht="16.5">
      <c r="A103" s="307">
        <v>101</v>
      </c>
      <c r="B103" s="307" t="s">
        <v>1255</v>
      </c>
      <c r="C103" s="309">
        <v>1</v>
      </c>
      <c r="D103" s="309">
        <v>401</v>
      </c>
      <c r="E103" s="307" t="s">
        <v>1157</v>
      </c>
      <c r="F103" s="307" t="s">
        <v>1252</v>
      </c>
      <c r="G103" s="307" t="s">
        <v>102</v>
      </c>
      <c r="H103" s="310">
        <v>51.22</v>
      </c>
      <c r="I103" s="307"/>
    </row>
    <row r="104" spans="1:9" ht="16.5">
      <c r="A104" s="307">
        <v>102</v>
      </c>
      <c r="B104" s="307" t="s">
        <v>1255</v>
      </c>
      <c r="C104" s="309">
        <v>1</v>
      </c>
      <c r="D104" s="309">
        <v>402</v>
      </c>
      <c r="E104" s="307" t="s">
        <v>1160</v>
      </c>
      <c r="F104" s="307" t="s">
        <v>1252</v>
      </c>
      <c r="G104" s="307" t="s">
        <v>680</v>
      </c>
      <c r="H104" s="310">
        <v>51.22</v>
      </c>
      <c r="I104" s="307"/>
    </row>
    <row r="105" spans="1:9" ht="16.5">
      <c r="A105" s="307">
        <v>103</v>
      </c>
      <c r="B105" s="307" t="s">
        <v>1255</v>
      </c>
      <c r="C105" s="309">
        <v>1</v>
      </c>
      <c r="D105" s="309">
        <v>403</v>
      </c>
      <c r="E105" s="307" t="s">
        <v>1253</v>
      </c>
      <c r="F105" s="307" t="s">
        <v>1252</v>
      </c>
      <c r="G105" s="307" t="s">
        <v>102</v>
      </c>
      <c r="H105" s="310">
        <v>51.22</v>
      </c>
      <c r="I105" s="307"/>
    </row>
    <row r="106" spans="1:9" ht="16.5">
      <c r="A106" s="307">
        <v>104</v>
      </c>
      <c r="B106" s="307" t="s">
        <v>1255</v>
      </c>
      <c r="C106" s="309">
        <v>2</v>
      </c>
      <c r="D106" s="309">
        <v>401</v>
      </c>
      <c r="E106" s="307" t="s">
        <v>1253</v>
      </c>
      <c r="F106" s="307" t="s">
        <v>1252</v>
      </c>
      <c r="G106" s="307" t="s">
        <v>102</v>
      </c>
      <c r="H106" s="310">
        <v>51.22</v>
      </c>
      <c r="I106" s="307"/>
    </row>
    <row r="107" spans="1:9" ht="16.5">
      <c r="A107" s="307">
        <v>105</v>
      </c>
      <c r="B107" s="307" t="s">
        <v>1255</v>
      </c>
      <c r="C107" s="309">
        <v>1</v>
      </c>
      <c r="D107" s="309">
        <v>501</v>
      </c>
      <c r="E107" s="307" t="s">
        <v>1157</v>
      </c>
      <c r="F107" s="307" t="s">
        <v>1252</v>
      </c>
      <c r="G107" s="307" t="s">
        <v>102</v>
      </c>
      <c r="H107" s="310">
        <v>51.22</v>
      </c>
      <c r="I107" s="307"/>
    </row>
    <row r="108" spans="1:9" ht="16.5">
      <c r="A108" s="307">
        <v>106</v>
      </c>
      <c r="B108" s="307" t="s">
        <v>1255</v>
      </c>
      <c r="C108" s="309">
        <v>1</v>
      </c>
      <c r="D108" s="309">
        <v>502</v>
      </c>
      <c r="E108" s="307" t="s">
        <v>1160</v>
      </c>
      <c r="F108" s="307" t="s">
        <v>1252</v>
      </c>
      <c r="G108" s="307" t="s">
        <v>680</v>
      </c>
      <c r="H108" s="310">
        <v>51.22</v>
      </c>
      <c r="I108" s="307"/>
    </row>
    <row r="109" spans="1:9" ht="16.5">
      <c r="A109" s="307">
        <v>107</v>
      </c>
      <c r="B109" s="307" t="s">
        <v>1255</v>
      </c>
      <c r="C109" s="309">
        <v>1</v>
      </c>
      <c r="D109" s="309">
        <v>503</v>
      </c>
      <c r="E109" s="307" t="s">
        <v>1253</v>
      </c>
      <c r="F109" s="307" t="s">
        <v>1252</v>
      </c>
      <c r="G109" s="307" t="s">
        <v>102</v>
      </c>
      <c r="H109" s="310">
        <v>51.22</v>
      </c>
      <c r="I109" s="307"/>
    </row>
    <row r="110" spans="1:9" ht="16.5">
      <c r="A110" s="307">
        <v>108</v>
      </c>
      <c r="B110" s="307" t="s">
        <v>1255</v>
      </c>
      <c r="C110" s="309">
        <v>2</v>
      </c>
      <c r="D110" s="309">
        <v>501</v>
      </c>
      <c r="E110" s="307" t="s">
        <v>1253</v>
      </c>
      <c r="F110" s="307" t="s">
        <v>1252</v>
      </c>
      <c r="G110" s="307" t="s">
        <v>102</v>
      </c>
      <c r="H110" s="310">
        <v>51.22</v>
      </c>
      <c r="I110" s="307"/>
    </row>
    <row r="111" spans="1:9" ht="16.5">
      <c r="A111" s="307">
        <v>109</v>
      </c>
      <c r="B111" s="307" t="s">
        <v>1255</v>
      </c>
      <c r="C111" s="309">
        <v>2</v>
      </c>
      <c r="D111" s="309">
        <v>502</v>
      </c>
      <c r="E111" s="307" t="s">
        <v>1160</v>
      </c>
      <c r="F111" s="307" t="s">
        <v>1252</v>
      </c>
      <c r="G111" s="307" t="s">
        <v>680</v>
      </c>
      <c r="H111" s="310">
        <v>51.22</v>
      </c>
      <c r="I111" s="307"/>
    </row>
    <row r="112" spans="1:9" ht="16.5">
      <c r="A112" s="307">
        <v>110</v>
      </c>
      <c r="B112" s="307" t="s">
        <v>1255</v>
      </c>
      <c r="C112" s="309">
        <v>2</v>
      </c>
      <c r="D112" s="309">
        <v>503</v>
      </c>
      <c r="E112" s="307" t="s">
        <v>1157</v>
      </c>
      <c r="F112" s="307" t="s">
        <v>1252</v>
      </c>
      <c r="G112" s="307" t="s">
        <v>102</v>
      </c>
      <c r="H112" s="310">
        <v>51.22</v>
      </c>
      <c r="I112" s="307"/>
    </row>
    <row r="113" spans="1:9" ht="16.5">
      <c r="A113" s="307">
        <v>111</v>
      </c>
      <c r="B113" s="307" t="s">
        <v>1255</v>
      </c>
      <c r="C113" s="309">
        <v>1</v>
      </c>
      <c r="D113" s="309">
        <v>601</v>
      </c>
      <c r="E113" s="307" t="s">
        <v>1157</v>
      </c>
      <c r="F113" s="307" t="s">
        <v>1252</v>
      </c>
      <c r="G113" s="307" t="s">
        <v>102</v>
      </c>
      <c r="H113" s="310">
        <v>51.22</v>
      </c>
      <c r="I113" s="307"/>
    </row>
    <row r="114" spans="1:9" ht="16.5">
      <c r="A114" s="307">
        <v>112</v>
      </c>
      <c r="B114" s="307" t="s">
        <v>1255</v>
      </c>
      <c r="C114" s="309">
        <v>1</v>
      </c>
      <c r="D114" s="309">
        <v>602</v>
      </c>
      <c r="E114" s="307" t="s">
        <v>1160</v>
      </c>
      <c r="F114" s="307" t="s">
        <v>1252</v>
      </c>
      <c r="G114" s="307" t="s">
        <v>680</v>
      </c>
      <c r="H114" s="310">
        <v>51.22</v>
      </c>
      <c r="I114" s="307"/>
    </row>
    <row r="115" spans="1:9" ht="16.5">
      <c r="A115" s="307">
        <v>113</v>
      </c>
      <c r="B115" s="307" t="s">
        <v>1255</v>
      </c>
      <c r="C115" s="309">
        <v>1</v>
      </c>
      <c r="D115" s="309">
        <v>603</v>
      </c>
      <c r="E115" s="307" t="s">
        <v>1253</v>
      </c>
      <c r="F115" s="307" t="s">
        <v>1252</v>
      </c>
      <c r="G115" s="307" t="s">
        <v>102</v>
      </c>
      <c r="H115" s="310">
        <v>51.22</v>
      </c>
      <c r="I115" s="307"/>
    </row>
    <row r="116" spans="1:9" ht="16.5">
      <c r="A116" s="307">
        <v>114</v>
      </c>
      <c r="B116" s="307" t="s">
        <v>1255</v>
      </c>
      <c r="C116" s="309">
        <v>2</v>
      </c>
      <c r="D116" s="309">
        <v>601</v>
      </c>
      <c r="E116" s="307" t="s">
        <v>1253</v>
      </c>
      <c r="F116" s="307" t="s">
        <v>1252</v>
      </c>
      <c r="G116" s="307" t="s">
        <v>102</v>
      </c>
      <c r="H116" s="310">
        <v>51.22</v>
      </c>
      <c r="I116" s="307"/>
    </row>
    <row r="117" spans="1:9" ht="16.5">
      <c r="A117" s="307">
        <v>115</v>
      </c>
      <c r="B117" s="307" t="s">
        <v>1255</v>
      </c>
      <c r="C117" s="309">
        <v>2</v>
      </c>
      <c r="D117" s="309">
        <v>602</v>
      </c>
      <c r="E117" s="307" t="s">
        <v>1160</v>
      </c>
      <c r="F117" s="307" t="s">
        <v>1252</v>
      </c>
      <c r="G117" s="307" t="s">
        <v>680</v>
      </c>
      <c r="H117" s="310">
        <v>51.22</v>
      </c>
      <c r="I117" s="307"/>
    </row>
    <row r="118" spans="1:9" ht="16.5">
      <c r="A118" s="307">
        <v>116</v>
      </c>
      <c r="B118" s="307" t="s">
        <v>1255</v>
      </c>
      <c r="C118" s="309">
        <v>2</v>
      </c>
      <c r="D118" s="309">
        <v>603</v>
      </c>
      <c r="E118" s="307" t="s">
        <v>1157</v>
      </c>
      <c r="F118" s="307" t="s">
        <v>1252</v>
      </c>
      <c r="G118" s="307" t="s">
        <v>102</v>
      </c>
      <c r="H118" s="310">
        <v>51.22</v>
      </c>
      <c r="I118" s="307"/>
    </row>
    <row r="119" spans="1:9" ht="16.5">
      <c r="A119" s="307">
        <v>117</v>
      </c>
      <c r="B119" s="307" t="s">
        <v>1255</v>
      </c>
      <c r="C119" s="309">
        <v>1</v>
      </c>
      <c r="D119" s="309">
        <v>701</v>
      </c>
      <c r="E119" s="307" t="s">
        <v>1157</v>
      </c>
      <c r="F119" s="307" t="s">
        <v>1252</v>
      </c>
      <c r="G119" s="307" t="s">
        <v>102</v>
      </c>
      <c r="H119" s="310">
        <v>51.22</v>
      </c>
      <c r="I119" s="307"/>
    </row>
    <row r="120" spans="1:9" ht="16.5">
      <c r="A120" s="307">
        <v>118</v>
      </c>
      <c r="B120" s="307" t="s">
        <v>1255</v>
      </c>
      <c r="C120" s="309">
        <v>1</v>
      </c>
      <c r="D120" s="309">
        <v>702</v>
      </c>
      <c r="E120" s="307" t="s">
        <v>1160</v>
      </c>
      <c r="F120" s="307" t="s">
        <v>1252</v>
      </c>
      <c r="G120" s="307" t="s">
        <v>680</v>
      </c>
      <c r="H120" s="310">
        <v>51.22</v>
      </c>
      <c r="I120" s="307"/>
    </row>
    <row r="121" spans="1:9" ht="16.5">
      <c r="A121" s="307">
        <v>119</v>
      </c>
      <c r="B121" s="307" t="s">
        <v>1255</v>
      </c>
      <c r="C121" s="309">
        <v>1</v>
      </c>
      <c r="D121" s="309">
        <v>703</v>
      </c>
      <c r="E121" s="307" t="s">
        <v>1253</v>
      </c>
      <c r="F121" s="307" t="s">
        <v>1252</v>
      </c>
      <c r="G121" s="307" t="s">
        <v>102</v>
      </c>
      <c r="H121" s="310">
        <v>51.22</v>
      </c>
      <c r="I121" s="307"/>
    </row>
    <row r="122" spans="1:9" ht="16.5">
      <c r="A122" s="307">
        <v>120</v>
      </c>
      <c r="B122" s="307" t="s">
        <v>1255</v>
      </c>
      <c r="C122" s="309">
        <v>2</v>
      </c>
      <c r="D122" s="309">
        <v>701</v>
      </c>
      <c r="E122" s="307" t="s">
        <v>1253</v>
      </c>
      <c r="F122" s="307" t="s">
        <v>1252</v>
      </c>
      <c r="G122" s="307" t="s">
        <v>102</v>
      </c>
      <c r="H122" s="310">
        <v>51.22</v>
      </c>
      <c r="I122" s="307"/>
    </row>
    <row r="123" spans="1:9" ht="16.5">
      <c r="A123" s="307">
        <v>121</v>
      </c>
      <c r="B123" s="307" t="s">
        <v>1255</v>
      </c>
      <c r="C123" s="309">
        <v>2</v>
      </c>
      <c r="D123" s="309">
        <v>702</v>
      </c>
      <c r="E123" s="307" t="s">
        <v>1160</v>
      </c>
      <c r="F123" s="307" t="s">
        <v>1252</v>
      </c>
      <c r="G123" s="307" t="s">
        <v>680</v>
      </c>
      <c r="H123" s="310">
        <v>51.22</v>
      </c>
      <c r="I123" s="307"/>
    </row>
    <row r="124" spans="1:9" ht="16.5">
      <c r="A124" s="307">
        <v>122</v>
      </c>
      <c r="B124" s="307" t="s">
        <v>1255</v>
      </c>
      <c r="C124" s="309">
        <v>2</v>
      </c>
      <c r="D124" s="309">
        <v>703</v>
      </c>
      <c r="E124" s="307" t="s">
        <v>1157</v>
      </c>
      <c r="F124" s="307" t="s">
        <v>1252</v>
      </c>
      <c r="G124" s="307" t="s">
        <v>102</v>
      </c>
      <c r="H124" s="310">
        <v>51.22</v>
      </c>
      <c r="I124" s="307"/>
    </row>
    <row r="125" spans="1:9" ht="16.5">
      <c r="A125" s="307">
        <v>123</v>
      </c>
      <c r="B125" s="307" t="s">
        <v>1255</v>
      </c>
      <c r="C125" s="309">
        <v>1</v>
      </c>
      <c r="D125" s="309">
        <v>801</v>
      </c>
      <c r="E125" s="307" t="s">
        <v>1157</v>
      </c>
      <c r="F125" s="307" t="s">
        <v>1252</v>
      </c>
      <c r="G125" s="307" t="s">
        <v>102</v>
      </c>
      <c r="H125" s="310">
        <v>51.22</v>
      </c>
      <c r="I125" s="307"/>
    </row>
    <row r="126" spans="1:9" ht="16.5">
      <c r="A126" s="307">
        <v>124</v>
      </c>
      <c r="B126" s="307" t="s">
        <v>1255</v>
      </c>
      <c r="C126" s="309">
        <v>1</v>
      </c>
      <c r="D126" s="309">
        <v>802</v>
      </c>
      <c r="E126" s="307" t="s">
        <v>1160</v>
      </c>
      <c r="F126" s="307" t="s">
        <v>1252</v>
      </c>
      <c r="G126" s="307" t="s">
        <v>680</v>
      </c>
      <c r="H126" s="310">
        <v>51.22</v>
      </c>
      <c r="I126" s="307"/>
    </row>
    <row r="127" spans="1:9" ht="16.5">
      <c r="A127" s="307">
        <v>125</v>
      </c>
      <c r="B127" s="307" t="s">
        <v>1255</v>
      </c>
      <c r="C127" s="309">
        <v>1</v>
      </c>
      <c r="D127" s="309">
        <v>803</v>
      </c>
      <c r="E127" s="307" t="s">
        <v>1253</v>
      </c>
      <c r="F127" s="307" t="s">
        <v>1252</v>
      </c>
      <c r="G127" s="307" t="s">
        <v>102</v>
      </c>
      <c r="H127" s="310">
        <v>51.22</v>
      </c>
      <c r="I127" s="307"/>
    </row>
    <row r="128" spans="1:9" ht="16.5">
      <c r="A128" s="307">
        <v>126</v>
      </c>
      <c r="B128" s="307" t="s">
        <v>1255</v>
      </c>
      <c r="C128" s="309">
        <v>2</v>
      </c>
      <c r="D128" s="309">
        <v>801</v>
      </c>
      <c r="E128" s="307" t="s">
        <v>1253</v>
      </c>
      <c r="F128" s="307" t="s">
        <v>1252</v>
      </c>
      <c r="G128" s="307" t="s">
        <v>102</v>
      </c>
      <c r="H128" s="310">
        <v>51.22</v>
      </c>
      <c r="I128" s="307"/>
    </row>
    <row r="129" spans="1:9" ht="16.5">
      <c r="A129" s="307">
        <v>127</v>
      </c>
      <c r="B129" s="307" t="s">
        <v>1255</v>
      </c>
      <c r="C129" s="309">
        <v>2</v>
      </c>
      <c r="D129" s="309">
        <v>802</v>
      </c>
      <c r="E129" s="307" t="s">
        <v>1160</v>
      </c>
      <c r="F129" s="307" t="s">
        <v>1252</v>
      </c>
      <c r="G129" s="307" t="s">
        <v>680</v>
      </c>
      <c r="H129" s="310">
        <v>51.22</v>
      </c>
      <c r="I129" s="307"/>
    </row>
    <row r="130" spans="1:9" ht="16.5">
      <c r="A130" s="307">
        <v>128</v>
      </c>
      <c r="B130" s="307" t="s">
        <v>1255</v>
      </c>
      <c r="C130" s="309">
        <v>2</v>
      </c>
      <c r="D130" s="309">
        <v>803</v>
      </c>
      <c r="E130" s="307" t="s">
        <v>1157</v>
      </c>
      <c r="F130" s="307" t="s">
        <v>1252</v>
      </c>
      <c r="G130" s="307" t="s">
        <v>102</v>
      </c>
      <c r="H130" s="310">
        <v>51.22</v>
      </c>
      <c r="I130" s="307"/>
    </row>
    <row r="131" spans="1:9" ht="16.5">
      <c r="A131" s="307">
        <v>129</v>
      </c>
      <c r="B131" s="307" t="s">
        <v>1255</v>
      </c>
      <c r="C131" s="309">
        <v>1</v>
      </c>
      <c r="D131" s="309">
        <v>901</v>
      </c>
      <c r="E131" s="307" t="s">
        <v>1157</v>
      </c>
      <c r="F131" s="307" t="s">
        <v>1252</v>
      </c>
      <c r="G131" s="307" t="s">
        <v>102</v>
      </c>
      <c r="H131" s="310">
        <v>51.22</v>
      </c>
      <c r="I131" s="307"/>
    </row>
    <row r="132" spans="1:9" ht="16.5">
      <c r="A132" s="307">
        <v>130</v>
      </c>
      <c r="B132" s="307" t="s">
        <v>1255</v>
      </c>
      <c r="C132" s="309">
        <v>1</v>
      </c>
      <c r="D132" s="309">
        <v>902</v>
      </c>
      <c r="E132" s="307" t="s">
        <v>1160</v>
      </c>
      <c r="F132" s="307" t="s">
        <v>1252</v>
      </c>
      <c r="G132" s="307" t="s">
        <v>680</v>
      </c>
      <c r="H132" s="310">
        <v>51.22</v>
      </c>
      <c r="I132" s="307"/>
    </row>
    <row r="133" spans="1:9" ht="16.5">
      <c r="A133" s="307">
        <v>131</v>
      </c>
      <c r="B133" s="307" t="s">
        <v>1255</v>
      </c>
      <c r="C133" s="309">
        <v>1</v>
      </c>
      <c r="D133" s="309">
        <v>903</v>
      </c>
      <c r="E133" s="307" t="s">
        <v>1253</v>
      </c>
      <c r="F133" s="307" t="s">
        <v>1252</v>
      </c>
      <c r="G133" s="307" t="s">
        <v>102</v>
      </c>
      <c r="H133" s="310">
        <v>51.22</v>
      </c>
      <c r="I133" s="307"/>
    </row>
    <row r="134" spans="1:9" ht="16.5">
      <c r="A134" s="307">
        <v>132</v>
      </c>
      <c r="B134" s="307" t="s">
        <v>1255</v>
      </c>
      <c r="C134" s="309">
        <v>2</v>
      </c>
      <c r="D134" s="309">
        <v>901</v>
      </c>
      <c r="E134" s="307" t="s">
        <v>1253</v>
      </c>
      <c r="F134" s="307" t="s">
        <v>1252</v>
      </c>
      <c r="G134" s="307" t="s">
        <v>102</v>
      </c>
      <c r="H134" s="310">
        <v>51.22</v>
      </c>
      <c r="I134" s="307"/>
    </row>
    <row r="135" spans="1:9" ht="16.5">
      <c r="A135" s="307">
        <v>133</v>
      </c>
      <c r="B135" s="307" t="s">
        <v>1255</v>
      </c>
      <c r="C135" s="309">
        <v>2</v>
      </c>
      <c r="D135" s="309">
        <v>902</v>
      </c>
      <c r="E135" s="307" t="s">
        <v>1160</v>
      </c>
      <c r="F135" s="307" t="s">
        <v>1252</v>
      </c>
      <c r="G135" s="307" t="s">
        <v>680</v>
      </c>
      <c r="H135" s="310">
        <v>51.22</v>
      </c>
      <c r="I135" s="307"/>
    </row>
    <row r="136" spans="1:9" ht="16.5">
      <c r="A136" s="307">
        <v>134</v>
      </c>
      <c r="B136" s="307" t="s">
        <v>1255</v>
      </c>
      <c r="C136" s="309">
        <v>2</v>
      </c>
      <c r="D136" s="309">
        <v>903</v>
      </c>
      <c r="E136" s="307" t="s">
        <v>1157</v>
      </c>
      <c r="F136" s="307" t="s">
        <v>1252</v>
      </c>
      <c r="G136" s="307" t="s">
        <v>102</v>
      </c>
      <c r="H136" s="310">
        <v>51.22</v>
      </c>
      <c r="I136" s="307"/>
    </row>
    <row r="137" spans="1:9" ht="16.5">
      <c r="A137" s="307">
        <v>135</v>
      </c>
      <c r="B137" s="307" t="s">
        <v>1256</v>
      </c>
      <c r="C137" s="311">
        <v>1</v>
      </c>
      <c r="D137" s="311">
        <v>102</v>
      </c>
      <c r="E137" s="307" t="s">
        <v>1160</v>
      </c>
      <c r="F137" s="307" t="s">
        <v>1252</v>
      </c>
      <c r="G137" s="307" t="s">
        <v>680</v>
      </c>
      <c r="H137" s="310">
        <v>51.22</v>
      </c>
      <c r="I137" s="307"/>
    </row>
    <row r="138" spans="1:9" ht="16.5">
      <c r="A138" s="307">
        <v>136</v>
      </c>
      <c r="B138" s="307" t="s">
        <v>1256</v>
      </c>
      <c r="C138" s="309">
        <v>1</v>
      </c>
      <c r="D138" s="309">
        <v>103</v>
      </c>
      <c r="E138" s="307" t="s">
        <v>1253</v>
      </c>
      <c r="F138" s="307" t="s">
        <v>1252</v>
      </c>
      <c r="G138" s="307" t="s">
        <v>102</v>
      </c>
      <c r="H138" s="310">
        <v>51.22</v>
      </c>
      <c r="I138" s="307"/>
    </row>
    <row r="139" spans="1:9" ht="16.5">
      <c r="A139" s="307">
        <v>137</v>
      </c>
      <c r="B139" s="307" t="s">
        <v>1256</v>
      </c>
      <c r="C139" s="309">
        <v>2</v>
      </c>
      <c r="D139" s="309">
        <v>101</v>
      </c>
      <c r="E139" s="307" t="s">
        <v>1253</v>
      </c>
      <c r="F139" s="307" t="s">
        <v>1252</v>
      </c>
      <c r="G139" s="307" t="s">
        <v>102</v>
      </c>
      <c r="H139" s="310">
        <v>51.22</v>
      </c>
      <c r="I139" s="307"/>
    </row>
    <row r="140" spans="1:9" ht="16.5">
      <c r="A140" s="307">
        <v>138</v>
      </c>
      <c r="B140" s="307" t="s">
        <v>1256</v>
      </c>
      <c r="C140" s="309">
        <v>2</v>
      </c>
      <c r="D140" s="309">
        <v>102</v>
      </c>
      <c r="E140" s="307" t="s">
        <v>1160</v>
      </c>
      <c r="F140" s="307" t="s">
        <v>1252</v>
      </c>
      <c r="G140" s="307" t="s">
        <v>680</v>
      </c>
      <c r="H140" s="310">
        <v>51.22</v>
      </c>
      <c r="I140" s="307"/>
    </row>
    <row r="141" spans="1:9" ht="16.5">
      <c r="A141" s="307">
        <v>139</v>
      </c>
      <c r="B141" s="307" t="s">
        <v>1256</v>
      </c>
      <c r="C141" s="309">
        <v>1</v>
      </c>
      <c r="D141" s="309">
        <v>201</v>
      </c>
      <c r="E141" s="307" t="s">
        <v>1157</v>
      </c>
      <c r="F141" s="307" t="s">
        <v>1252</v>
      </c>
      <c r="G141" s="307" t="s">
        <v>102</v>
      </c>
      <c r="H141" s="310">
        <v>51.22</v>
      </c>
      <c r="I141" s="307"/>
    </row>
    <row r="142" spans="1:9" ht="16.5">
      <c r="A142" s="307">
        <v>140</v>
      </c>
      <c r="B142" s="307" t="s">
        <v>1256</v>
      </c>
      <c r="C142" s="309">
        <v>1</v>
      </c>
      <c r="D142" s="309">
        <v>202</v>
      </c>
      <c r="E142" s="307" t="s">
        <v>1160</v>
      </c>
      <c r="F142" s="307" t="s">
        <v>1252</v>
      </c>
      <c r="G142" s="307" t="s">
        <v>680</v>
      </c>
      <c r="H142" s="310">
        <v>51.22</v>
      </c>
      <c r="I142" s="307"/>
    </row>
    <row r="143" spans="1:9" ht="16.5">
      <c r="A143" s="307">
        <v>141</v>
      </c>
      <c r="B143" s="307" t="s">
        <v>1256</v>
      </c>
      <c r="C143" s="309">
        <v>1</v>
      </c>
      <c r="D143" s="309">
        <v>203</v>
      </c>
      <c r="E143" s="307" t="s">
        <v>1253</v>
      </c>
      <c r="F143" s="307" t="s">
        <v>1252</v>
      </c>
      <c r="G143" s="307" t="s">
        <v>102</v>
      </c>
      <c r="H143" s="310">
        <v>51.22</v>
      </c>
      <c r="I143" s="307"/>
    </row>
    <row r="144" spans="1:9" ht="16.5">
      <c r="A144" s="307">
        <v>142</v>
      </c>
      <c r="B144" s="307" t="s">
        <v>1256</v>
      </c>
      <c r="C144" s="309">
        <v>2</v>
      </c>
      <c r="D144" s="309">
        <v>201</v>
      </c>
      <c r="E144" s="307" t="s">
        <v>1253</v>
      </c>
      <c r="F144" s="307" t="s">
        <v>1252</v>
      </c>
      <c r="G144" s="307" t="s">
        <v>102</v>
      </c>
      <c r="H144" s="310">
        <v>51.22</v>
      </c>
      <c r="I144" s="307"/>
    </row>
    <row r="145" spans="1:9" ht="16.5">
      <c r="A145" s="307">
        <v>143</v>
      </c>
      <c r="B145" s="307" t="s">
        <v>1256</v>
      </c>
      <c r="C145" s="309">
        <v>2</v>
      </c>
      <c r="D145" s="309">
        <v>202</v>
      </c>
      <c r="E145" s="307" t="s">
        <v>1160</v>
      </c>
      <c r="F145" s="307" t="s">
        <v>1252</v>
      </c>
      <c r="G145" s="307" t="s">
        <v>680</v>
      </c>
      <c r="H145" s="310">
        <v>51.22</v>
      </c>
      <c r="I145" s="307"/>
    </row>
    <row r="146" spans="1:9" ht="16.5">
      <c r="A146" s="307">
        <v>144</v>
      </c>
      <c r="B146" s="307" t="s">
        <v>1256</v>
      </c>
      <c r="C146" s="309">
        <v>2</v>
      </c>
      <c r="D146" s="309">
        <v>203</v>
      </c>
      <c r="E146" s="307" t="s">
        <v>1157</v>
      </c>
      <c r="F146" s="307" t="s">
        <v>1252</v>
      </c>
      <c r="G146" s="307" t="s">
        <v>102</v>
      </c>
      <c r="H146" s="310">
        <v>51.22</v>
      </c>
      <c r="I146" s="307"/>
    </row>
    <row r="147" spans="1:9" ht="16.5">
      <c r="A147" s="307">
        <v>145</v>
      </c>
      <c r="B147" s="307" t="s">
        <v>1256</v>
      </c>
      <c r="C147" s="309">
        <v>1</v>
      </c>
      <c r="D147" s="309">
        <v>301</v>
      </c>
      <c r="E147" s="307" t="s">
        <v>1157</v>
      </c>
      <c r="F147" s="307" t="s">
        <v>1252</v>
      </c>
      <c r="G147" s="307" t="s">
        <v>102</v>
      </c>
      <c r="H147" s="310">
        <v>51.22</v>
      </c>
      <c r="I147" s="307"/>
    </row>
    <row r="148" spans="1:9" ht="16.5">
      <c r="A148" s="307">
        <v>146</v>
      </c>
      <c r="B148" s="307" t="s">
        <v>1256</v>
      </c>
      <c r="C148" s="309">
        <v>1</v>
      </c>
      <c r="D148" s="309">
        <v>302</v>
      </c>
      <c r="E148" s="307" t="s">
        <v>1160</v>
      </c>
      <c r="F148" s="307" t="s">
        <v>1252</v>
      </c>
      <c r="G148" s="307" t="s">
        <v>680</v>
      </c>
      <c r="H148" s="310">
        <v>51.22</v>
      </c>
      <c r="I148" s="307"/>
    </row>
    <row r="149" spans="1:9" ht="16.5">
      <c r="A149" s="307">
        <v>147</v>
      </c>
      <c r="B149" s="307" t="s">
        <v>1256</v>
      </c>
      <c r="C149" s="309">
        <v>1</v>
      </c>
      <c r="D149" s="309">
        <v>303</v>
      </c>
      <c r="E149" s="307" t="s">
        <v>1253</v>
      </c>
      <c r="F149" s="307" t="s">
        <v>1252</v>
      </c>
      <c r="G149" s="307" t="s">
        <v>102</v>
      </c>
      <c r="H149" s="310">
        <v>51.22</v>
      </c>
      <c r="I149" s="307"/>
    </row>
    <row r="150" spans="1:9" ht="16.5">
      <c r="A150" s="307">
        <v>148</v>
      </c>
      <c r="B150" s="307" t="s">
        <v>1256</v>
      </c>
      <c r="C150" s="309">
        <v>2</v>
      </c>
      <c r="D150" s="309">
        <v>301</v>
      </c>
      <c r="E150" s="307" t="s">
        <v>1253</v>
      </c>
      <c r="F150" s="307" t="s">
        <v>1252</v>
      </c>
      <c r="G150" s="307" t="s">
        <v>102</v>
      </c>
      <c r="H150" s="310">
        <v>51.22</v>
      </c>
      <c r="I150" s="307"/>
    </row>
    <row r="151" spans="1:9" ht="16.5">
      <c r="A151" s="307">
        <v>149</v>
      </c>
      <c r="B151" s="307" t="s">
        <v>1256</v>
      </c>
      <c r="C151" s="309">
        <v>2</v>
      </c>
      <c r="D151" s="309">
        <v>302</v>
      </c>
      <c r="E151" s="307" t="s">
        <v>1160</v>
      </c>
      <c r="F151" s="307" t="s">
        <v>1252</v>
      </c>
      <c r="G151" s="307" t="s">
        <v>680</v>
      </c>
      <c r="H151" s="310">
        <v>51.22</v>
      </c>
      <c r="I151" s="307"/>
    </row>
    <row r="152" spans="1:9" ht="16.5">
      <c r="A152" s="307">
        <v>150</v>
      </c>
      <c r="B152" s="307" t="s">
        <v>1256</v>
      </c>
      <c r="C152" s="309">
        <v>2</v>
      </c>
      <c r="D152" s="309">
        <v>303</v>
      </c>
      <c r="E152" s="307" t="s">
        <v>1157</v>
      </c>
      <c r="F152" s="307" t="s">
        <v>1252</v>
      </c>
      <c r="G152" s="307" t="s">
        <v>102</v>
      </c>
      <c r="H152" s="310">
        <v>51.22</v>
      </c>
      <c r="I152" s="307"/>
    </row>
    <row r="153" spans="1:9" ht="16.5">
      <c r="A153" s="307">
        <v>151</v>
      </c>
      <c r="B153" s="307" t="s">
        <v>1256</v>
      </c>
      <c r="C153" s="309">
        <v>1</v>
      </c>
      <c r="D153" s="309">
        <v>401</v>
      </c>
      <c r="E153" s="307" t="s">
        <v>1157</v>
      </c>
      <c r="F153" s="307" t="s">
        <v>1252</v>
      </c>
      <c r="G153" s="307" t="s">
        <v>102</v>
      </c>
      <c r="H153" s="310">
        <v>51.22</v>
      </c>
      <c r="I153" s="307"/>
    </row>
    <row r="154" spans="1:9" ht="16.5">
      <c r="A154" s="307">
        <v>152</v>
      </c>
      <c r="B154" s="307" t="s">
        <v>1256</v>
      </c>
      <c r="C154" s="309">
        <v>1</v>
      </c>
      <c r="D154" s="309">
        <v>402</v>
      </c>
      <c r="E154" s="307" t="s">
        <v>1160</v>
      </c>
      <c r="F154" s="307" t="s">
        <v>1252</v>
      </c>
      <c r="G154" s="307" t="s">
        <v>680</v>
      </c>
      <c r="H154" s="310">
        <v>51.22</v>
      </c>
      <c r="I154" s="307"/>
    </row>
    <row r="155" spans="1:9" ht="16.5">
      <c r="A155" s="307">
        <v>153</v>
      </c>
      <c r="B155" s="307" t="s">
        <v>1256</v>
      </c>
      <c r="C155" s="309">
        <v>1</v>
      </c>
      <c r="D155" s="309">
        <v>403</v>
      </c>
      <c r="E155" s="307" t="s">
        <v>1253</v>
      </c>
      <c r="F155" s="307" t="s">
        <v>1252</v>
      </c>
      <c r="G155" s="307" t="s">
        <v>102</v>
      </c>
      <c r="H155" s="310">
        <v>51.22</v>
      </c>
      <c r="I155" s="307"/>
    </row>
    <row r="156" spans="1:9" ht="16.5">
      <c r="A156" s="307">
        <v>154</v>
      </c>
      <c r="B156" s="307" t="s">
        <v>1256</v>
      </c>
      <c r="C156" s="309">
        <v>2</v>
      </c>
      <c r="D156" s="309">
        <v>401</v>
      </c>
      <c r="E156" s="307" t="s">
        <v>1253</v>
      </c>
      <c r="F156" s="307" t="s">
        <v>1252</v>
      </c>
      <c r="G156" s="307" t="s">
        <v>102</v>
      </c>
      <c r="H156" s="310">
        <v>51.22</v>
      </c>
      <c r="I156" s="307"/>
    </row>
    <row r="157" spans="1:9" ht="16.5">
      <c r="A157" s="307">
        <v>155</v>
      </c>
      <c r="B157" s="307" t="s">
        <v>1256</v>
      </c>
      <c r="C157" s="309">
        <v>2</v>
      </c>
      <c r="D157" s="309">
        <v>402</v>
      </c>
      <c r="E157" s="307" t="s">
        <v>1160</v>
      </c>
      <c r="F157" s="307" t="s">
        <v>1252</v>
      </c>
      <c r="G157" s="307" t="s">
        <v>680</v>
      </c>
      <c r="H157" s="310">
        <v>51.22</v>
      </c>
      <c r="I157" s="307"/>
    </row>
    <row r="158" spans="1:9" ht="16.5">
      <c r="A158" s="307">
        <v>156</v>
      </c>
      <c r="B158" s="307" t="s">
        <v>1256</v>
      </c>
      <c r="C158" s="309">
        <v>2</v>
      </c>
      <c r="D158" s="309">
        <v>403</v>
      </c>
      <c r="E158" s="307" t="s">
        <v>1157</v>
      </c>
      <c r="F158" s="307" t="s">
        <v>1252</v>
      </c>
      <c r="G158" s="307" t="s">
        <v>102</v>
      </c>
      <c r="H158" s="310">
        <v>51.22</v>
      </c>
      <c r="I158" s="307"/>
    </row>
    <row r="159" spans="1:9" ht="16.5">
      <c r="A159" s="307">
        <v>157</v>
      </c>
      <c r="B159" s="307" t="s">
        <v>1256</v>
      </c>
      <c r="C159" s="309">
        <v>1</v>
      </c>
      <c r="D159" s="309">
        <v>501</v>
      </c>
      <c r="E159" s="307" t="s">
        <v>1157</v>
      </c>
      <c r="F159" s="307" t="s">
        <v>1252</v>
      </c>
      <c r="G159" s="307" t="s">
        <v>102</v>
      </c>
      <c r="H159" s="310">
        <v>51.22</v>
      </c>
      <c r="I159" s="307"/>
    </row>
    <row r="160" spans="1:9" ht="16.5">
      <c r="A160" s="307">
        <v>158</v>
      </c>
      <c r="B160" s="307" t="s">
        <v>1256</v>
      </c>
      <c r="C160" s="309">
        <v>1</v>
      </c>
      <c r="D160" s="309">
        <v>502</v>
      </c>
      <c r="E160" s="307" t="s">
        <v>1160</v>
      </c>
      <c r="F160" s="307" t="s">
        <v>1252</v>
      </c>
      <c r="G160" s="307" t="s">
        <v>680</v>
      </c>
      <c r="H160" s="310">
        <v>51.22</v>
      </c>
      <c r="I160" s="307"/>
    </row>
    <row r="161" spans="1:9" ht="16.5">
      <c r="A161" s="307">
        <v>159</v>
      </c>
      <c r="B161" s="307" t="s">
        <v>1256</v>
      </c>
      <c r="C161" s="309">
        <v>1</v>
      </c>
      <c r="D161" s="309">
        <v>503</v>
      </c>
      <c r="E161" s="307" t="s">
        <v>1253</v>
      </c>
      <c r="F161" s="307" t="s">
        <v>1252</v>
      </c>
      <c r="G161" s="307" t="s">
        <v>102</v>
      </c>
      <c r="H161" s="310">
        <v>51.22</v>
      </c>
      <c r="I161" s="307"/>
    </row>
    <row r="162" spans="1:9" ht="16.5">
      <c r="A162" s="307">
        <v>160</v>
      </c>
      <c r="B162" s="307" t="s">
        <v>1256</v>
      </c>
      <c r="C162" s="309">
        <v>2</v>
      </c>
      <c r="D162" s="309">
        <v>501</v>
      </c>
      <c r="E162" s="307" t="s">
        <v>1253</v>
      </c>
      <c r="F162" s="307" t="s">
        <v>1252</v>
      </c>
      <c r="G162" s="307" t="s">
        <v>102</v>
      </c>
      <c r="H162" s="310">
        <v>51.22</v>
      </c>
      <c r="I162" s="307"/>
    </row>
    <row r="163" spans="1:9" ht="16.5">
      <c r="A163" s="307">
        <v>161</v>
      </c>
      <c r="B163" s="307" t="s">
        <v>1256</v>
      </c>
      <c r="C163" s="309">
        <v>2</v>
      </c>
      <c r="D163" s="309">
        <v>502</v>
      </c>
      <c r="E163" s="307" t="s">
        <v>1160</v>
      </c>
      <c r="F163" s="307" t="s">
        <v>1252</v>
      </c>
      <c r="G163" s="307" t="s">
        <v>680</v>
      </c>
      <c r="H163" s="310">
        <v>51.22</v>
      </c>
      <c r="I163" s="307"/>
    </row>
    <row r="164" spans="1:9" ht="16.5">
      <c r="A164" s="307">
        <v>162</v>
      </c>
      <c r="B164" s="307" t="s">
        <v>1256</v>
      </c>
      <c r="C164" s="309">
        <v>2</v>
      </c>
      <c r="D164" s="309">
        <v>503</v>
      </c>
      <c r="E164" s="307" t="s">
        <v>1157</v>
      </c>
      <c r="F164" s="307" t="s">
        <v>1252</v>
      </c>
      <c r="G164" s="307" t="s">
        <v>102</v>
      </c>
      <c r="H164" s="310">
        <v>51.22</v>
      </c>
      <c r="I164" s="307"/>
    </row>
    <row r="165" spans="1:9" ht="16.5">
      <c r="A165" s="307">
        <v>163</v>
      </c>
      <c r="B165" s="307" t="s">
        <v>1256</v>
      </c>
      <c r="C165" s="309">
        <v>1</v>
      </c>
      <c r="D165" s="309">
        <v>601</v>
      </c>
      <c r="E165" s="307" t="s">
        <v>1157</v>
      </c>
      <c r="F165" s="307" t="s">
        <v>1252</v>
      </c>
      <c r="G165" s="307" t="s">
        <v>102</v>
      </c>
      <c r="H165" s="310">
        <v>51.22</v>
      </c>
      <c r="I165" s="307"/>
    </row>
    <row r="166" spans="1:9" ht="16.5">
      <c r="A166" s="307">
        <v>164</v>
      </c>
      <c r="B166" s="307" t="s">
        <v>1256</v>
      </c>
      <c r="C166" s="309">
        <v>1</v>
      </c>
      <c r="D166" s="309">
        <v>602</v>
      </c>
      <c r="E166" s="307" t="s">
        <v>1160</v>
      </c>
      <c r="F166" s="307" t="s">
        <v>1252</v>
      </c>
      <c r="G166" s="307" t="s">
        <v>680</v>
      </c>
      <c r="H166" s="310">
        <v>51.22</v>
      </c>
      <c r="I166" s="307"/>
    </row>
    <row r="167" spans="1:9" ht="16.5">
      <c r="A167" s="307">
        <v>165</v>
      </c>
      <c r="B167" s="307" t="s">
        <v>1256</v>
      </c>
      <c r="C167" s="309">
        <v>1</v>
      </c>
      <c r="D167" s="309">
        <v>603</v>
      </c>
      <c r="E167" s="307" t="s">
        <v>1253</v>
      </c>
      <c r="F167" s="307" t="s">
        <v>1252</v>
      </c>
      <c r="G167" s="307" t="s">
        <v>102</v>
      </c>
      <c r="H167" s="310">
        <v>51.22</v>
      </c>
      <c r="I167" s="307"/>
    </row>
    <row r="168" spans="1:9" ht="16.5">
      <c r="A168" s="307">
        <v>166</v>
      </c>
      <c r="B168" s="307" t="s">
        <v>1256</v>
      </c>
      <c r="C168" s="309">
        <v>2</v>
      </c>
      <c r="D168" s="309">
        <v>601</v>
      </c>
      <c r="E168" s="307" t="s">
        <v>1253</v>
      </c>
      <c r="F168" s="307" t="s">
        <v>1252</v>
      </c>
      <c r="G168" s="307" t="s">
        <v>102</v>
      </c>
      <c r="H168" s="310">
        <v>51.22</v>
      </c>
      <c r="I168" s="307"/>
    </row>
    <row r="169" spans="1:9" ht="16.5">
      <c r="A169" s="307">
        <v>167</v>
      </c>
      <c r="B169" s="307" t="s">
        <v>1256</v>
      </c>
      <c r="C169" s="309">
        <v>2</v>
      </c>
      <c r="D169" s="309">
        <v>602</v>
      </c>
      <c r="E169" s="307" t="s">
        <v>1160</v>
      </c>
      <c r="F169" s="307" t="s">
        <v>1252</v>
      </c>
      <c r="G169" s="307" t="s">
        <v>680</v>
      </c>
      <c r="H169" s="310">
        <v>51.22</v>
      </c>
      <c r="I169" s="307"/>
    </row>
    <row r="170" spans="1:9" ht="16.5">
      <c r="A170" s="307">
        <v>168</v>
      </c>
      <c r="B170" s="307" t="s">
        <v>1256</v>
      </c>
      <c r="C170" s="309">
        <v>2</v>
      </c>
      <c r="D170" s="309">
        <v>603</v>
      </c>
      <c r="E170" s="307" t="s">
        <v>1157</v>
      </c>
      <c r="F170" s="307" t="s">
        <v>1252</v>
      </c>
      <c r="G170" s="307" t="s">
        <v>102</v>
      </c>
      <c r="H170" s="310">
        <v>51.22</v>
      </c>
      <c r="I170" s="307"/>
    </row>
    <row r="171" spans="1:9" ht="16.5">
      <c r="A171" s="307">
        <v>169</v>
      </c>
      <c r="B171" s="307" t="s">
        <v>1256</v>
      </c>
      <c r="C171" s="309">
        <v>1</v>
      </c>
      <c r="D171" s="309">
        <v>701</v>
      </c>
      <c r="E171" s="307" t="s">
        <v>1157</v>
      </c>
      <c r="F171" s="307" t="s">
        <v>1252</v>
      </c>
      <c r="G171" s="307" t="s">
        <v>102</v>
      </c>
      <c r="H171" s="310">
        <v>51.22</v>
      </c>
      <c r="I171" s="307"/>
    </row>
    <row r="172" spans="1:9" ht="16.5">
      <c r="A172" s="307">
        <v>170</v>
      </c>
      <c r="B172" s="307" t="s">
        <v>1256</v>
      </c>
      <c r="C172" s="309">
        <v>1</v>
      </c>
      <c r="D172" s="309">
        <v>702</v>
      </c>
      <c r="E172" s="307" t="s">
        <v>1160</v>
      </c>
      <c r="F172" s="307" t="s">
        <v>1252</v>
      </c>
      <c r="G172" s="307" t="s">
        <v>680</v>
      </c>
      <c r="H172" s="310">
        <v>51.22</v>
      </c>
      <c r="I172" s="307"/>
    </row>
    <row r="173" spans="1:9" ht="16.5">
      <c r="A173" s="307">
        <v>171</v>
      </c>
      <c r="B173" s="307" t="s">
        <v>1256</v>
      </c>
      <c r="C173" s="309">
        <v>1</v>
      </c>
      <c r="D173" s="309">
        <v>703</v>
      </c>
      <c r="E173" s="307" t="s">
        <v>1253</v>
      </c>
      <c r="F173" s="307" t="s">
        <v>1252</v>
      </c>
      <c r="G173" s="307" t="s">
        <v>102</v>
      </c>
      <c r="H173" s="310">
        <v>51.22</v>
      </c>
      <c r="I173" s="307"/>
    </row>
    <row r="174" spans="1:9" ht="16.5">
      <c r="A174" s="307">
        <v>172</v>
      </c>
      <c r="B174" s="307" t="s">
        <v>1256</v>
      </c>
      <c r="C174" s="309">
        <v>2</v>
      </c>
      <c r="D174" s="309">
        <v>701</v>
      </c>
      <c r="E174" s="307" t="s">
        <v>1253</v>
      </c>
      <c r="F174" s="307" t="s">
        <v>1252</v>
      </c>
      <c r="G174" s="307" t="s">
        <v>102</v>
      </c>
      <c r="H174" s="310">
        <v>51.22</v>
      </c>
      <c r="I174" s="307"/>
    </row>
    <row r="175" spans="1:9" ht="16.5">
      <c r="A175" s="307">
        <v>173</v>
      </c>
      <c r="B175" s="307" t="s">
        <v>1256</v>
      </c>
      <c r="C175" s="309">
        <v>2</v>
      </c>
      <c r="D175" s="309">
        <v>702</v>
      </c>
      <c r="E175" s="307" t="s">
        <v>1160</v>
      </c>
      <c r="F175" s="307" t="s">
        <v>1252</v>
      </c>
      <c r="G175" s="307" t="s">
        <v>680</v>
      </c>
      <c r="H175" s="310">
        <v>51.22</v>
      </c>
      <c r="I175" s="307"/>
    </row>
    <row r="176" spans="1:9" ht="16.5">
      <c r="A176" s="307">
        <v>174</v>
      </c>
      <c r="B176" s="307" t="s">
        <v>1256</v>
      </c>
      <c r="C176" s="309">
        <v>2</v>
      </c>
      <c r="D176" s="309">
        <v>703</v>
      </c>
      <c r="E176" s="307" t="s">
        <v>1157</v>
      </c>
      <c r="F176" s="307" t="s">
        <v>1252</v>
      </c>
      <c r="G176" s="307" t="s">
        <v>102</v>
      </c>
      <c r="H176" s="310">
        <v>51.22</v>
      </c>
      <c r="I176" s="307"/>
    </row>
    <row r="177" spans="1:9" ht="16.5">
      <c r="A177" s="307">
        <v>175</v>
      </c>
      <c r="B177" s="307" t="s">
        <v>1256</v>
      </c>
      <c r="C177" s="309">
        <v>1</v>
      </c>
      <c r="D177" s="309">
        <v>801</v>
      </c>
      <c r="E177" s="307" t="s">
        <v>1157</v>
      </c>
      <c r="F177" s="307" t="s">
        <v>1252</v>
      </c>
      <c r="G177" s="307" t="s">
        <v>102</v>
      </c>
      <c r="H177" s="310">
        <v>51.22</v>
      </c>
      <c r="I177" s="307"/>
    </row>
    <row r="178" spans="1:9" ht="16.5">
      <c r="A178" s="307">
        <v>176</v>
      </c>
      <c r="B178" s="307" t="s">
        <v>1256</v>
      </c>
      <c r="C178" s="309">
        <v>1</v>
      </c>
      <c r="D178" s="309">
        <v>802</v>
      </c>
      <c r="E178" s="307" t="s">
        <v>1160</v>
      </c>
      <c r="F178" s="307" t="s">
        <v>1252</v>
      </c>
      <c r="G178" s="307" t="s">
        <v>680</v>
      </c>
      <c r="H178" s="310">
        <v>51.22</v>
      </c>
      <c r="I178" s="307"/>
    </row>
    <row r="179" spans="1:9" ht="16.5">
      <c r="A179" s="307">
        <v>177</v>
      </c>
      <c r="B179" s="307" t="s">
        <v>1256</v>
      </c>
      <c r="C179" s="309">
        <v>1</v>
      </c>
      <c r="D179" s="309">
        <v>803</v>
      </c>
      <c r="E179" s="307" t="s">
        <v>1253</v>
      </c>
      <c r="F179" s="307" t="s">
        <v>1252</v>
      </c>
      <c r="G179" s="307" t="s">
        <v>102</v>
      </c>
      <c r="H179" s="310">
        <v>51.22</v>
      </c>
      <c r="I179" s="307"/>
    </row>
    <row r="180" spans="1:9" ht="16.5">
      <c r="A180" s="307">
        <v>178</v>
      </c>
      <c r="B180" s="307" t="s">
        <v>1256</v>
      </c>
      <c r="C180" s="309">
        <v>2</v>
      </c>
      <c r="D180" s="309">
        <v>801</v>
      </c>
      <c r="E180" s="307" t="s">
        <v>1253</v>
      </c>
      <c r="F180" s="307" t="s">
        <v>1252</v>
      </c>
      <c r="G180" s="307" t="s">
        <v>102</v>
      </c>
      <c r="H180" s="310">
        <v>51.22</v>
      </c>
      <c r="I180" s="307"/>
    </row>
    <row r="181" spans="1:9" ht="16.5">
      <c r="A181" s="307">
        <v>179</v>
      </c>
      <c r="B181" s="307" t="s">
        <v>1256</v>
      </c>
      <c r="C181" s="309">
        <v>2</v>
      </c>
      <c r="D181" s="309">
        <v>802</v>
      </c>
      <c r="E181" s="307" t="s">
        <v>1160</v>
      </c>
      <c r="F181" s="307" t="s">
        <v>1252</v>
      </c>
      <c r="G181" s="307" t="s">
        <v>680</v>
      </c>
      <c r="H181" s="310">
        <v>51.22</v>
      </c>
      <c r="I181" s="307"/>
    </row>
    <row r="182" spans="1:9" ht="16.5">
      <c r="A182" s="307">
        <v>180</v>
      </c>
      <c r="B182" s="307" t="s">
        <v>1256</v>
      </c>
      <c r="C182" s="309">
        <v>2</v>
      </c>
      <c r="D182" s="309">
        <v>803</v>
      </c>
      <c r="E182" s="307" t="s">
        <v>1157</v>
      </c>
      <c r="F182" s="307" t="s">
        <v>1252</v>
      </c>
      <c r="G182" s="307" t="s">
        <v>102</v>
      </c>
      <c r="H182" s="310">
        <v>51.22</v>
      </c>
      <c r="I182" s="307"/>
    </row>
    <row r="183" spans="1:9" ht="16.5">
      <c r="A183" s="307">
        <v>181</v>
      </c>
      <c r="B183" s="307" t="s">
        <v>1257</v>
      </c>
      <c r="C183" s="309">
        <v>1</v>
      </c>
      <c r="D183" s="309">
        <v>102</v>
      </c>
      <c r="E183" s="307" t="s">
        <v>1160</v>
      </c>
      <c r="F183" s="307" t="s">
        <v>1252</v>
      </c>
      <c r="G183" s="307" t="s">
        <v>680</v>
      </c>
      <c r="H183" s="310">
        <v>51.22</v>
      </c>
      <c r="I183" s="307"/>
    </row>
    <row r="184" spans="1:9" ht="16.5">
      <c r="A184" s="307">
        <v>182</v>
      </c>
      <c r="B184" s="307" t="s">
        <v>1257</v>
      </c>
      <c r="C184" s="309">
        <v>1</v>
      </c>
      <c r="D184" s="309">
        <v>103</v>
      </c>
      <c r="E184" s="307" t="s">
        <v>1253</v>
      </c>
      <c r="F184" s="307" t="s">
        <v>1252</v>
      </c>
      <c r="G184" s="307" t="s">
        <v>102</v>
      </c>
      <c r="H184" s="310">
        <v>51.22</v>
      </c>
      <c r="I184" s="307"/>
    </row>
    <row r="185" spans="1:9" ht="16.5">
      <c r="A185" s="307">
        <v>183</v>
      </c>
      <c r="B185" s="307" t="s">
        <v>1257</v>
      </c>
      <c r="C185" s="309">
        <v>2</v>
      </c>
      <c r="D185" s="309">
        <v>101</v>
      </c>
      <c r="E185" s="307" t="s">
        <v>1253</v>
      </c>
      <c r="F185" s="307" t="s">
        <v>1252</v>
      </c>
      <c r="G185" s="307" t="s">
        <v>102</v>
      </c>
      <c r="H185" s="310">
        <v>51.22</v>
      </c>
      <c r="I185" s="307"/>
    </row>
    <row r="186" spans="1:9" ht="16.5">
      <c r="A186" s="307">
        <v>184</v>
      </c>
      <c r="B186" s="307" t="s">
        <v>1257</v>
      </c>
      <c r="C186" s="309">
        <v>2</v>
      </c>
      <c r="D186" s="309">
        <v>102</v>
      </c>
      <c r="E186" s="307" t="s">
        <v>1160</v>
      </c>
      <c r="F186" s="307" t="s">
        <v>1252</v>
      </c>
      <c r="G186" s="307" t="s">
        <v>680</v>
      </c>
      <c r="H186" s="310">
        <v>51.22</v>
      </c>
      <c r="I186" s="307"/>
    </row>
    <row r="187" spans="1:9" ht="16.5">
      <c r="A187" s="307">
        <v>185</v>
      </c>
      <c r="B187" s="307" t="s">
        <v>1257</v>
      </c>
      <c r="C187" s="309">
        <v>1</v>
      </c>
      <c r="D187" s="309">
        <v>201</v>
      </c>
      <c r="E187" s="307" t="s">
        <v>1157</v>
      </c>
      <c r="F187" s="307" t="s">
        <v>1252</v>
      </c>
      <c r="G187" s="307" t="s">
        <v>102</v>
      </c>
      <c r="H187" s="310">
        <v>51.22</v>
      </c>
      <c r="I187" s="307"/>
    </row>
    <row r="188" spans="1:9" ht="16.5">
      <c r="A188" s="307">
        <v>186</v>
      </c>
      <c r="B188" s="307" t="s">
        <v>1257</v>
      </c>
      <c r="C188" s="309">
        <v>1</v>
      </c>
      <c r="D188" s="309">
        <v>202</v>
      </c>
      <c r="E188" s="307" t="s">
        <v>1160</v>
      </c>
      <c r="F188" s="307" t="s">
        <v>1252</v>
      </c>
      <c r="G188" s="307" t="s">
        <v>680</v>
      </c>
      <c r="H188" s="310">
        <v>51.22</v>
      </c>
      <c r="I188" s="307"/>
    </row>
    <row r="189" spans="1:9" ht="16.5">
      <c r="A189" s="307">
        <v>187</v>
      </c>
      <c r="B189" s="307" t="s">
        <v>1257</v>
      </c>
      <c r="C189" s="309">
        <v>1</v>
      </c>
      <c r="D189" s="309">
        <v>203</v>
      </c>
      <c r="E189" s="307" t="s">
        <v>1253</v>
      </c>
      <c r="F189" s="307" t="s">
        <v>1252</v>
      </c>
      <c r="G189" s="307" t="s">
        <v>102</v>
      </c>
      <c r="H189" s="310">
        <v>51.22</v>
      </c>
      <c r="I189" s="307"/>
    </row>
    <row r="190" spans="1:9" ht="16.5">
      <c r="A190" s="307">
        <v>188</v>
      </c>
      <c r="B190" s="307" t="s">
        <v>1257</v>
      </c>
      <c r="C190" s="309">
        <v>2</v>
      </c>
      <c r="D190" s="309">
        <v>201</v>
      </c>
      <c r="E190" s="307" t="s">
        <v>1253</v>
      </c>
      <c r="F190" s="307" t="s">
        <v>1252</v>
      </c>
      <c r="G190" s="307" t="s">
        <v>102</v>
      </c>
      <c r="H190" s="310">
        <v>51.22</v>
      </c>
      <c r="I190" s="307"/>
    </row>
    <row r="191" spans="1:9" ht="16.5">
      <c r="A191" s="307">
        <v>189</v>
      </c>
      <c r="B191" s="307" t="s">
        <v>1257</v>
      </c>
      <c r="C191" s="309">
        <v>2</v>
      </c>
      <c r="D191" s="309">
        <v>202</v>
      </c>
      <c r="E191" s="307" t="s">
        <v>1160</v>
      </c>
      <c r="F191" s="307" t="s">
        <v>1252</v>
      </c>
      <c r="G191" s="307" t="s">
        <v>680</v>
      </c>
      <c r="H191" s="310">
        <v>51.22</v>
      </c>
      <c r="I191" s="307"/>
    </row>
    <row r="192" spans="1:9" ht="16.5">
      <c r="A192" s="307">
        <v>190</v>
      </c>
      <c r="B192" s="307" t="s">
        <v>1257</v>
      </c>
      <c r="C192" s="309">
        <v>2</v>
      </c>
      <c r="D192" s="309">
        <v>203</v>
      </c>
      <c r="E192" s="307" t="s">
        <v>1157</v>
      </c>
      <c r="F192" s="307" t="s">
        <v>1252</v>
      </c>
      <c r="G192" s="307" t="s">
        <v>102</v>
      </c>
      <c r="H192" s="310">
        <v>51.22</v>
      </c>
      <c r="I192" s="307"/>
    </row>
    <row r="193" spans="1:9" ht="16.5">
      <c r="A193" s="307">
        <v>191</v>
      </c>
      <c r="B193" s="307" t="s">
        <v>1257</v>
      </c>
      <c r="C193" s="309">
        <v>1</v>
      </c>
      <c r="D193" s="309">
        <v>301</v>
      </c>
      <c r="E193" s="307" t="s">
        <v>1157</v>
      </c>
      <c r="F193" s="307" t="s">
        <v>1252</v>
      </c>
      <c r="G193" s="307" t="s">
        <v>102</v>
      </c>
      <c r="H193" s="310">
        <v>51.22</v>
      </c>
      <c r="I193" s="307"/>
    </row>
    <row r="194" spans="1:9" ht="16.5">
      <c r="A194" s="307">
        <v>192</v>
      </c>
      <c r="B194" s="307" t="s">
        <v>1257</v>
      </c>
      <c r="C194" s="309">
        <v>1</v>
      </c>
      <c r="D194" s="309">
        <v>302</v>
      </c>
      <c r="E194" s="307" t="s">
        <v>1160</v>
      </c>
      <c r="F194" s="307" t="s">
        <v>1252</v>
      </c>
      <c r="G194" s="307" t="s">
        <v>680</v>
      </c>
      <c r="H194" s="310">
        <v>51.22</v>
      </c>
      <c r="I194" s="307"/>
    </row>
    <row r="195" spans="1:9" ht="16.5">
      <c r="A195" s="307">
        <v>193</v>
      </c>
      <c r="B195" s="307" t="s">
        <v>1257</v>
      </c>
      <c r="C195" s="309">
        <v>1</v>
      </c>
      <c r="D195" s="309">
        <v>303</v>
      </c>
      <c r="E195" s="307" t="s">
        <v>1253</v>
      </c>
      <c r="F195" s="307" t="s">
        <v>1252</v>
      </c>
      <c r="G195" s="307" t="s">
        <v>102</v>
      </c>
      <c r="H195" s="310">
        <v>51.22</v>
      </c>
      <c r="I195" s="307"/>
    </row>
    <row r="196" spans="1:9" ht="16.5">
      <c r="A196" s="307">
        <v>194</v>
      </c>
      <c r="B196" s="307" t="s">
        <v>1257</v>
      </c>
      <c r="C196" s="309">
        <v>2</v>
      </c>
      <c r="D196" s="309">
        <v>301</v>
      </c>
      <c r="E196" s="307" t="s">
        <v>1253</v>
      </c>
      <c r="F196" s="307" t="s">
        <v>1252</v>
      </c>
      <c r="G196" s="307" t="s">
        <v>102</v>
      </c>
      <c r="H196" s="310">
        <v>51.22</v>
      </c>
      <c r="I196" s="307"/>
    </row>
    <row r="197" spans="1:9" ht="16.5">
      <c r="A197" s="307">
        <v>195</v>
      </c>
      <c r="B197" s="307" t="s">
        <v>1257</v>
      </c>
      <c r="C197" s="309">
        <v>2</v>
      </c>
      <c r="D197" s="309">
        <v>302</v>
      </c>
      <c r="E197" s="307" t="s">
        <v>1160</v>
      </c>
      <c r="F197" s="307" t="s">
        <v>1252</v>
      </c>
      <c r="G197" s="307" t="s">
        <v>680</v>
      </c>
      <c r="H197" s="310">
        <v>51.22</v>
      </c>
      <c r="I197" s="307"/>
    </row>
    <row r="198" spans="1:9" ht="16.5">
      <c r="A198" s="307">
        <v>196</v>
      </c>
      <c r="B198" s="307" t="s">
        <v>1257</v>
      </c>
      <c r="C198" s="309">
        <v>2</v>
      </c>
      <c r="D198" s="309">
        <v>303</v>
      </c>
      <c r="E198" s="307" t="s">
        <v>1157</v>
      </c>
      <c r="F198" s="307" t="s">
        <v>1252</v>
      </c>
      <c r="G198" s="307" t="s">
        <v>102</v>
      </c>
      <c r="H198" s="310">
        <v>51.22</v>
      </c>
      <c r="I198" s="307"/>
    </row>
    <row r="199" spans="1:9" ht="16.5">
      <c r="A199" s="307">
        <v>197</v>
      </c>
      <c r="B199" s="307" t="s">
        <v>1257</v>
      </c>
      <c r="C199" s="309">
        <v>1</v>
      </c>
      <c r="D199" s="309">
        <v>401</v>
      </c>
      <c r="E199" s="307" t="s">
        <v>1157</v>
      </c>
      <c r="F199" s="307" t="s">
        <v>1252</v>
      </c>
      <c r="G199" s="307" t="s">
        <v>102</v>
      </c>
      <c r="H199" s="310">
        <v>51.22</v>
      </c>
      <c r="I199" s="307"/>
    </row>
    <row r="200" spans="1:9" ht="16.5">
      <c r="A200" s="307">
        <v>198</v>
      </c>
      <c r="B200" s="307" t="s">
        <v>1257</v>
      </c>
      <c r="C200" s="309">
        <v>1</v>
      </c>
      <c r="D200" s="309">
        <v>402</v>
      </c>
      <c r="E200" s="307" t="s">
        <v>1160</v>
      </c>
      <c r="F200" s="307" t="s">
        <v>1252</v>
      </c>
      <c r="G200" s="307" t="s">
        <v>680</v>
      </c>
      <c r="H200" s="310">
        <v>51.22</v>
      </c>
      <c r="I200" s="307"/>
    </row>
    <row r="201" spans="1:9" ht="16.5">
      <c r="A201" s="307">
        <v>199</v>
      </c>
      <c r="B201" s="307" t="s">
        <v>1257</v>
      </c>
      <c r="C201" s="309">
        <v>1</v>
      </c>
      <c r="D201" s="309">
        <v>403</v>
      </c>
      <c r="E201" s="307" t="s">
        <v>1253</v>
      </c>
      <c r="F201" s="307" t="s">
        <v>1252</v>
      </c>
      <c r="G201" s="307" t="s">
        <v>102</v>
      </c>
      <c r="H201" s="310">
        <v>51.22</v>
      </c>
      <c r="I201" s="307"/>
    </row>
    <row r="202" spans="1:9" ht="16.5">
      <c r="A202" s="307">
        <v>200</v>
      </c>
      <c r="B202" s="307" t="s">
        <v>1257</v>
      </c>
      <c r="C202" s="309">
        <v>2</v>
      </c>
      <c r="D202" s="309">
        <v>401</v>
      </c>
      <c r="E202" s="307" t="s">
        <v>1253</v>
      </c>
      <c r="F202" s="307" t="s">
        <v>1252</v>
      </c>
      <c r="G202" s="307" t="s">
        <v>102</v>
      </c>
      <c r="H202" s="310">
        <v>51.22</v>
      </c>
      <c r="I202" s="307"/>
    </row>
    <row r="203" spans="1:9" ht="16.5">
      <c r="A203" s="307">
        <v>201</v>
      </c>
      <c r="B203" s="307" t="s">
        <v>1257</v>
      </c>
      <c r="C203" s="309">
        <v>2</v>
      </c>
      <c r="D203" s="309">
        <v>402</v>
      </c>
      <c r="E203" s="307" t="s">
        <v>1160</v>
      </c>
      <c r="F203" s="307" t="s">
        <v>1252</v>
      </c>
      <c r="G203" s="307" t="s">
        <v>680</v>
      </c>
      <c r="H203" s="310">
        <v>51.22</v>
      </c>
      <c r="I203" s="307"/>
    </row>
    <row r="204" spans="1:9" ht="16.5">
      <c r="A204" s="307">
        <v>202</v>
      </c>
      <c r="B204" s="307" t="s">
        <v>1257</v>
      </c>
      <c r="C204" s="309">
        <v>2</v>
      </c>
      <c r="D204" s="309">
        <v>403</v>
      </c>
      <c r="E204" s="307" t="s">
        <v>1157</v>
      </c>
      <c r="F204" s="307" t="s">
        <v>1252</v>
      </c>
      <c r="G204" s="307" t="s">
        <v>102</v>
      </c>
      <c r="H204" s="310">
        <v>51.22</v>
      </c>
      <c r="I204" s="307"/>
    </row>
    <row r="205" spans="1:9" ht="16.5">
      <c r="A205" s="307">
        <v>203</v>
      </c>
      <c r="B205" s="307" t="s">
        <v>1257</v>
      </c>
      <c r="C205" s="309">
        <v>1</v>
      </c>
      <c r="D205" s="309">
        <v>501</v>
      </c>
      <c r="E205" s="307" t="s">
        <v>1157</v>
      </c>
      <c r="F205" s="307" t="s">
        <v>1252</v>
      </c>
      <c r="G205" s="307" t="s">
        <v>102</v>
      </c>
      <c r="H205" s="310">
        <v>51.22</v>
      </c>
      <c r="I205" s="307"/>
    </row>
    <row r="206" spans="1:9" ht="16.5">
      <c r="A206" s="307">
        <v>204</v>
      </c>
      <c r="B206" s="307" t="s">
        <v>1257</v>
      </c>
      <c r="C206" s="309">
        <v>1</v>
      </c>
      <c r="D206" s="309">
        <v>502</v>
      </c>
      <c r="E206" s="307" t="s">
        <v>1160</v>
      </c>
      <c r="F206" s="307" t="s">
        <v>1252</v>
      </c>
      <c r="G206" s="307" t="s">
        <v>680</v>
      </c>
      <c r="H206" s="310">
        <v>51.22</v>
      </c>
      <c r="I206" s="307"/>
    </row>
    <row r="207" spans="1:9" ht="16.5">
      <c r="A207" s="307">
        <v>205</v>
      </c>
      <c r="B207" s="307" t="s">
        <v>1257</v>
      </c>
      <c r="C207" s="309">
        <v>1</v>
      </c>
      <c r="D207" s="309">
        <v>503</v>
      </c>
      <c r="E207" s="307" t="s">
        <v>1253</v>
      </c>
      <c r="F207" s="307" t="s">
        <v>1252</v>
      </c>
      <c r="G207" s="307" t="s">
        <v>102</v>
      </c>
      <c r="H207" s="310">
        <v>51.22</v>
      </c>
      <c r="I207" s="307"/>
    </row>
    <row r="208" spans="1:9" ht="16.5">
      <c r="A208" s="307">
        <v>206</v>
      </c>
      <c r="B208" s="307" t="s">
        <v>1257</v>
      </c>
      <c r="C208" s="309">
        <v>2</v>
      </c>
      <c r="D208" s="309">
        <v>501</v>
      </c>
      <c r="E208" s="307" t="s">
        <v>1253</v>
      </c>
      <c r="F208" s="307" t="s">
        <v>1252</v>
      </c>
      <c r="G208" s="307" t="s">
        <v>102</v>
      </c>
      <c r="H208" s="310">
        <v>51.22</v>
      </c>
      <c r="I208" s="307"/>
    </row>
    <row r="209" spans="1:9" ht="16.5">
      <c r="A209" s="307">
        <v>207</v>
      </c>
      <c r="B209" s="307" t="s">
        <v>1257</v>
      </c>
      <c r="C209" s="309">
        <v>2</v>
      </c>
      <c r="D209" s="309">
        <v>502</v>
      </c>
      <c r="E209" s="307" t="s">
        <v>1160</v>
      </c>
      <c r="F209" s="307" t="s">
        <v>1252</v>
      </c>
      <c r="G209" s="307" t="s">
        <v>680</v>
      </c>
      <c r="H209" s="310">
        <v>51.22</v>
      </c>
      <c r="I209" s="307"/>
    </row>
    <row r="210" spans="1:9" ht="16.5">
      <c r="A210" s="307">
        <v>208</v>
      </c>
      <c r="B210" s="307" t="s">
        <v>1257</v>
      </c>
      <c r="C210" s="309">
        <v>2</v>
      </c>
      <c r="D210" s="309">
        <v>503</v>
      </c>
      <c r="E210" s="307" t="s">
        <v>1157</v>
      </c>
      <c r="F210" s="307" t="s">
        <v>1252</v>
      </c>
      <c r="G210" s="307" t="s">
        <v>102</v>
      </c>
      <c r="H210" s="310">
        <v>51.22</v>
      </c>
      <c r="I210" s="307"/>
    </row>
    <row r="211" spans="1:9" ht="16.5">
      <c r="A211" s="307">
        <v>209</v>
      </c>
      <c r="B211" s="307" t="s">
        <v>1257</v>
      </c>
      <c r="C211" s="309">
        <v>1</v>
      </c>
      <c r="D211" s="309">
        <v>601</v>
      </c>
      <c r="E211" s="307" t="s">
        <v>1157</v>
      </c>
      <c r="F211" s="307" t="s">
        <v>1252</v>
      </c>
      <c r="G211" s="307" t="s">
        <v>102</v>
      </c>
      <c r="H211" s="310">
        <v>51.22</v>
      </c>
      <c r="I211" s="307"/>
    </row>
    <row r="212" spans="1:9" ht="16.5">
      <c r="A212" s="307">
        <v>210</v>
      </c>
      <c r="B212" s="307" t="s">
        <v>1257</v>
      </c>
      <c r="C212" s="309">
        <v>1</v>
      </c>
      <c r="D212" s="309">
        <v>602</v>
      </c>
      <c r="E212" s="307" t="s">
        <v>1160</v>
      </c>
      <c r="F212" s="307" t="s">
        <v>1252</v>
      </c>
      <c r="G212" s="307" t="s">
        <v>680</v>
      </c>
      <c r="H212" s="310">
        <v>51.22</v>
      </c>
      <c r="I212" s="307"/>
    </row>
    <row r="213" spans="1:9" ht="16.5">
      <c r="A213" s="307">
        <v>211</v>
      </c>
      <c r="B213" s="307" t="s">
        <v>1257</v>
      </c>
      <c r="C213" s="309">
        <v>1</v>
      </c>
      <c r="D213" s="309">
        <v>603</v>
      </c>
      <c r="E213" s="307" t="s">
        <v>1253</v>
      </c>
      <c r="F213" s="307" t="s">
        <v>1252</v>
      </c>
      <c r="G213" s="307" t="s">
        <v>102</v>
      </c>
      <c r="H213" s="310">
        <v>51.22</v>
      </c>
      <c r="I213" s="307"/>
    </row>
    <row r="214" spans="1:9" ht="16.5">
      <c r="A214" s="307">
        <v>212</v>
      </c>
      <c r="B214" s="307" t="s">
        <v>1257</v>
      </c>
      <c r="C214" s="309">
        <v>2</v>
      </c>
      <c r="D214" s="309">
        <v>601</v>
      </c>
      <c r="E214" s="307" t="s">
        <v>1253</v>
      </c>
      <c r="F214" s="307" t="s">
        <v>1252</v>
      </c>
      <c r="G214" s="307" t="s">
        <v>102</v>
      </c>
      <c r="H214" s="310">
        <v>51.22</v>
      </c>
      <c r="I214" s="307"/>
    </row>
    <row r="215" spans="1:9" ht="16.5">
      <c r="A215" s="307">
        <v>213</v>
      </c>
      <c r="B215" s="307" t="s">
        <v>1257</v>
      </c>
      <c r="C215" s="309">
        <v>2</v>
      </c>
      <c r="D215" s="309">
        <v>602</v>
      </c>
      <c r="E215" s="307" t="s">
        <v>1160</v>
      </c>
      <c r="F215" s="307" t="s">
        <v>1252</v>
      </c>
      <c r="G215" s="307" t="s">
        <v>680</v>
      </c>
      <c r="H215" s="310">
        <v>51.22</v>
      </c>
      <c r="I215" s="307"/>
    </row>
    <row r="216" spans="1:9" ht="16.5">
      <c r="A216" s="307">
        <v>214</v>
      </c>
      <c r="B216" s="307" t="s">
        <v>1257</v>
      </c>
      <c r="C216" s="309">
        <v>2</v>
      </c>
      <c r="D216" s="309">
        <v>603</v>
      </c>
      <c r="E216" s="307" t="s">
        <v>1157</v>
      </c>
      <c r="F216" s="307" t="s">
        <v>1252</v>
      </c>
      <c r="G216" s="307" t="s">
        <v>102</v>
      </c>
      <c r="H216" s="310">
        <v>51.22</v>
      </c>
      <c r="I216" s="307"/>
    </row>
    <row r="217" spans="1:9" ht="16.5">
      <c r="A217" s="307">
        <v>215</v>
      </c>
      <c r="B217" s="307" t="s">
        <v>1257</v>
      </c>
      <c r="C217" s="309">
        <v>1</v>
      </c>
      <c r="D217" s="309">
        <v>701</v>
      </c>
      <c r="E217" s="307" t="s">
        <v>1157</v>
      </c>
      <c r="F217" s="307" t="s">
        <v>1252</v>
      </c>
      <c r="G217" s="307" t="s">
        <v>102</v>
      </c>
      <c r="H217" s="310">
        <v>51.22</v>
      </c>
      <c r="I217" s="307"/>
    </row>
    <row r="218" spans="1:9" ht="16.5">
      <c r="A218" s="307">
        <v>216</v>
      </c>
      <c r="B218" s="307" t="s">
        <v>1257</v>
      </c>
      <c r="C218" s="309">
        <v>1</v>
      </c>
      <c r="D218" s="309">
        <v>702</v>
      </c>
      <c r="E218" s="307" t="s">
        <v>1160</v>
      </c>
      <c r="F218" s="307" t="s">
        <v>1252</v>
      </c>
      <c r="G218" s="307" t="s">
        <v>680</v>
      </c>
      <c r="H218" s="310">
        <v>51.22</v>
      </c>
      <c r="I218" s="307"/>
    </row>
    <row r="219" spans="1:9" ht="16.5">
      <c r="A219" s="307">
        <v>217</v>
      </c>
      <c r="B219" s="307" t="s">
        <v>1257</v>
      </c>
      <c r="C219" s="309">
        <v>1</v>
      </c>
      <c r="D219" s="309">
        <v>703</v>
      </c>
      <c r="E219" s="307" t="s">
        <v>1253</v>
      </c>
      <c r="F219" s="307" t="s">
        <v>1252</v>
      </c>
      <c r="G219" s="307" t="s">
        <v>102</v>
      </c>
      <c r="H219" s="310">
        <v>51.22</v>
      </c>
      <c r="I219" s="307"/>
    </row>
    <row r="220" spans="1:9" ht="16.5">
      <c r="A220" s="307">
        <v>218</v>
      </c>
      <c r="B220" s="307" t="s">
        <v>1257</v>
      </c>
      <c r="C220" s="309">
        <v>2</v>
      </c>
      <c r="D220" s="309">
        <v>701</v>
      </c>
      <c r="E220" s="307" t="s">
        <v>1253</v>
      </c>
      <c r="F220" s="307" t="s">
        <v>1252</v>
      </c>
      <c r="G220" s="307" t="s">
        <v>102</v>
      </c>
      <c r="H220" s="310">
        <v>51.22</v>
      </c>
      <c r="I220" s="307"/>
    </row>
    <row r="221" spans="1:9" ht="16.5">
      <c r="A221" s="307">
        <v>219</v>
      </c>
      <c r="B221" s="307" t="s">
        <v>1257</v>
      </c>
      <c r="C221" s="309">
        <v>2</v>
      </c>
      <c r="D221" s="309">
        <v>702</v>
      </c>
      <c r="E221" s="307" t="s">
        <v>1160</v>
      </c>
      <c r="F221" s="307" t="s">
        <v>1252</v>
      </c>
      <c r="G221" s="307" t="s">
        <v>680</v>
      </c>
      <c r="H221" s="310">
        <v>51.22</v>
      </c>
      <c r="I221" s="307"/>
    </row>
    <row r="222" spans="1:9" ht="16.5">
      <c r="A222" s="307">
        <v>220</v>
      </c>
      <c r="B222" s="307" t="s">
        <v>1257</v>
      </c>
      <c r="C222" s="309">
        <v>2</v>
      </c>
      <c r="D222" s="309">
        <v>703</v>
      </c>
      <c r="E222" s="307" t="s">
        <v>1157</v>
      </c>
      <c r="F222" s="307" t="s">
        <v>1252</v>
      </c>
      <c r="G222" s="307" t="s">
        <v>102</v>
      </c>
      <c r="H222" s="310">
        <v>51.22</v>
      </c>
      <c r="I222" s="307"/>
    </row>
    <row r="223" spans="1:9" ht="16.5">
      <c r="A223" s="307">
        <v>221</v>
      </c>
      <c r="B223" s="307" t="s">
        <v>1257</v>
      </c>
      <c r="C223" s="309">
        <v>1</v>
      </c>
      <c r="D223" s="309">
        <v>801</v>
      </c>
      <c r="E223" s="307" t="s">
        <v>1157</v>
      </c>
      <c r="F223" s="307" t="s">
        <v>1252</v>
      </c>
      <c r="G223" s="307" t="s">
        <v>102</v>
      </c>
      <c r="H223" s="310">
        <v>51.22</v>
      </c>
      <c r="I223" s="307"/>
    </row>
    <row r="224" spans="1:9" ht="16.5">
      <c r="A224" s="307">
        <v>222</v>
      </c>
      <c r="B224" s="307" t="s">
        <v>1257</v>
      </c>
      <c r="C224" s="309">
        <v>1</v>
      </c>
      <c r="D224" s="309">
        <v>802</v>
      </c>
      <c r="E224" s="307" t="s">
        <v>1160</v>
      </c>
      <c r="F224" s="307" t="s">
        <v>1252</v>
      </c>
      <c r="G224" s="307" t="s">
        <v>680</v>
      </c>
      <c r="H224" s="310">
        <v>51.22</v>
      </c>
      <c r="I224" s="307"/>
    </row>
    <row r="225" spans="1:9" ht="16.5">
      <c r="A225" s="307">
        <v>223</v>
      </c>
      <c r="B225" s="307" t="s">
        <v>1257</v>
      </c>
      <c r="C225" s="309">
        <v>1</v>
      </c>
      <c r="D225" s="309">
        <v>803</v>
      </c>
      <c r="E225" s="307" t="s">
        <v>1253</v>
      </c>
      <c r="F225" s="307" t="s">
        <v>1252</v>
      </c>
      <c r="G225" s="307" t="s">
        <v>102</v>
      </c>
      <c r="H225" s="310">
        <v>51.22</v>
      </c>
      <c r="I225" s="307"/>
    </row>
    <row r="226" spans="1:9" ht="16.5">
      <c r="A226" s="307">
        <v>224</v>
      </c>
      <c r="B226" s="307" t="s">
        <v>1257</v>
      </c>
      <c r="C226" s="309">
        <v>2</v>
      </c>
      <c r="D226" s="309">
        <v>801</v>
      </c>
      <c r="E226" s="307" t="s">
        <v>1253</v>
      </c>
      <c r="F226" s="307" t="s">
        <v>1252</v>
      </c>
      <c r="G226" s="307" t="s">
        <v>102</v>
      </c>
      <c r="H226" s="310">
        <v>51.22</v>
      </c>
      <c r="I226" s="307"/>
    </row>
    <row r="227" spans="1:9" ht="16.5">
      <c r="A227" s="307">
        <v>225</v>
      </c>
      <c r="B227" s="307" t="s">
        <v>1257</v>
      </c>
      <c r="C227" s="309">
        <v>2</v>
      </c>
      <c r="D227" s="309">
        <v>802</v>
      </c>
      <c r="E227" s="307" t="s">
        <v>1160</v>
      </c>
      <c r="F227" s="307" t="s">
        <v>1252</v>
      </c>
      <c r="G227" s="307" t="s">
        <v>680</v>
      </c>
      <c r="H227" s="310">
        <v>51.22</v>
      </c>
      <c r="I227" s="307"/>
    </row>
    <row r="228" spans="1:9" ht="16.5">
      <c r="A228" s="307">
        <v>226</v>
      </c>
      <c r="B228" s="307" t="s">
        <v>1257</v>
      </c>
      <c r="C228" s="309">
        <v>2</v>
      </c>
      <c r="D228" s="309">
        <v>803</v>
      </c>
      <c r="E228" s="307" t="s">
        <v>1157</v>
      </c>
      <c r="F228" s="307" t="s">
        <v>1252</v>
      </c>
      <c r="G228" s="307" t="s">
        <v>102</v>
      </c>
      <c r="H228" s="310">
        <v>51.22</v>
      </c>
      <c r="I228" s="307"/>
    </row>
    <row r="229" spans="1:9" ht="16.5">
      <c r="A229" s="307">
        <v>227</v>
      </c>
      <c r="B229" s="307" t="s">
        <v>1258</v>
      </c>
      <c r="C229" s="309">
        <v>1</v>
      </c>
      <c r="D229" s="309">
        <v>102</v>
      </c>
      <c r="E229" s="307" t="s">
        <v>1160</v>
      </c>
      <c r="F229" s="307" t="s">
        <v>1252</v>
      </c>
      <c r="G229" s="307" t="s">
        <v>680</v>
      </c>
      <c r="H229" s="310">
        <v>51.22</v>
      </c>
      <c r="I229" s="307"/>
    </row>
    <row r="230" spans="1:9" ht="16.5">
      <c r="A230" s="307">
        <v>228</v>
      </c>
      <c r="B230" s="307" t="s">
        <v>1258</v>
      </c>
      <c r="C230" s="309">
        <v>1</v>
      </c>
      <c r="D230" s="309">
        <v>103</v>
      </c>
      <c r="E230" s="307" t="s">
        <v>1253</v>
      </c>
      <c r="F230" s="307" t="s">
        <v>1252</v>
      </c>
      <c r="G230" s="307" t="s">
        <v>102</v>
      </c>
      <c r="H230" s="310">
        <v>51.22</v>
      </c>
      <c r="I230" s="307"/>
    </row>
    <row r="231" spans="1:9" ht="16.5">
      <c r="A231" s="307">
        <v>229</v>
      </c>
      <c r="B231" s="307" t="s">
        <v>1258</v>
      </c>
      <c r="C231" s="309">
        <v>2</v>
      </c>
      <c r="D231" s="309">
        <v>101</v>
      </c>
      <c r="E231" s="307" t="s">
        <v>1253</v>
      </c>
      <c r="F231" s="307" t="s">
        <v>1252</v>
      </c>
      <c r="G231" s="307" t="s">
        <v>102</v>
      </c>
      <c r="H231" s="310">
        <v>51.22</v>
      </c>
      <c r="I231" s="307"/>
    </row>
    <row r="232" spans="1:9" ht="16.5">
      <c r="A232" s="307">
        <v>230</v>
      </c>
      <c r="B232" s="307" t="s">
        <v>1258</v>
      </c>
      <c r="C232" s="309">
        <v>2</v>
      </c>
      <c r="D232" s="309">
        <v>102</v>
      </c>
      <c r="E232" s="307" t="s">
        <v>1160</v>
      </c>
      <c r="F232" s="307" t="s">
        <v>1252</v>
      </c>
      <c r="G232" s="307" t="s">
        <v>680</v>
      </c>
      <c r="H232" s="310">
        <v>51.22</v>
      </c>
      <c r="I232" s="307"/>
    </row>
    <row r="233" spans="1:9" ht="16.5">
      <c r="A233" s="307">
        <v>231</v>
      </c>
      <c r="B233" s="307" t="s">
        <v>1258</v>
      </c>
      <c r="C233" s="309">
        <v>1</v>
      </c>
      <c r="D233" s="309">
        <v>201</v>
      </c>
      <c r="E233" s="307" t="s">
        <v>1157</v>
      </c>
      <c r="F233" s="307" t="s">
        <v>1252</v>
      </c>
      <c r="G233" s="307" t="s">
        <v>102</v>
      </c>
      <c r="H233" s="310">
        <v>51.22</v>
      </c>
      <c r="I233" s="307"/>
    </row>
    <row r="234" spans="1:9" ht="16.5">
      <c r="A234" s="307">
        <v>232</v>
      </c>
      <c r="B234" s="307" t="s">
        <v>1258</v>
      </c>
      <c r="C234" s="309">
        <v>1</v>
      </c>
      <c r="D234" s="309">
        <v>202</v>
      </c>
      <c r="E234" s="307" t="s">
        <v>1160</v>
      </c>
      <c r="F234" s="307" t="s">
        <v>1252</v>
      </c>
      <c r="G234" s="307" t="s">
        <v>680</v>
      </c>
      <c r="H234" s="310">
        <v>51.22</v>
      </c>
      <c r="I234" s="307"/>
    </row>
    <row r="235" spans="1:9" ht="16.5">
      <c r="A235" s="307">
        <v>233</v>
      </c>
      <c r="B235" s="307" t="s">
        <v>1258</v>
      </c>
      <c r="C235" s="309">
        <v>1</v>
      </c>
      <c r="D235" s="309">
        <v>203</v>
      </c>
      <c r="E235" s="307" t="s">
        <v>1253</v>
      </c>
      <c r="F235" s="307" t="s">
        <v>1252</v>
      </c>
      <c r="G235" s="307" t="s">
        <v>102</v>
      </c>
      <c r="H235" s="310">
        <v>51.22</v>
      </c>
      <c r="I235" s="307"/>
    </row>
    <row r="236" spans="1:9" ht="16.5">
      <c r="A236" s="307">
        <v>234</v>
      </c>
      <c r="B236" s="307" t="s">
        <v>1258</v>
      </c>
      <c r="C236" s="309">
        <v>2</v>
      </c>
      <c r="D236" s="309">
        <v>201</v>
      </c>
      <c r="E236" s="307" t="s">
        <v>1253</v>
      </c>
      <c r="F236" s="307" t="s">
        <v>1252</v>
      </c>
      <c r="G236" s="307" t="s">
        <v>102</v>
      </c>
      <c r="H236" s="310">
        <v>51.22</v>
      </c>
      <c r="I236" s="307"/>
    </row>
    <row r="237" spans="1:9" ht="16.5">
      <c r="A237" s="307">
        <v>235</v>
      </c>
      <c r="B237" s="307" t="s">
        <v>1258</v>
      </c>
      <c r="C237" s="309">
        <v>2</v>
      </c>
      <c r="D237" s="309">
        <v>202</v>
      </c>
      <c r="E237" s="307" t="s">
        <v>1160</v>
      </c>
      <c r="F237" s="307" t="s">
        <v>1252</v>
      </c>
      <c r="G237" s="307" t="s">
        <v>680</v>
      </c>
      <c r="H237" s="310">
        <v>51.22</v>
      </c>
      <c r="I237" s="307"/>
    </row>
    <row r="238" spans="1:9" ht="16.5">
      <c r="A238" s="307">
        <v>236</v>
      </c>
      <c r="B238" s="307" t="s">
        <v>1258</v>
      </c>
      <c r="C238" s="309">
        <v>2</v>
      </c>
      <c r="D238" s="309">
        <v>203</v>
      </c>
      <c r="E238" s="307" t="s">
        <v>1157</v>
      </c>
      <c r="F238" s="307" t="s">
        <v>1252</v>
      </c>
      <c r="G238" s="307" t="s">
        <v>102</v>
      </c>
      <c r="H238" s="310">
        <v>51.22</v>
      </c>
      <c r="I238" s="307"/>
    </row>
    <row r="239" spans="1:9" ht="16.5">
      <c r="A239" s="307">
        <v>237</v>
      </c>
      <c r="B239" s="307" t="s">
        <v>1258</v>
      </c>
      <c r="C239" s="309">
        <v>1</v>
      </c>
      <c r="D239" s="309">
        <v>301</v>
      </c>
      <c r="E239" s="307" t="s">
        <v>1157</v>
      </c>
      <c r="F239" s="307" t="s">
        <v>1252</v>
      </c>
      <c r="G239" s="307" t="s">
        <v>102</v>
      </c>
      <c r="H239" s="310">
        <v>51.22</v>
      </c>
      <c r="I239" s="307"/>
    </row>
    <row r="240" spans="1:9" ht="16.5">
      <c r="A240" s="307">
        <v>238</v>
      </c>
      <c r="B240" s="307" t="s">
        <v>1258</v>
      </c>
      <c r="C240" s="309">
        <v>1</v>
      </c>
      <c r="D240" s="309">
        <v>302</v>
      </c>
      <c r="E240" s="307" t="s">
        <v>1160</v>
      </c>
      <c r="F240" s="307" t="s">
        <v>1252</v>
      </c>
      <c r="G240" s="307" t="s">
        <v>680</v>
      </c>
      <c r="H240" s="310">
        <v>51.22</v>
      </c>
      <c r="I240" s="307"/>
    </row>
    <row r="241" spans="1:9" ht="16.5">
      <c r="A241" s="307">
        <v>239</v>
      </c>
      <c r="B241" s="307" t="s">
        <v>1258</v>
      </c>
      <c r="C241" s="309">
        <v>1</v>
      </c>
      <c r="D241" s="309">
        <v>303</v>
      </c>
      <c r="E241" s="307" t="s">
        <v>1253</v>
      </c>
      <c r="F241" s="307" t="s">
        <v>1252</v>
      </c>
      <c r="G241" s="307" t="s">
        <v>102</v>
      </c>
      <c r="H241" s="310">
        <v>51.22</v>
      </c>
      <c r="I241" s="307"/>
    </row>
    <row r="242" spans="1:9" ht="16.5">
      <c r="A242" s="307">
        <v>240</v>
      </c>
      <c r="B242" s="307" t="s">
        <v>1258</v>
      </c>
      <c r="C242" s="309">
        <v>2</v>
      </c>
      <c r="D242" s="309">
        <v>301</v>
      </c>
      <c r="E242" s="307" t="s">
        <v>1253</v>
      </c>
      <c r="F242" s="307" t="s">
        <v>1252</v>
      </c>
      <c r="G242" s="307" t="s">
        <v>102</v>
      </c>
      <c r="H242" s="310">
        <v>51.22</v>
      </c>
      <c r="I242" s="307"/>
    </row>
    <row r="243" spans="1:9" ht="16.5">
      <c r="A243" s="307">
        <v>241</v>
      </c>
      <c r="B243" s="307" t="s">
        <v>1258</v>
      </c>
      <c r="C243" s="309">
        <v>2</v>
      </c>
      <c r="D243" s="309">
        <v>302</v>
      </c>
      <c r="E243" s="307" t="s">
        <v>1160</v>
      </c>
      <c r="F243" s="307" t="s">
        <v>1252</v>
      </c>
      <c r="G243" s="307" t="s">
        <v>680</v>
      </c>
      <c r="H243" s="310">
        <v>51.22</v>
      </c>
      <c r="I243" s="307"/>
    </row>
    <row r="244" spans="1:9" ht="16.5">
      <c r="A244" s="307">
        <v>242</v>
      </c>
      <c r="B244" s="307" t="s">
        <v>1258</v>
      </c>
      <c r="C244" s="309">
        <v>2</v>
      </c>
      <c r="D244" s="309">
        <v>303</v>
      </c>
      <c r="E244" s="307" t="s">
        <v>1157</v>
      </c>
      <c r="F244" s="307" t="s">
        <v>1252</v>
      </c>
      <c r="G244" s="307" t="s">
        <v>102</v>
      </c>
      <c r="H244" s="310">
        <v>51.22</v>
      </c>
      <c r="I244" s="307"/>
    </row>
    <row r="245" spans="1:9" ht="16.5">
      <c r="A245" s="307">
        <v>243</v>
      </c>
      <c r="B245" s="307" t="s">
        <v>1258</v>
      </c>
      <c r="C245" s="309">
        <v>1</v>
      </c>
      <c r="D245" s="309">
        <v>401</v>
      </c>
      <c r="E245" s="307" t="s">
        <v>1157</v>
      </c>
      <c r="F245" s="307" t="s">
        <v>1252</v>
      </c>
      <c r="G245" s="307" t="s">
        <v>102</v>
      </c>
      <c r="H245" s="310">
        <v>51.22</v>
      </c>
      <c r="I245" s="307"/>
    </row>
    <row r="246" spans="1:9" ht="16.5">
      <c r="A246" s="307">
        <v>244</v>
      </c>
      <c r="B246" s="307" t="s">
        <v>1258</v>
      </c>
      <c r="C246" s="309">
        <v>1</v>
      </c>
      <c r="D246" s="309">
        <v>402</v>
      </c>
      <c r="E246" s="307" t="s">
        <v>1160</v>
      </c>
      <c r="F246" s="307" t="s">
        <v>1252</v>
      </c>
      <c r="G246" s="307" t="s">
        <v>680</v>
      </c>
      <c r="H246" s="310">
        <v>51.22</v>
      </c>
      <c r="I246" s="307"/>
    </row>
    <row r="247" spans="1:9" ht="16.5">
      <c r="A247" s="307">
        <v>245</v>
      </c>
      <c r="B247" s="307" t="s">
        <v>1258</v>
      </c>
      <c r="C247" s="309">
        <v>1</v>
      </c>
      <c r="D247" s="309">
        <v>403</v>
      </c>
      <c r="E247" s="307" t="s">
        <v>1253</v>
      </c>
      <c r="F247" s="307" t="s">
        <v>1252</v>
      </c>
      <c r="G247" s="307" t="s">
        <v>102</v>
      </c>
      <c r="H247" s="310">
        <v>51.22</v>
      </c>
      <c r="I247" s="307"/>
    </row>
    <row r="248" spans="1:9" ht="16.5">
      <c r="A248" s="307">
        <v>246</v>
      </c>
      <c r="B248" s="307" t="s">
        <v>1258</v>
      </c>
      <c r="C248" s="309">
        <v>2</v>
      </c>
      <c r="D248" s="309">
        <v>401</v>
      </c>
      <c r="E248" s="307" t="s">
        <v>1253</v>
      </c>
      <c r="F248" s="307" t="s">
        <v>1252</v>
      </c>
      <c r="G248" s="307" t="s">
        <v>102</v>
      </c>
      <c r="H248" s="310">
        <v>51.22</v>
      </c>
      <c r="I248" s="307"/>
    </row>
    <row r="249" spans="1:9" ht="16.5">
      <c r="A249" s="307">
        <v>247</v>
      </c>
      <c r="B249" s="307" t="s">
        <v>1258</v>
      </c>
      <c r="C249" s="309">
        <v>2</v>
      </c>
      <c r="D249" s="309">
        <v>402</v>
      </c>
      <c r="E249" s="307" t="s">
        <v>1160</v>
      </c>
      <c r="F249" s="307" t="s">
        <v>1252</v>
      </c>
      <c r="G249" s="307" t="s">
        <v>680</v>
      </c>
      <c r="H249" s="310">
        <v>51.22</v>
      </c>
      <c r="I249" s="307"/>
    </row>
    <row r="250" spans="1:9" ht="16.5">
      <c r="A250" s="307">
        <v>248</v>
      </c>
      <c r="B250" s="307" t="s">
        <v>1258</v>
      </c>
      <c r="C250" s="309">
        <v>2</v>
      </c>
      <c r="D250" s="309">
        <v>403</v>
      </c>
      <c r="E250" s="307" t="s">
        <v>1157</v>
      </c>
      <c r="F250" s="307" t="s">
        <v>1252</v>
      </c>
      <c r="G250" s="307" t="s">
        <v>102</v>
      </c>
      <c r="H250" s="310">
        <v>51.22</v>
      </c>
      <c r="I250" s="307"/>
    </row>
    <row r="251" spans="1:9" ht="16.5">
      <c r="A251" s="307">
        <v>249</v>
      </c>
      <c r="B251" s="307" t="s">
        <v>1258</v>
      </c>
      <c r="C251" s="309">
        <v>1</v>
      </c>
      <c r="D251" s="309">
        <v>501</v>
      </c>
      <c r="E251" s="307" t="s">
        <v>1157</v>
      </c>
      <c r="F251" s="307" t="s">
        <v>1252</v>
      </c>
      <c r="G251" s="307" t="s">
        <v>102</v>
      </c>
      <c r="H251" s="310">
        <v>51.22</v>
      </c>
      <c r="I251" s="307"/>
    </row>
    <row r="252" spans="1:9" ht="16.5">
      <c r="A252" s="307">
        <v>250</v>
      </c>
      <c r="B252" s="307" t="s">
        <v>1258</v>
      </c>
      <c r="C252" s="309">
        <v>1</v>
      </c>
      <c r="D252" s="309">
        <v>502</v>
      </c>
      <c r="E252" s="307" t="s">
        <v>1160</v>
      </c>
      <c r="F252" s="307" t="s">
        <v>1252</v>
      </c>
      <c r="G252" s="307" t="s">
        <v>680</v>
      </c>
      <c r="H252" s="310">
        <v>51.22</v>
      </c>
      <c r="I252" s="307"/>
    </row>
    <row r="253" spans="1:9" ht="16.5">
      <c r="A253" s="307">
        <v>251</v>
      </c>
      <c r="B253" s="307" t="s">
        <v>1258</v>
      </c>
      <c r="C253" s="309">
        <v>1</v>
      </c>
      <c r="D253" s="309">
        <v>503</v>
      </c>
      <c r="E253" s="307" t="s">
        <v>1253</v>
      </c>
      <c r="F253" s="307" t="s">
        <v>1252</v>
      </c>
      <c r="G253" s="307" t="s">
        <v>102</v>
      </c>
      <c r="H253" s="310">
        <v>51.22</v>
      </c>
      <c r="I253" s="307"/>
    </row>
    <row r="254" spans="1:9" ht="16.5">
      <c r="A254" s="307">
        <v>252</v>
      </c>
      <c r="B254" s="307" t="s">
        <v>1258</v>
      </c>
      <c r="C254" s="309">
        <v>2</v>
      </c>
      <c r="D254" s="309">
        <v>501</v>
      </c>
      <c r="E254" s="307" t="s">
        <v>1253</v>
      </c>
      <c r="F254" s="307" t="s">
        <v>1252</v>
      </c>
      <c r="G254" s="307" t="s">
        <v>102</v>
      </c>
      <c r="H254" s="310">
        <v>51.22</v>
      </c>
      <c r="I254" s="307"/>
    </row>
    <row r="255" spans="1:9" ht="16.5">
      <c r="A255" s="307">
        <v>253</v>
      </c>
      <c r="B255" s="307" t="s">
        <v>1258</v>
      </c>
      <c r="C255" s="309">
        <v>2</v>
      </c>
      <c r="D255" s="309">
        <v>502</v>
      </c>
      <c r="E255" s="307" t="s">
        <v>1160</v>
      </c>
      <c r="F255" s="307" t="s">
        <v>1252</v>
      </c>
      <c r="G255" s="307" t="s">
        <v>680</v>
      </c>
      <c r="H255" s="310">
        <v>51.22</v>
      </c>
      <c r="I255" s="307"/>
    </row>
    <row r="256" spans="1:9" ht="16.5">
      <c r="A256" s="307">
        <v>254</v>
      </c>
      <c r="B256" s="307" t="s">
        <v>1258</v>
      </c>
      <c r="C256" s="309">
        <v>2</v>
      </c>
      <c r="D256" s="309">
        <v>503</v>
      </c>
      <c r="E256" s="307" t="s">
        <v>1157</v>
      </c>
      <c r="F256" s="307" t="s">
        <v>1252</v>
      </c>
      <c r="G256" s="307" t="s">
        <v>102</v>
      </c>
      <c r="H256" s="310">
        <v>51.22</v>
      </c>
      <c r="I256" s="307"/>
    </row>
    <row r="257" spans="1:9" ht="16.5">
      <c r="A257" s="307">
        <v>255</v>
      </c>
      <c r="B257" s="307" t="s">
        <v>1258</v>
      </c>
      <c r="C257" s="309">
        <v>1</v>
      </c>
      <c r="D257" s="309">
        <v>601</v>
      </c>
      <c r="E257" s="307" t="s">
        <v>1157</v>
      </c>
      <c r="F257" s="307" t="s">
        <v>1252</v>
      </c>
      <c r="G257" s="307" t="s">
        <v>102</v>
      </c>
      <c r="H257" s="310">
        <v>51.22</v>
      </c>
      <c r="I257" s="307"/>
    </row>
    <row r="258" spans="1:9" ht="16.5">
      <c r="A258" s="307">
        <v>256</v>
      </c>
      <c r="B258" s="307" t="s">
        <v>1258</v>
      </c>
      <c r="C258" s="309">
        <v>1</v>
      </c>
      <c r="D258" s="309">
        <v>602</v>
      </c>
      <c r="E258" s="307" t="s">
        <v>1160</v>
      </c>
      <c r="F258" s="307" t="s">
        <v>1252</v>
      </c>
      <c r="G258" s="307" t="s">
        <v>680</v>
      </c>
      <c r="H258" s="310">
        <v>51.22</v>
      </c>
      <c r="I258" s="307"/>
    </row>
    <row r="259" spans="1:9" ht="16.5">
      <c r="A259" s="307">
        <v>257</v>
      </c>
      <c r="B259" s="307" t="s">
        <v>1258</v>
      </c>
      <c r="C259" s="309">
        <v>1</v>
      </c>
      <c r="D259" s="309">
        <v>603</v>
      </c>
      <c r="E259" s="307" t="s">
        <v>1253</v>
      </c>
      <c r="F259" s="307" t="s">
        <v>1252</v>
      </c>
      <c r="G259" s="307" t="s">
        <v>102</v>
      </c>
      <c r="H259" s="310">
        <v>51.22</v>
      </c>
      <c r="I259" s="307"/>
    </row>
    <row r="260" spans="1:9" ht="16.5">
      <c r="A260" s="307">
        <v>258</v>
      </c>
      <c r="B260" s="307" t="s">
        <v>1258</v>
      </c>
      <c r="C260" s="309">
        <v>2</v>
      </c>
      <c r="D260" s="309">
        <v>601</v>
      </c>
      <c r="E260" s="307" t="s">
        <v>1253</v>
      </c>
      <c r="F260" s="307" t="s">
        <v>1252</v>
      </c>
      <c r="G260" s="307" t="s">
        <v>102</v>
      </c>
      <c r="H260" s="310">
        <v>51.22</v>
      </c>
      <c r="I260" s="307"/>
    </row>
    <row r="261" spans="1:9" ht="16.5">
      <c r="A261" s="307">
        <v>259</v>
      </c>
      <c r="B261" s="307" t="s">
        <v>1258</v>
      </c>
      <c r="C261" s="309">
        <v>2</v>
      </c>
      <c r="D261" s="309">
        <v>602</v>
      </c>
      <c r="E261" s="307" t="s">
        <v>1160</v>
      </c>
      <c r="F261" s="307" t="s">
        <v>1252</v>
      </c>
      <c r="G261" s="307" t="s">
        <v>680</v>
      </c>
      <c r="H261" s="310">
        <v>51.22</v>
      </c>
      <c r="I261" s="307"/>
    </row>
    <row r="262" spans="1:9" ht="16.5">
      <c r="A262" s="307">
        <v>260</v>
      </c>
      <c r="B262" s="307" t="s">
        <v>1258</v>
      </c>
      <c r="C262" s="309">
        <v>2</v>
      </c>
      <c r="D262" s="309">
        <v>603</v>
      </c>
      <c r="E262" s="307" t="s">
        <v>1157</v>
      </c>
      <c r="F262" s="307" t="s">
        <v>1252</v>
      </c>
      <c r="G262" s="307" t="s">
        <v>102</v>
      </c>
      <c r="H262" s="310">
        <v>51.22</v>
      </c>
      <c r="I262" s="307"/>
    </row>
    <row r="263" spans="1:9" ht="16.5">
      <c r="A263" s="307">
        <v>261</v>
      </c>
      <c r="B263" s="307" t="s">
        <v>1258</v>
      </c>
      <c r="C263" s="309">
        <v>1</v>
      </c>
      <c r="D263" s="309">
        <v>701</v>
      </c>
      <c r="E263" s="307" t="s">
        <v>1157</v>
      </c>
      <c r="F263" s="307" t="s">
        <v>1252</v>
      </c>
      <c r="G263" s="307" t="s">
        <v>102</v>
      </c>
      <c r="H263" s="310">
        <v>51.22</v>
      </c>
      <c r="I263" s="307"/>
    </row>
    <row r="264" spans="1:9" ht="16.5">
      <c r="A264" s="307">
        <v>262</v>
      </c>
      <c r="B264" s="307" t="s">
        <v>1258</v>
      </c>
      <c r="C264" s="309">
        <v>1</v>
      </c>
      <c r="D264" s="309">
        <v>702</v>
      </c>
      <c r="E264" s="307" t="s">
        <v>1160</v>
      </c>
      <c r="F264" s="307" t="s">
        <v>1252</v>
      </c>
      <c r="G264" s="307" t="s">
        <v>680</v>
      </c>
      <c r="H264" s="310">
        <v>51.22</v>
      </c>
      <c r="I264" s="307"/>
    </row>
    <row r="265" spans="1:9" ht="16.5">
      <c r="A265" s="307">
        <v>263</v>
      </c>
      <c r="B265" s="307" t="s">
        <v>1258</v>
      </c>
      <c r="C265" s="309">
        <v>1</v>
      </c>
      <c r="D265" s="309">
        <v>703</v>
      </c>
      <c r="E265" s="307" t="s">
        <v>1253</v>
      </c>
      <c r="F265" s="307" t="s">
        <v>1252</v>
      </c>
      <c r="G265" s="307" t="s">
        <v>102</v>
      </c>
      <c r="H265" s="310">
        <v>51.22</v>
      </c>
      <c r="I265" s="307"/>
    </row>
    <row r="266" spans="1:9" ht="16.5">
      <c r="A266" s="307">
        <v>264</v>
      </c>
      <c r="B266" s="307" t="s">
        <v>1258</v>
      </c>
      <c r="C266" s="309">
        <v>2</v>
      </c>
      <c r="D266" s="309">
        <v>701</v>
      </c>
      <c r="E266" s="307" t="s">
        <v>1253</v>
      </c>
      <c r="F266" s="307" t="s">
        <v>1252</v>
      </c>
      <c r="G266" s="307" t="s">
        <v>102</v>
      </c>
      <c r="H266" s="310">
        <v>51.22</v>
      </c>
      <c r="I266" s="307"/>
    </row>
    <row r="267" spans="1:9" ht="16.5">
      <c r="A267" s="307">
        <v>265</v>
      </c>
      <c r="B267" s="307" t="s">
        <v>1258</v>
      </c>
      <c r="C267" s="309">
        <v>2</v>
      </c>
      <c r="D267" s="309">
        <v>702</v>
      </c>
      <c r="E267" s="307" t="s">
        <v>1160</v>
      </c>
      <c r="F267" s="307" t="s">
        <v>1252</v>
      </c>
      <c r="G267" s="307" t="s">
        <v>680</v>
      </c>
      <c r="H267" s="310">
        <v>51.22</v>
      </c>
      <c r="I267" s="307"/>
    </row>
    <row r="268" spans="1:9" ht="16.5">
      <c r="A268" s="307">
        <v>266</v>
      </c>
      <c r="B268" s="307" t="s">
        <v>1258</v>
      </c>
      <c r="C268" s="309">
        <v>2</v>
      </c>
      <c r="D268" s="309">
        <v>703</v>
      </c>
      <c r="E268" s="307" t="s">
        <v>1157</v>
      </c>
      <c r="F268" s="307" t="s">
        <v>1252</v>
      </c>
      <c r="G268" s="307" t="s">
        <v>102</v>
      </c>
      <c r="H268" s="310">
        <v>51.22</v>
      </c>
      <c r="I268" s="307"/>
    </row>
    <row r="269" spans="1:9" ht="16.5">
      <c r="A269" s="307">
        <v>267</v>
      </c>
      <c r="B269" s="307" t="s">
        <v>1258</v>
      </c>
      <c r="C269" s="309">
        <v>1</v>
      </c>
      <c r="D269" s="309">
        <v>801</v>
      </c>
      <c r="E269" s="307" t="s">
        <v>1157</v>
      </c>
      <c r="F269" s="307" t="s">
        <v>1252</v>
      </c>
      <c r="G269" s="307" t="s">
        <v>102</v>
      </c>
      <c r="H269" s="310">
        <v>51.22</v>
      </c>
      <c r="I269" s="307"/>
    </row>
    <row r="270" spans="1:9" ht="16.5">
      <c r="A270" s="307">
        <v>268</v>
      </c>
      <c r="B270" s="307" t="s">
        <v>1258</v>
      </c>
      <c r="C270" s="309">
        <v>1</v>
      </c>
      <c r="D270" s="309">
        <v>802</v>
      </c>
      <c r="E270" s="307" t="s">
        <v>1160</v>
      </c>
      <c r="F270" s="307" t="s">
        <v>1252</v>
      </c>
      <c r="G270" s="307" t="s">
        <v>680</v>
      </c>
      <c r="H270" s="310">
        <v>51.22</v>
      </c>
      <c r="I270" s="307"/>
    </row>
    <row r="271" spans="1:9" ht="16.5">
      <c r="A271" s="307">
        <v>269</v>
      </c>
      <c r="B271" s="307" t="s">
        <v>1258</v>
      </c>
      <c r="C271" s="309">
        <v>1</v>
      </c>
      <c r="D271" s="309">
        <v>803</v>
      </c>
      <c r="E271" s="307" t="s">
        <v>1253</v>
      </c>
      <c r="F271" s="307" t="s">
        <v>1252</v>
      </c>
      <c r="G271" s="307" t="s">
        <v>102</v>
      </c>
      <c r="H271" s="310">
        <v>51.22</v>
      </c>
      <c r="I271" s="307"/>
    </row>
    <row r="272" spans="1:9" ht="16.5">
      <c r="A272" s="307">
        <v>270</v>
      </c>
      <c r="B272" s="307" t="s">
        <v>1258</v>
      </c>
      <c r="C272" s="309">
        <v>2</v>
      </c>
      <c r="D272" s="309">
        <v>801</v>
      </c>
      <c r="E272" s="307" t="s">
        <v>1253</v>
      </c>
      <c r="F272" s="307" t="s">
        <v>1252</v>
      </c>
      <c r="G272" s="307" t="s">
        <v>102</v>
      </c>
      <c r="H272" s="310">
        <v>51.22</v>
      </c>
      <c r="I272" s="307"/>
    </row>
    <row r="273" spans="1:9" ht="16.5">
      <c r="A273" s="307">
        <v>271</v>
      </c>
      <c r="B273" s="307" t="s">
        <v>1258</v>
      </c>
      <c r="C273" s="309">
        <v>2</v>
      </c>
      <c r="D273" s="309">
        <v>802</v>
      </c>
      <c r="E273" s="307" t="s">
        <v>1160</v>
      </c>
      <c r="F273" s="307" t="s">
        <v>1252</v>
      </c>
      <c r="G273" s="307" t="s">
        <v>680</v>
      </c>
      <c r="H273" s="310">
        <v>51.22</v>
      </c>
      <c r="I273" s="307"/>
    </row>
    <row r="274" spans="1:9" ht="16.5">
      <c r="A274" s="307">
        <v>272</v>
      </c>
      <c r="B274" s="307" t="s">
        <v>1258</v>
      </c>
      <c r="C274" s="309">
        <v>2</v>
      </c>
      <c r="D274" s="309">
        <v>803</v>
      </c>
      <c r="E274" s="307" t="s">
        <v>1157</v>
      </c>
      <c r="F274" s="307" t="s">
        <v>1252</v>
      </c>
      <c r="G274" s="307" t="s">
        <v>102</v>
      </c>
      <c r="H274" s="310">
        <v>51.22</v>
      </c>
      <c r="I274" s="307"/>
    </row>
    <row r="275" spans="1:9" ht="16.5">
      <c r="A275" s="307">
        <v>273</v>
      </c>
      <c r="B275" s="307" t="s">
        <v>1259</v>
      </c>
      <c r="C275" s="309">
        <v>1</v>
      </c>
      <c r="D275" s="309">
        <v>102</v>
      </c>
      <c r="E275" s="307" t="s">
        <v>1253</v>
      </c>
      <c r="F275" s="307" t="s">
        <v>1252</v>
      </c>
      <c r="G275" s="307" t="s">
        <v>102</v>
      </c>
      <c r="H275" s="310">
        <v>51.22</v>
      </c>
      <c r="I275" s="307"/>
    </row>
    <row r="276" spans="1:9" ht="16.5">
      <c r="A276" s="307">
        <v>274</v>
      </c>
      <c r="B276" s="307" t="s">
        <v>1259</v>
      </c>
      <c r="C276" s="309">
        <v>2</v>
      </c>
      <c r="D276" s="309">
        <v>101</v>
      </c>
      <c r="E276" s="307" t="s">
        <v>1253</v>
      </c>
      <c r="F276" s="307" t="s">
        <v>1252</v>
      </c>
      <c r="G276" s="307" t="s">
        <v>102</v>
      </c>
      <c r="H276" s="310">
        <v>51.22</v>
      </c>
      <c r="I276" s="307"/>
    </row>
    <row r="277" spans="1:9" ht="16.5">
      <c r="A277" s="307">
        <v>275</v>
      </c>
      <c r="B277" s="307" t="s">
        <v>1259</v>
      </c>
      <c r="C277" s="309">
        <v>1</v>
      </c>
      <c r="D277" s="309">
        <v>201</v>
      </c>
      <c r="E277" s="307" t="s">
        <v>1157</v>
      </c>
      <c r="F277" s="307" t="s">
        <v>1252</v>
      </c>
      <c r="G277" s="307" t="s">
        <v>102</v>
      </c>
      <c r="H277" s="310">
        <v>51.22</v>
      </c>
      <c r="I277" s="307"/>
    </row>
    <row r="278" spans="1:9" ht="16.5">
      <c r="A278" s="307">
        <v>276</v>
      </c>
      <c r="B278" s="307" t="s">
        <v>1259</v>
      </c>
      <c r="C278" s="309">
        <v>1</v>
      </c>
      <c r="D278" s="309">
        <v>202</v>
      </c>
      <c r="E278" s="307" t="s">
        <v>1160</v>
      </c>
      <c r="F278" s="307" t="s">
        <v>1252</v>
      </c>
      <c r="G278" s="307" t="s">
        <v>680</v>
      </c>
      <c r="H278" s="310">
        <v>51.22</v>
      </c>
      <c r="I278" s="307"/>
    </row>
    <row r="279" spans="1:9" ht="16.5">
      <c r="A279" s="307">
        <v>277</v>
      </c>
      <c r="B279" s="307" t="s">
        <v>1259</v>
      </c>
      <c r="C279" s="309">
        <v>1</v>
      </c>
      <c r="D279" s="309">
        <v>203</v>
      </c>
      <c r="E279" s="307" t="s">
        <v>1253</v>
      </c>
      <c r="F279" s="307" t="s">
        <v>1252</v>
      </c>
      <c r="G279" s="307" t="s">
        <v>102</v>
      </c>
      <c r="H279" s="310">
        <v>51.22</v>
      </c>
      <c r="I279" s="307"/>
    </row>
    <row r="280" spans="1:9" ht="16.5">
      <c r="A280" s="307">
        <v>278</v>
      </c>
      <c r="B280" s="307" t="s">
        <v>1259</v>
      </c>
      <c r="C280" s="309">
        <v>2</v>
      </c>
      <c r="D280" s="309">
        <v>201</v>
      </c>
      <c r="E280" s="307" t="s">
        <v>1253</v>
      </c>
      <c r="F280" s="307" t="s">
        <v>1252</v>
      </c>
      <c r="G280" s="307" t="s">
        <v>102</v>
      </c>
      <c r="H280" s="310">
        <v>51.22</v>
      </c>
      <c r="I280" s="307"/>
    </row>
    <row r="281" spans="1:9" ht="16.5">
      <c r="A281" s="307">
        <v>279</v>
      </c>
      <c r="B281" s="307" t="s">
        <v>1259</v>
      </c>
      <c r="C281" s="309">
        <v>2</v>
      </c>
      <c r="D281" s="309">
        <v>202</v>
      </c>
      <c r="E281" s="307" t="s">
        <v>1160</v>
      </c>
      <c r="F281" s="307" t="s">
        <v>1252</v>
      </c>
      <c r="G281" s="307" t="s">
        <v>680</v>
      </c>
      <c r="H281" s="310">
        <v>51.22</v>
      </c>
      <c r="I281" s="307"/>
    </row>
    <row r="282" spans="1:9" ht="16.5">
      <c r="A282" s="307">
        <v>280</v>
      </c>
      <c r="B282" s="307" t="s">
        <v>1259</v>
      </c>
      <c r="C282" s="309">
        <v>2</v>
      </c>
      <c r="D282" s="309">
        <v>203</v>
      </c>
      <c r="E282" s="307" t="s">
        <v>1157</v>
      </c>
      <c r="F282" s="307" t="s">
        <v>1252</v>
      </c>
      <c r="G282" s="307" t="s">
        <v>102</v>
      </c>
      <c r="H282" s="310">
        <v>51.22</v>
      </c>
      <c r="I282" s="307"/>
    </row>
    <row r="283" spans="1:9" ht="16.5">
      <c r="A283" s="307">
        <v>281</v>
      </c>
      <c r="B283" s="307" t="s">
        <v>1259</v>
      </c>
      <c r="C283" s="309">
        <v>1</v>
      </c>
      <c r="D283" s="309">
        <v>301</v>
      </c>
      <c r="E283" s="307" t="s">
        <v>1157</v>
      </c>
      <c r="F283" s="307" t="s">
        <v>1252</v>
      </c>
      <c r="G283" s="307" t="s">
        <v>102</v>
      </c>
      <c r="H283" s="310">
        <v>51.22</v>
      </c>
      <c r="I283" s="307"/>
    </row>
    <row r="284" spans="1:9" ht="16.5">
      <c r="A284" s="307">
        <v>282</v>
      </c>
      <c r="B284" s="307" t="s">
        <v>1259</v>
      </c>
      <c r="C284" s="309">
        <v>1</v>
      </c>
      <c r="D284" s="309">
        <v>302</v>
      </c>
      <c r="E284" s="307" t="s">
        <v>1160</v>
      </c>
      <c r="F284" s="307" t="s">
        <v>1252</v>
      </c>
      <c r="G284" s="307" t="s">
        <v>680</v>
      </c>
      <c r="H284" s="310">
        <v>51.22</v>
      </c>
      <c r="I284" s="307"/>
    </row>
    <row r="285" spans="1:9" ht="16.5">
      <c r="A285" s="307">
        <v>283</v>
      </c>
      <c r="B285" s="307" t="s">
        <v>1259</v>
      </c>
      <c r="C285" s="309">
        <v>1</v>
      </c>
      <c r="D285" s="309">
        <v>303</v>
      </c>
      <c r="E285" s="307" t="s">
        <v>1253</v>
      </c>
      <c r="F285" s="307" t="s">
        <v>1252</v>
      </c>
      <c r="G285" s="307" t="s">
        <v>102</v>
      </c>
      <c r="H285" s="310">
        <v>51.22</v>
      </c>
      <c r="I285" s="307"/>
    </row>
    <row r="286" spans="1:9" ht="16.5">
      <c r="A286" s="307">
        <v>284</v>
      </c>
      <c r="B286" s="307" t="s">
        <v>1259</v>
      </c>
      <c r="C286" s="309">
        <v>2</v>
      </c>
      <c r="D286" s="309">
        <v>301</v>
      </c>
      <c r="E286" s="307" t="s">
        <v>1253</v>
      </c>
      <c r="F286" s="307" t="s">
        <v>1252</v>
      </c>
      <c r="G286" s="307" t="s">
        <v>102</v>
      </c>
      <c r="H286" s="310">
        <v>51.22</v>
      </c>
      <c r="I286" s="307"/>
    </row>
    <row r="287" spans="1:9" ht="16.5">
      <c r="A287" s="307">
        <v>285</v>
      </c>
      <c r="B287" s="307" t="s">
        <v>1259</v>
      </c>
      <c r="C287" s="309">
        <v>2</v>
      </c>
      <c r="D287" s="309">
        <v>302</v>
      </c>
      <c r="E287" s="307" t="s">
        <v>1160</v>
      </c>
      <c r="F287" s="307" t="s">
        <v>1252</v>
      </c>
      <c r="G287" s="307" t="s">
        <v>680</v>
      </c>
      <c r="H287" s="310">
        <v>51.22</v>
      </c>
      <c r="I287" s="307"/>
    </row>
    <row r="288" spans="1:9" ht="16.5">
      <c r="A288" s="307">
        <v>286</v>
      </c>
      <c r="B288" s="307" t="s">
        <v>1259</v>
      </c>
      <c r="C288" s="309">
        <v>2</v>
      </c>
      <c r="D288" s="309">
        <v>303</v>
      </c>
      <c r="E288" s="307" t="s">
        <v>1157</v>
      </c>
      <c r="F288" s="307" t="s">
        <v>1252</v>
      </c>
      <c r="G288" s="307" t="s">
        <v>102</v>
      </c>
      <c r="H288" s="310">
        <v>51.22</v>
      </c>
      <c r="I288" s="307"/>
    </row>
    <row r="289" spans="1:9" ht="16.5">
      <c r="A289" s="307">
        <v>287</v>
      </c>
      <c r="B289" s="307" t="s">
        <v>1259</v>
      </c>
      <c r="C289" s="309">
        <v>1</v>
      </c>
      <c r="D289" s="309">
        <v>401</v>
      </c>
      <c r="E289" s="307" t="s">
        <v>1157</v>
      </c>
      <c r="F289" s="307" t="s">
        <v>1252</v>
      </c>
      <c r="G289" s="307" t="s">
        <v>102</v>
      </c>
      <c r="H289" s="310">
        <v>51.22</v>
      </c>
      <c r="I289" s="307"/>
    </row>
    <row r="290" spans="1:9" ht="16.5">
      <c r="A290" s="307">
        <v>288</v>
      </c>
      <c r="B290" s="307" t="s">
        <v>1259</v>
      </c>
      <c r="C290" s="309">
        <v>1</v>
      </c>
      <c r="D290" s="309">
        <v>402</v>
      </c>
      <c r="E290" s="307" t="s">
        <v>1160</v>
      </c>
      <c r="F290" s="307" t="s">
        <v>1252</v>
      </c>
      <c r="G290" s="307" t="s">
        <v>680</v>
      </c>
      <c r="H290" s="310">
        <v>51.22</v>
      </c>
      <c r="I290" s="307"/>
    </row>
    <row r="291" spans="1:9" ht="16.5">
      <c r="A291" s="307">
        <v>289</v>
      </c>
      <c r="B291" s="307" t="s">
        <v>1259</v>
      </c>
      <c r="C291" s="309">
        <v>1</v>
      </c>
      <c r="D291" s="309">
        <v>403</v>
      </c>
      <c r="E291" s="307" t="s">
        <v>1253</v>
      </c>
      <c r="F291" s="307" t="s">
        <v>1252</v>
      </c>
      <c r="G291" s="307" t="s">
        <v>102</v>
      </c>
      <c r="H291" s="310">
        <v>51.22</v>
      </c>
      <c r="I291" s="307"/>
    </row>
    <row r="292" spans="1:9" ht="16.5">
      <c r="A292" s="307">
        <v>290</v>
      </c>
      <c r="B292" s="307" t="s">
        <v>1259</v>
      </c>
      <c r="C292" s="309">
        <v>2</v>
      </c>
      <c r="D292" s="309">
        <v>401</v>
      </c>
      <c r="E292" s="307" t="s">
        <v>1253</v>
      </c>
      <c r="F292" s="307" t="s">
        <v>1252</v>
      </c>
      <c r="G292" s="307" t="s">
        <v>102</v>
      </c>
      <c r="H292" s="310">
        <v>51.22</v>
      </c>
      <c r="I292" s="307"/>
    </row>
    <row r="293" spans="1:9" ht="16.5">
      <c r="A293" s="307">
        <v>291</v>
      </c>
      <c r="B293" s="307" t="s">
        <v>1259</v>
      </c>
      <c r="C293" s="309">
        <v>2</v>
      </c>
      <c r="D293" s="309">
        <v>402</v>
      </c>
      <c r="E293" s="307" t="s">
        <v>1160</v>
      </c>
      <c r="F293" s="307" t="s">
        <v>1252</v>
      </c>
      <c r="G293" s="307" t="s">
        <v>680</v>
      </c>
      <c r="H293" s="310">
        <v>51.22</v>
      </c>
      <c r="I293" s="307"/>
    </row>
    <row r="294" spans="1:9" ht="16.5">
      <c r="A294" s="307">
        <v>292</v>
      </c>
      <c r="B294" s="307" t="s">
        <v>1259</v>
      </c>
      <c r="C294" s="309">
        <v>2</v>
      </c>
      <c r="D294" s="309">
        <v>403</v>
      </c>
      <c r="E294" s="307" t="s">
        <v>1157</v>
      </c>
      <c r="F294" s="307" t="s">
        <v>1252</v>
      </c>
      <c r="G294" s="307" t="s">
        <v>102</v>
      </c>
      <c r="H294" s="310">
        <v>51.22</v>
      </c>
      <c r="I294" s="307"/>
    </row>
    <row r="295" spans="1:9" ht="16.5">
      <c r="A295" s="307">
        <v>293</v>
      </c>
      <c r="B295" s="307" t="s">
        <v>1259</v>
      </c>
      <c r="C295" s="309">
        <v>1</v>
      </c>
      <c r="D295" s="309">
        <v>501</v>
      </c>
      <c r="E295" s="307" t="s">
        <v>1157</v>
      </c>
      <c r="F295" s="307" t="s">
        <v>1252</v>
      </c>
      <c r="G295" s="307" t="s">
        <v>102</v>
      </c>
      <c r="H295" s="310">
        <v>51.22</v>
      </c>
      <c r="I295" s="307"/>
    </row>
    <row r="296" spans="1:9" ht="16.5">
      <c r="A296" s="307">
        <v>294</v>
      </c>
      <c r="B296" s="307" t="s">
        <v>1259</v>
      </c>
      <c r="C296" s="309">
        <v>1</v>
      </c>
      <c r="D296" s="309">
        <v>502</v>
      </c>
      <c r="E296" s="307" t="s">
        <v>1160</v>
      </c>
      <c r="F296" s="307" t="s">
        <v>1252</v>
      </c>
      <c r="G296" s="307" t="s">
        <v>680</v>
      </c>
      <c r="H296" s="310">
        <v>51.22</v>
      </c>
      <c r="I296" s="307"/>
    </row>
    <row r="297" spans="1:9" ht="16.5">
      <c r="A297" s="307">
        <v>295</v>
      </c>
      <c r="B297" s="307" t="s">
        <v>1259</v>
      </c>
      <c r="C297" s="309">
        <v>1</v>
      </c>
      <c r="D297" s="309">
        <v>503</v>
      </c>
      <c r="E297" s="307" t="s">
        <v>1253</v>
      </c>
      <c r="F297" s="307" t="s">
        <v>1252</v>
      </c>
      <c r="G297" s="307" t="s">
        <v>102</v>
      </c>
      <c r="H297" s="310">
        <v>51.22</v>
      </c>
      <c r="I297" s="307"/>
    </row>
    <row r="298" spans="1:9" ht="16.5">
      <c r="A298" s="307">
        <v>296</v>
      </c>
      <c r="B298" s="307" t="s">
        <v>1259</v>
      </c>
      <c r="C298" s="309">
        <v>2</v>
      </c>
      <c r="D298" s="309">
        <v>501</v>
      </c>
      <c r="E298" s="307" t="s">
        <v>1253</v>
      </c>
      <c r="F298" s="307" t="s">
        <v>1252</v>
      </c>
      <c r="G298" s="307" t="s">
        <v>102</v>
      </c>
      <c r="H298" s="310">
        <v>51.22</v>
      </c>
      <c r="I298" s="307"/>
    </row>
    <row r="299" spans="1:9" ht="16.5">
      <c r="A299" s="307">
        <v>297</v>
      </c>
      <c r="B299" s="307" t="s">
        <v>1259</v>
      </c>
      <c r="C299" s="309">
        <v>2</v>
      </c>
      <c r="D299" s="309">
        <v>502</v>
      </c>
      <c r="E299" s="307" t="s">
        <v>1160</v>
      </c>
      <c r="F299" s="307" t="s">
        <v>1252</v>
      </c>
      <c r="G299" s="307" t="s">
        <v>680</v>
      </c>
      <c r="H299" s="310">
        <v>51.22</v>
      </c>
      <c r="I299" s="307"/>
    </row>
    <row r="300" spans="1:9" ht="16.5">
      <c r="A300" s="307">
        <v>298</v>
      </c>
      <c r="B300" s="307" t="s">
        <v>1259</v>
      </c>
      <c r="C300" s="309">
        <v>2</v>
      </c>
      <c r="D300" s="309">
        <v>503</v>
      </c>
      <c r="E300" s="307" t="s">
        <v>1157</v>
      </c>
      <c r="F300" s="307" t="s">
        <v>1252</v>
      </c>
      <c r="G300" s="307" t="s">
        <v>102</v>
      </c>
      <c r="H300" s="310">
        <v>51.22</v>
      </c>
      <c r="I300" s="307"/>
    </row>
    <row r="301" spans="1:9" ht="16.5">
      <c r="A301" s="307">
        <v>299</v>
      </c>
      <c r="B301" s="307" t="s">
        <v>1259</v>
      </c>
      <c r="C301" s="309">
        <v>1</v>
      </c>
      <c r="D301" s="309">
        <v>601</v>
      </c>
      <c r="E301" s="307" t="s">
        <v>1157</v>
      </c>
      <c r="F301" s="307" t="s">
        <v>1252</v>
      </c>
      <c r="G301" s="307" t="s">
        <v>102</v>
      </c>
      <c r="H301" s="310">
        <v>51.22</v>
      </c>
      <c r="I301" s="307"/>
    </row>
    <row r="302" spans="1:9" ht="16.5">
      <c r="A302" s="307">
        <v>300</v>
      </c>
      <c r="B302" s="307" t="s">
        <v>1259</v>
      </c>
      <c r="C302" s="309">
        <v>1</v>
      </c>
      <c r="D302" s="309">
        <v>602</v>
      </c>
      <c r="E302" s="307" t="s">
        <v>1160</v>
      </c>
      <c r="F302" s="307" t="s">
        <v>1252</v>
      </c>
      <c r="G302" s="307" t="s">
        <v>680</v>
      </c>
      <c r="H302" s="310">
        <v>51.22</v>
      </c>
      <c r="I302" s="307"/>
    </row>
    <row r="303" spans="1:9" ht="16.5">
      <c r="A303" s="307">
        <v>301</v>
      </c>
      <c r="B303" s="307" t="s">
        <v>1259</v>
      </c>
      <c r="C303" s="309">
        <v>1</v>
      </c>
      <c r="D303" s="309">
        <v>603</v>
      </c>
      <c r="E303" s="307" t="s">
        <v>1253</v>
      </c>
      <c r="F303" s="307" t="s">
        <v>1252</v>
      </c>
      <c r="G303" s="307" t="s">
        <v>102</v>
      </c>
      <c r="H303" s="310">
        <v>51.22</v>
      </c>
      <c r="I303" s="307"/>
    </row>
    <row r="304" spans="1:9" ht="16.5">
      <c r="A304" s="307">
        <v>302</v>
      </c>
      <c r="B304" s="307" t="s">
        <v>1259</v>
      </c>
      <c r="C304" s="309">
        <v>2</v>
      </c>
      <c r="D304" s="309">
        <v>601</v>
      </c>
      <c r="E304" s="307" t="s">
        <v>1253</v>
      </c>
      <c r="F304" s="307" t="s">
        <v>1252</v>
      </c>
      <c r="G304" s="307" t="s">
        <v>102</v>
      </c>
      <c r="H304" s="310">
        <v>51.22</v>
      </c>
      <c r="I304" s="307"/>
    </row>
    <row r="305" spans="1:9" ht="16.5">
      <c r="A305" s="307">
        <v>303</v>
      </c>
      <c r="B305" s="307" t="s">
        <v>1259</v>
      </c>
      <c r="C305" s="309">
        <v>2</v>
      </c>
      <c r="D305" s="309">
        <v>602</v>
      </c>
      <c r="E305" s="307" t="s">
        <v>1160</v>
      </c>
      <c r="F305" s="307" t="s">
        <v>1252</v>
      </c>
      <c r="G305" s="307" t="s">
        <v>680</v>
      </c>
      <c r="H305" s="310">
        <v>51.22</v>
      </c>
      <c r="I305" s="307"/>
    </row>
    <row r="306" spans="1:9" ht="16.5">
      <c r="A306" s="307">
        <v>304</v>
      </c>
      <c r="B306" s="307" t="s">
        <v>1259</v>
      </c>
      <c r="C306" s="309">
        <v>2</v>
      </c>
      <c r="D306" s="309">
        <v>603</v>
      </c>
      <c r="E306" s="307" t="s">
        <v>1157</v>
      </c>
      <c r="F306" s="307" t="s">
        <v>1252</v>
      </c>
      <c r="G306" s="307" t="s">
        <v>102</v>
      </c>
      <c r="H306" s="310">
        <v>51.22</v>
      </c>
      <c r="I306" s="307"/>
    </row>
    <row r="307" spans="1:9" ht="16.5">
      <c r="A307" s="307">
        <v>305</v>
      </c>
      <c r="B307" s="307" t="s">
        <v>1259</v>
      </c>
      <c r="C307" s="309">
        <v>1</v>
      </c>
      <c r="D307" s="309">
        <v>701</v>
      </c>
      <c r="E307" s="307" t="s">
        <v>1157</v>
      </c>
      <c r="F307" s="307" t="s">
        <v>1252</v>
      </c>
      <c r="G307" s="307" t="s">
        <v>102</v>
      </c>
      <c r="H307" s="310">
        <v>51.22</v>
      </c>
      <c r="I307" s="307"/>
    </row>
    <row r="308" spans="1:9" ht="16.5">
      <c r="A308" s="307">
        <v>306</v>
      </c>
      <c r="B308" s="307" t="s">
        <v>1259</v>
      </c>
      <c r="C308" s="309">
        <v>1</v>
      </c>
      <c r="D308" s="309">
        <v>702</v>
      </c>
      <c r="E308" s="307" t="s">
        <v>1160</v>
      </c>
      <c r="F308" s="307" t="s">
        <v>1252</v>
      </c>
      <c r="G308" s="307" t="s">
        <v>680</v>
      </c>
      <c r="H308" s="310">
        <v>51.22</v>
      </c>
      <c r="I308" s="307"/>
    </row>
    <row r="309" spans="1:9" ht="16.5">
      <c r="A309" s="307">
        <v>307</v>
      </c>
      <c r="B309" s="307" t="s">
        <v>1259</v>
      </c>
      <c r="C309" s="309">
        <v>1</v>
      </c>
      <c r="D309" s="309">
        <v>703</v>
      </c>
      <c r="E309" s="307" t="s">
        <v>1253</v>
      </c>
      <c r="F309" s="307" t="s">
        <v>1252</v>
      </c>
      <c r="G309" s="307" t="s">
        <v>102</v>
      </c>
      <c r="H309" s="310">
        <v>51.22</v>
      </c>
      <c r="I309" s="307"/>
    </row>
    <row r="310" spans="1:9" ht="16.5">
      <c r="A310" s="307">
        <v>308</v>
      </c>
      <c r="B310" s="307" t="s">
        <v>1259</v>
      </c>
      <c r="C310" s="309">
        <v>2</v>
      </c>
      <c r="D310" s="309">
        <v>701</v>
      </c>
      <c r="E310" s="307" t="s">
        <v>1253</v>
      </c>
      <c r="F310" s="307" t="s">
        <v>1252</v>
      </c>
      <c r="G310" s="307" t="s">
        <v>102</v>
      </c>
      <c r="H310" s="310">
        <v>51.22</v>
      </c>
      <c r="I310" s="307"/>
    </row>
    <row r="311" spans="1:9" ht="16.5">
      <c r="A311" s="307">
        <v>309</v>
      </c>
      <c r="B311" s="307" t="s">
        <v>1259</v>
      </c>
      <c r="C311" s="309">
        <v>2</v>
      </c>
      <c r="D311" s="309">
        <v>702</v>
      </c>
      <c r="E311" s="307" t="s">
        <v>1160</v>
      </c>
      <c r="F311" s="307" t="s">
        <v>1252</v>
      </c>
      <c r="G311" s="307" t="s">
        <v>680</v>
      </c>
      <c r="H311" s="310">
        <v>51.22</v>
      </c>
      <c r="I311" s="307"/>
    </row>
    <row r="312" spans="1:9" ht="16.5">
      <c r="A312" s="307">
        <v>310</v>
      </c>
      <c r="B312" s="307" t="s">
        <v>1259</v>
      </c>
      <c r="C312" s="309">
        <v>2</v>
      </c>
      <c r="D312" s="309">
        <v>703</v>
      </c>
      <c r="E312" s="307" t="s">
        <v>1157</v>
      </c>
      <c r="F312" s="307" t="s">
        <v>1252</v>
      </c>
      <c r="G312" s="307" t="s">
        <v>102</v>
      </c>
      <c r="H312" s="310">
        <v>51.22</v>
      </c>
      <c r="I312" s="307"/>
    </row>
    <row r="313" spans="1:9" ht="16.5">
      <c r="A313" s="307">
        <v>311</v>
      </c>
      <c r="B313" s="307" t="s">
        <v>1259</v>
      </c>
      <c r="C313" s="309">
        <v>1</v>
      </c>
      <c r="D313" s="309">
        <v>801</v>
      </c>
      <c r="E313" s="307" t="s">
        <v>1157</v>
      </c>
      <c r="F313" s="307" t="s">
        <v>1252</v>
      </c>
      <c r="G313" s="307" t="s">
        <v>102</v>
      </c>
      <c r="H313" s="310">
        <v>51.22</v>
      </c>
      <c r="I313" s="307"/>
    </row>
    <row r="314" spans="1:9" ht="16.5">
      <c r="A314" s="307">
        <v>312</v>
      </c>
      <c r="B314" s="307" t="s">
        <v>1259</v>
      </c>
      <c r="C314" s="309">
        <v>1</v>
      </c>
      <c r="D314" s="309">
        <v>802</v>
      </c>
      <c r="E314" s="307" t="s">
        <v>1160</v>
      </c>
      <c r="F314" s="307" t="s">
        <v>1252</v>
      </c>
      <c r="G314" s="307" t="s">
        <v>680</v>
      </c>
      <c r="H314" s="310">
        <v>51.22</v>
      </c>
      <c r="I314" s="307"/>
    </row>
    <row r="315" spans="1:9" ht="16.5">
      <c r="A315" s="307">
        <v>313</v>
      </c>
      <c r="B315" s="307" t="s">
        <v>1259</v>
      </c>
      <c r="C315" s="309">
        <v>1</v>
      </c>
      <c r="D315" s="309">
        <v>803</v>
      </c>
      <c r="E315" s="307" t="s">
        <v>1253</v>
      </c>
      <c r="F315" s="307" t="s">
        <v>1252</v>
      </c>
      <c r="G315" s="307" t="s">
        <v>102</v>
      </c>
      <c r="H315" s="310">
        <v>51.22</v>
      </c>
      <c r="I315" s="307"/>
    </row>
    <row r="316" spans="1:9" ht="16.5">
      <c r="A316" s="307">
        <v>314</v>
      </c>
      <c r="B316" s="307" t="s">
        <v>1259</v>
      </c>
      <c r="C316" s="309">
        <v>2</v>
      </c>
      <c r="D316" s="309">
        <v>801</v>
      </c>
      <c r="E316" s="307" t="s">
        <v>1253</v>
      </c>
      <c r="F316" s="307" t="s">
        <v>1252</v>
      </c>
      <c r="G316" s="307" t="s">
        <v>102</v>
      </c>
      <c r="H316" s="310">
        <v>51.22</v>
      </c>
      <c r="I316" s="307"/>
    </row>
    <row r="317" spans="1:9" ht="16.5">
      <c r="A317" s="307">
        <v>315</v>
      </c>
      <c r="B317" s="307" t="s">
        <v>1259</v>
      </c>
      <c r="C317" s="309">
        <v>2</v>
      </c>
      <c r="D317" s="309">
        <v>802</v>
      </c>
      <c r="E317" s="307" t="s">
        <v>1160</v>
      </c>
      <c r="F317" s="307" t="s">
        <v>1252</v>
      </c>
      <c r="G317" s="307" t="s">
        <v>680</v>
      </c>
      <c r="H317" s="310">
        <v>51.22</v>
      </c>
      <c r="I317" s="307"/>
    </row>
    <row r="318" spans="1:9" ht="16.5">
      <c r="A318" s="307">
        <v>316</v>
      </c>
      <c r="B318" s="307" t="s">
        <v>1259</v>
      </c>
      <c r="C318" s="309">
        <v>2</v>
      </c>
      <c r="D318" s="309">
        <v>803</v>
      </c>
      <c r="E318" s="307" t="s">
        <v>1157</v>
      </c>
      <c r="F318" s="307" t="s">
        <v>1252</v>
      </c>
      <c r="G318" s="307" t="s">
        <v>102</v>
      </c>
      <c r="H318" s="310">
        <v>51.22</v>
      </c>
      <c r="I318" s="307"/>
    </row>
    <row r="319" spans="1:9" ht="16.5">
      <c r="A319" s="307">
        <v>317</v>
      </c>
      <c r="B319" s="307" t="s">
        <v>1259</v>
      </c>
      <c r="C319" s="309">
        <v>1</v>
      </c>
      <c r="D319" s="309">
        <v>901</v>
      </c>
      <c r="E319" s="307" t="s">
        <v>1157</v>
      </c>
      <c r="F319" s="307" t="s">
        <v>1252</v>
      </c>
      <c r="G319" s="307" t="s">
        <v>102</v>
      </c>
      <c r="H319" s="310">
        <v>51.22</v>
      </c>
      <c r="I319" s="307"/>
    </row>
    <row r="320" spans="1:9" ht="16.5">
      <c r="A320" s="307">
        <v>318</v>
      </c>
      <c r="B320" s="307" t="s">
        <v>1259</v>
      </c>
      <c r="C320" s="309">
        <v>1</v>
      </c>
      <c r="D320" s="309">
        <v>902</v>
      </c>
      <c r="E320" s="307" t="s">
        <v>1160</v>
      </c>
      <c r="F320" s="307" t="s">
        <v>1252</v>
      </c>
      <c r="G320" s="307" t="s">
        <v>680</v>
      </c>
      <c r="H320" s="310">
        <v>51.22</v>
      </c>
      <c r="I320" s="307"/>
    </row>
    <row r="321" spans="1:9" ht="16.5">
      <c r="A321" s="307">
        <v>319</v>
      </c>
      <c r="B321" s="307" t="s">
        <v>1259</v>
      </c>
      <c r="C321" s="309">
        <v>1</v>
      </c>
      <c r="D321" s="309">
        <v>903</v>
      </c>
      <c r="E321" s="307" t="s">
        <v>1253</v>
      </c>
      <c r="F321" s="307" t="s">
        <v>1252</v>
      </c>
      <c r="G321" s="307" t="s">
        <v>102</v>
      </c>
      <c r="H321" s="310">
        <v>51.22</v>
      </c>
      <c r="I321" s="307"/>
    </row>
    <row r="322" spans="1:9" ht="16.5">
      <c r="A322" s="307">
        <v>320</v>
      </c>
      <c r="B322" s="307" t="s">
        <v>1259</v>
      </c>
      <c r="C322" s="309">
        <v>2</v>
      </c>
      <c r="D322" s="309">
        <v>901</v>
      </c>
      <c r="E322" s="307" t="s">
        <v>1253</v>
      </c>
      <c r="F322" s="307" t="s">
        <v>1252</v>
      </c>
      <c r="G322" s="307" t="s">
        <v>102</v>
      </c>
      <c r="H322" s="310">
        <v>51.22</v>
      </c>
      <c r="I322" s="307"/>
    </row>
    <row r="323" spans="1:9" ht="16.5">
      <c r="A323" s="307">
        <v>321</v>
      </c>
      <c r="B323" s="307" t="s">
        <v>1259</v>
      </c>
      <c r="C323" s="309">
        <v>2</v>
      </c>
      <c r="D323" s="309">
        <v>902</v>
      </c>
      <c r="E323" s="307" t="s">
        <v>1160</v>
      </c>
      <c r="F323" s="307" t="s">
        <v>1252</v>
      </c>
      <c r="G323" s="307" t="s">
        <v>680</v>
      </c>
      <c r="H323" s="310">
        <v>51.22</v>
      </c>
      <c r="I323" s="307"/>
    </row>
    <row r="324" spans="1:9" ht="16.5">
      <c r="A324" s="307">
        <v>322</v>
      </c>
      <c r="B324" s="307" t="s">
        <v>1259</v>
      </c>
      <c r="C324" s="309">
        <v>2</v>
      </c>
      <c r="D324" s="309">
        <v>903</v>
      </c>
      <c r="E324" s="307" t="s">
        <v>1157</v>
      </c>
      <c r="F324" s="307" t="s">
        <v>1252</v>
      </c>
      <c r="G324" s="307" t="s">
        <v>102</v>
      </c>
      <c r="H324" s="310">
        <v>51.22</v>
      </c>
      <c r="I324" s="307"/>
    </row>
    <row r="325" spans="1:9" ht="16.5">
      <c r="A325" s="307">
        <v>323</v>
      </c>
      <c r="B325" s="307" t="s">
        <v>1260</v>
      </c>
      <c r="C325" s="309">
        <v>1</v>
      </c>
      <c r="D325" s="309">
        <v>102</v>
      </c>
      <c r="E325" s="307" t="s">
        <v>1160</v>
      </c>
      <c r="F325" s="307" t="s">
        <v>1252</v>
      </c>
      <c r="G325" s="307" t="s">
        <v>680</v>
      </c>
      <c r="H325" s="310">
        <v>51.22</v>
      </c>
      <c r="I325" s="307"/>
    </row>
    <row r="326" spans="1:9" ht="16.5">
      <c r="A326" s="307">
        <v>324</v>
      </c>
      <c r="B326" s="307" t="s">
        <v>1260</v>
      </c>
      <c r="C326" s="309">
        <v>1</v>
      </c>
      <c r="D326" s="309">
        <v>103</v>
      </c>
      <c r="E326" s="307" t="s">
        <v>1253</v>
      </c>
      <c r="F326" s="307" t="s">
        <v>1252</v>
      </c>
      <c r="G326" s="307" t="s">
        <v>102</v>
      </c>
      <c r="H326" s="310">
        <v>51.22</v>
      </c>
      <c r="I326" s="307"/>
    </row>
    <row r="327" spans="1:9" ht="16.5">
      <c r="A327" s="307">
        <v>325</v>
      </c>
      <c r="B327" s="307" t="s">
        <v>1260</v>
      </c>
      <c r="C327" s="309">
        <v>2</v>
      </c>
      <c r="D327" s="309">
        <v>101</v>
      </c>
      <c r="E327" s="307" t="s">
        <v>1253</v>
      </c>
      <c r="F327" s="307" t="s">
        <v>1252</v>
      </c>
      <c r="G327" s="307" t="s">
        <v>102</v>
      </c>
      <c r="H327" s="310">
        <v>51.22</v>
      </c>
      <c r="I327" s="307"/>
    </row>
    <row r="328" spans="1:9" ht="16.5">
      <c r="A328" s="307">
        <v>326</v>
      </c>
      <c r="B328" s="307" t="s">
        <v>1260</v>
      </c>
      <c r="C328" s="309">
        <v>2</v>
      </c>
      <c r="D328" s="309">
        <v>102</v>
      </c>
      <c r="E328" s="307" t="s">
        <v>1160</v>
      </c>
      <c r="F328" s="307" t="s">
        <v>1252</v>
      </c>
      <c r="G328" s="307" t="s">
        <v>680</v>
      </c>
      <c r="H328" s="310">
        <v>51.22</v>
      </c>
      <c r="I328" s="307"/>
    </row>
    <row r="329" spans="1:9" ht="16.5">
      <c r="A329" s="307">
        <v>327</v>
      </c>
      <c r="B329" s="307" t="s">
        <v>1260</v>
      </c>
      <c r="C329" s="309">
        <v>1</v>
      </c>
      <c r="D329" s="309">
        <v>201</v>
      </c>
      <c r="E329" s="307" t="s">
        <v>1157</v>
      </c>
      <c r="F329" s="307" t="s">
        <v>1252</v>
      </c>
      <c r="G329" s="307" t="s">
        <v>102</v>
      </c>
      <c r="H329" s="310">
        <v>51.22</v>
      </c>
      <c r="I329" s="307"/>
    </row>
    <row r="330" spans="1:9" ht="16.5">
      <c r="A330" s="307">
        <v>328</v>
      </c>
      <c r="B330" s="307" t="s">
        <v>1260</v>
      </c>
      <c r="C330" s="309">
        <v>1</v>
      </c>
      <c r="D330" s="309">
        <v>202</v>
      </c>
      <c r="E330" s="307" t="s">
        <v>1160</v>
      </c>
      <c r="F330" s="307" t="s">
        <v>1252</v>
      </c>
      <c r="G330" s="307" t="s">
        <v>680</v>
      </c>
      <c r="H330" s="310">
        <v>51.22</v>
      </c>
      <c r="I330" s="307"/>
    </row>
    <row r="331" spans="1:9" ht="16.5">
      <c r="A331" s="307">
        <v>329</v>
      </c>
      <c r="B331" s="307" t="s">
        <v>1260</v>
      </c>
      <c r="C331" s="309">
        <v>1</v>
      </c>
      <c r="D331" s="309">
        <v>203</v>
      </c>
      <c r="E331" s="307" t="s">
        <v>1253</v>
      </c>
      <c r="F331" s="307" t="s">
        <v>1252</v>
      </c>
      <c r="G331" s="307" t="s">
        <v>102</v>
      </c>
      <c r="H331" s="310">
        <v>51.22</v>
      </c>
      <c r="I331" s="307"/>
    </row>
    <row r="332" spans="1:9" ht="16.5">
      <c r="A332" s="307">
        <v>330</v>
      </c>
      <c r="B332" s="307" t="s">
        <v>1260</v>
      </c>
      <c r="C332" s="309">
        <v>2</v>
      </c>
      <c r="D332" s="309">
        <v>201</v>
      </c>
      <c r="E332" s="307" t="s">
        <v>1253</v>
      </c>
      <c r="F332" s="307" t="s">
        <v>1252</v>
      </c>
      <c r="G332" s="307" t="s">
        <v>102</v>
      </c>
      <c r="H332" s="310">
        <v>51.22</v>
      </c>
      <c r="I332" s="307"/>
    </row>
    <row r="333" spans="1:9" ht="16.5">
      <c r="A333" s="307">
        <v>331</v>
      </c>
      <c r="B333" s="307" t="s">
        <v>1260</v>
      </c>
      <c r="C333" s="309">
        <v>2</v>
      </c>
      <c r="D333" s="309">
        <v>202</v>
      </c>
      <c r="E333" s="307" t="s">
        <v>1160</v>
      </c>
      <c r="F333" s="307" t="s">
        <v>1252</v>
      </c>
      <c r="G333" s="307" t="s">
        <v>680</v>
      </c>
      <c r="H333" s="310">
        <v>51.22</v>
      </c>
      <c r="I333" s="307"/>
    </row>
    <row r="334" spans="1:9" ht="16.5">
      <c r="A334" s="307">
        <v>332</v>
      </c>
      <c r="B334" s="307" t="s">
        <v>1260</v>
      </c>
      <c r="C334" s="309">
        <v>2</v>
      </c>
      <c r="D334" s="309">
        <v>203</v>
      </c>
      <c r="E334" s="307" t="s">
        <v>1157</v>
      </c>
      <c r="F334" s="307" t="s">
        <v>1252</v>
      </c>
      <c r="G334" s="307" t="s">
        <v>102</v>
      </c>
      <c r="H334" s="310">
        <v>51.22</v>
      </c>
      <c r="I334" s="307"/>
    </row>
    <row r="335" spans="1:9" ht="16.5">
      <c r="A335" s="307">
        <v>333</v>
      </c>
      <c r="B335" s="307" t="s">
        <v>1260</v>
      </c>
      <c r="C335" s="309">
        <v>1</v>
      </c>
      <c r="D335" s="309">
        <v>301</v>
      </c>
      <c r="E335" s="307" t="s">
        <v>1157</v>
      </c>
      <c r="F335" s="307" t="s">
        <v>1252</v>
      </c>
      <c r="G335" s="307" t="s">
        <v>102</v>
      </c>
      <c r="H335" s="310">
        <v>51.22</v>
      </c>
      <c r="I335" s="307"/>
    </row>
    <row r="336" spans="1:9" ht="16.5">
      <c r="A336" s="307">
        <v>334</v>
      </c>
      <c r="B336" s="307" t="s">
        <v>1260</v>
      </c>
      <c r="C336" s="309">
        <v>1</v>
      </c>
      <c r="D336" s="309">
        <v>302</v>
      </c>
      <c r="E336" s="307" t="s">
        <v>1160</v>
      </c>
      <c r="F336" s="307" t="s">
        <v>1252</v>
      </c>
      <c r="G336" s="307" t="s">
        <v>680</v>
      </c>
      <c r="H336" s="310">
        <v>51.22</v>
      </c>
      <c r="I336" s="307"/>
    </row>
    <row r="337" spans="1:9" ht="16.5">
      <c r="A337" s="307">
        <v>335</v>
      </c>
      <c r="B337" s="307" t="s">
        <v>1260</v>
      </c>
      <c r="C337" s="309">
        <v>1</v>
      </c>
      <c r="D337" s="309">
        <v>303</v>
      </c>
      <c r="E337" s="307" t="s">
        <v>1253</v>
      </c>
      <c r="F337" s="307" t="s">
        <v>1252</v>
      </c>
      <c r="G337" s="307" t="s">
        <v>102</v>
      </c>
      <c r="H337" s="310">
        <v>51.22</v>
      </c>
      <c r="I337" s="307"/>
    </row>
    <row r="338" spans="1:9" ht="16.5">
      <c r="A338" s="307">
        <v>336</v>
      </c>
      <c r="B338" s="307" t="s">
        <v>1260</v>
      </c>
      <c r="C338" s="309">
        <v>2</v>
      </c>
      <c r="D338" s="309">
        <v>301</v>
      </c>
      <c r="E338" s="307" t="s">
        <v>1253</v>
      </c>
      <c r="F338" s="307" t="s">
        <v>1252</v>
      </c>
      <c r="G338" s="307" t="s">
        <v>102</v>
      </c>
      <c r="H338" s="310">
        <v>51.22</v>
      </c>
      <c r="I338" s="307"/>
    </row>
    <row r="339" spans="1:9" ht="16.5">
      <c r="A339" s="307">
        <v>337</v>
      </c>
      <c r="B339" s="307" t="s">
        <v>1260</v>
      </c>
      <c r="C339" s="309">
        <v>2</v>
      </c>
      <c r="D339" s="309">
        <v>302</v>
      </c>
      <c r="E339" s="307" t="s">
        <v>1160</v>
      </c>
      <c r="F339" s="307" t="s">
        <v>1252</v>
      </c>
      <c r="G339" s="307" t="s">
        <v>680</v>
      </c>
      <c r="H339" s="310">
        <v>51.22</v>
      </c>
      <c r="I339" s="307"/>
    </row>
    <row r="340" spans="1:9" ht="16.5">
      <c r="A340" s="307">
        <v>338</v>
      </c>
      <c r="B340" s="307" t="s">
        <v>1260</v>
      </c>
      <c r="C340" s="309">
        <v>2</v>
      </c>
      <c r="D340" s="309">
        <v>303</v>
      </c>
      <c r="E340" s="307" t="s">
        <v>1157</v>
      </c>
      <c r="F340" s="307" t="s">
        <v>1252</v>
      </c>
      <c r="G340" s="307" t="s">
        <v>102</v>
      </c>
      <c r="H340" s="310">
        <v>51.22</v>
      </c>
      <c r="I340" s="307"/>
    </row>
    <row r="341" spans="1:9" ht="16.5">
      <c r="A341" s="307">
        <v>339</v>
      </c>
      <c r="B341" s="307" t="s">
        <v>1260</v>
      </c>
      <c r="C341" s="309">
        <v>1</v>
      </c>
      <c r="D341" s="309">
        <v>401</v>
      </c>
      <c r="E341" s="307" t="s">
        <v>1157</v>
      </c>
      <c r="F341" s="307" t="s">
        <v>1252</v>
      </c>
      <c r="G341" s="307" t="s">
        <v>102</v>
      </c>
      <c r="H341" s="310">
        <v>51.22</v>
      </c>
      <c r="I341" s="307"/>
    </row>
    <row r="342" spans="1:9" ht="16.5">
      <c r="A342" s="307">
        <v>340</v>
      </c>
      <c r="B342" s="307" t="s">
        <v>1260</v>
      </c>
      <c r="C342" s="309">
        <v>1</v>
      </c>
      <c r="D342" s="309">
        <v>402</v>
      </c>
      <c r="E342" s="307" t="s">
        <v>1160</v>
      </c>
      <c r="F342" s="307" t="s">
        <v>1252</v>
      </c>
      <c r="G342" s="307" t="s">
        <v>680</v>
      </c>
      <c r="H342" s="310">
        <v>51.22</v>
      </c>
      <c r="I342" s="307"/>
    </row>
    <row r="343" spans="1:9" ht="16.5">
      <c r="A343" s="307">
        <v>341</v>
      </c>
      <c r="B343" s="307" t="s">
        <v>1260</v>
      </c>
      <c r="C343" s="309">
        <v>1</v>
      </c>
      <c r="D343" s="309">
        <v>403</v>
      </c>
      <c r="E343" s="307" t="s">
        <v>1253</v>
      </c>
      <c r="F343" s="307" t="s">
        <v>1252</v>
      </c>
      <c r="G343" s="307" t="s">
        <v>102</v>
      </c>
      <c r="H343" s="310">
        <v>51.22</v>
      </c>
      <c r="I343" s="307"/>
    </row>
    <row r="344" spans="1:9" ht="16.5">
      <c r="A344" s="307">
        <v>342</v>
      </c>
      <c r="B344" s="307" t="s">
        <v>1260</v>
      </c>
      <c r="C344" s="309">
        <v>2</v>
      </c>
      <c r="D344" s="309">
        <v>401</v>
      </c>
      <c r="E344" s="307" t="s">
        <v>1253</v>
      </c>
      <c r="F344" s="307" t="s">
        <v>1252</v>
      </c>
      <c r="G344" s="307" t="s">
        <v>102</v>
      </c>
      <c r="H344" s="310">
        <v>51.22</v>
      </c>
      <c r="I344" s="307"/>
    </row>
    <row r="345" spans="1:9" ht="16.5">
      <c r="A345" s="307">
        <v>343</v>
      </c>
      <c r="B345" s="307" t="s">
        <v>1260</v>
      </c>
      <c r="C345" s="309">
        <v>2</v>
      </c>
      <c r="D345" s="309">
        <v>402</v>
      </c>
      <c r="E345" s="307" t="s">
        <v>1160</v>
      </c>
      <c r="F345" s="307" t="s">
        <v>1252</v>
      </c>
      <c r="G345" s="307" t="s">
        <v>680</v>
      </c>
      <c r="H345" s="310">
        <v>51.22</v>
      </c>
      <c r="I345" s="307"/>
    </row>
    <row r="346" spans="1:9" ht="16.5">
      <c r="A346" s="307">
        <v>344</v>
      </c>
      <c r="B346" s="307" t="s">
        <v>1260</v>
      </c>
      <c r="C346" s="309">
        <v>2</v>
      </c>
      <c r="D346" s="309">
        <v>403</v>
      </c>
      <c r="E346" s="307" t="s">
        <v>1157</v>
      </c>
      <c r="F346" s="307" t="s">
        <v>1252</v>
      </c>
      <c r="G346" s="307" t="s">
        <v>102</v>
      </c>
      <c r="H346" s="310">
        <v>51.22</v>
      </c>
      <c r="I346" s="307"/>
    </row>
    <row r="347" spans="1:9" ht="16.5">
      <c r="A347" s="307">
        <v>345</v>
      </c>
      <c r="B347" s="307" t="s">
        <v>1260</v>
      </c>
      <c r="C347" s="309">
        <v>1</v>
      </c>
      <c r="D347" s="309">
        <v>501</v>
      </c>
      <c r="E347" s="307" t="s">
        <v>1157</v>
      </c>
      <c r="F347" s="307" t="s">
        <v>1252</v>
      </c>
      <c r="G347" s="307" t="s">
        <v>102</v>
      </c>
      <c r="H347" s="310">
        <v>51.22</v>
      </c>
      <c r="I347" s="307"/>
    </row>
    <row r="348" spans="1:9" ht="16.5">
      <c r="A348" s="307">
        <v>346</v>
      </c>
      <c r="B348" s="307" t="s">
        <v>1260</v>
      </c>
      <c r="C348" s="309">
        <v>1</v>
      </c>
      <c r="D348" s="309">
        <v>502</v>
      </c>
      <c r="E348" s="307" t="s">
        <v>1160</v>
      </c>
      <c r="F348" s="307" t="s">
        <v>1252</v>
      </c>
      <c r="G348" s="307" t="s">
        <v>680</v>
      </c>
      <c r="H348" s="310">
        <v>51.22</v>
      </c>
      <c r="I348" s="307"/>
    </row>
    <row r="349" spans="1:9" ht="16.5">
      <c r="A349" s="307">
        <v>347</v>
      </c>
      <c r="B349" s="307" t="s">
        <v>1260</v>
      </c>
      <c r="C349" s="309">
        <v>1</v>
      </c>
      <c r="D349" s="309">
        <v>503</v>
      </c>
      <c r="E349" s="307" t="s">
        <v>1253</v>
      </c>
      <c r="F349" s="307" t="s">
        <v>1252</v>
      </c>
      <c r="G349" s="307" t="s">
        <v>102</v>
      </c>
      <c r="H349" s="310">
        <v>51.22</v>
      </c>
      <c r="I349" s="307"/>
    </row>
    <row r="350" spans="1:9" ht="16.5">
      <c r="A350" s="307">
        <v>348</v>
      </c>
      <c r="B350" s="307" t="s">
        <v>1260</v>
      </c>
      <c r="C350" s="309">
        <v>2</v>
      </c>
      <c r="D350" s="309">
        <v>501</v>
      </c>
      <c r="E350" s="307" t="s">
        <v>1253</v>
      </c>
      <c r="F350" s="307" t="s">
        <v>1252</v>
      </c>
      <c r="G350" s="307" t="s">
        <v>102</v>
      </c>
      <c r="H350" s="310">
        <v>51.22</v>
      </c>
      <c r="I350" s="307"/>
    </row>
    <row r="351" spans="1:9" ht="16.5">
      <c r="A351" s="307">
        <v>349</v>
      </c>
      <c r="B351" s="307" t="s">
        <v>1260</v>
      </c>
      <c r="C351" s="309">
        <v>2</v>
      </c>
      <c r="D351" s="309">
        <v>502</v>
      </c>
      <c r="E351" s="307" t="s">
        <v>1160</v>
      </c>
      <c r="F351" s="307" t="s">
        <v>1252</v>
      </c>
      <c r="G351" s="307" t="s">
        <v>680</v>
      </c>
      <c r="H351" s="310">
        <v>51.22</v>
      </c>
      <c r="I351" s="307"/>
    </row>
    <row r="352" spans="1:9" ht="16.5">
      <c r="A352" s="307">
        <v>350</v>
      </c>
      <c r="B352" s="307" t="s">
        <v>1260</v>
      </c>
      <c r="C352" s="309">
        <v>2</v>
      </c>
      <c r="D352" s="309">
        <v>503</v>
      </c>
      <c r="E352" s="307" t="s">
        <v>1157</v>
      </c>
      <c r="F352" s="307" t="s">
        <v>1252</v>
      </c>
      <c r="G352" s="307" t="s">
        <v>102</v>
      </c>
      <c r="H352" s="310">
        <v>51.22</v>
      </c>
      <c r="I352" s="307"/>
    </row>
    <row r="353" spans="1:9" ht="16.5">
      <c r="A353" s="307">
        <v>351</v>
      </c>
      <c r="B353" s="307" t="s">
        <v>1260</v>
      </c>
      <c r="C353" s="309">
        <v>1</v>
      </c>
      <c r="D353" s="309">
        <v>601</v>
      </c>
      <c r="E353" s="307" t="s">
        <v>1157</v>
      </c>
      <c r="F353" s="307" t="s">
        <v>1252</v>
      </c>
      <c r="G353" s="307" t="s">
        <v>102</v>
      </c>
      <c r="H353" s="310">
        <v>51.22</v>
      </c>
      <c r="I353" s="307"/>
    </row>
    <row r="354" spans="1:9" ht="16.5">
      <c r="A354" s="307">
        <v>352</v>
      </c>
      <c r="B354" s="307" t="s">
        <v>1260</v>
      </c>
      <c r="C354" s="309">
        <v>1</v>
      </c>
      <c r="D354" s="309">
        <v>602</v>
      </c>
      <c r="E354" s="307" t="s">
        <v>1160</v>
      </c>
      <c r="F354" s="307" t="s">
        <v>1252</v>
      </c>
      <c r="G354" s="307" t="s">
        <v>680</v>
      </c>
      <c r="H354" s="310">
        <v>51.22</v>
      </c>
      <c r="I354" s="307"/>
    </row>
    <row r="355" spans="1:9" ht="16.5">
      <c r="A355" s="307">
        <v>353</v>
      </c>
      <c r="B355" s="307" t="s">
        <v>1260</v>
      </c>
      <c r="C355" s="309">
        <v>1</v>
      </c>
      <c r="D355" s="309">
        <v>603</v>
      </c>
      <c r="E355" s="307" t="s">
        <v>1253</v>
      </c>
      <c r="F355" s="307" t="s">
        <v>1252</v>
      </c>
      <c r="G355" s="307" t="s">
        <v>102</v>
      </c>
      <c r="H355" s="310">
        <v>51.22</v>
      </c>
      <c r="I355" s="307"/>
    </row>
    <row r="356" spans="1:9" ht="16.5">
      <c r="A356" s="307">
        <v>354</v>
      </c>
      <c r="B356" s="307" t="s">
        <v>1260</v>
      </c>
      <c r="C356" s="309">
        <v>2</v>
      </c>
      <c r="D356" s="309">
        <v>601</v>
      </c>
      <c r="E356" s="307" t="s">
        <v>1253</v>
      </c>
      <c r="F356" s="307" t="s">
        <v>1252</v>
      </c>
      <c r="G356" s="307" t="s">
        <v>102</v>
      </c>
      <c r="H356" s="310">
        <v>51.22</v>
      </c>
      <c r="I356" s="307"/>
    </row>
    <row r="357" spans="1:9" ht="16.5">
      <c r="A357" s="307">
        <v>355</v>
      </c>
      <c r="B357" s="307" t="s">
        <v>1260</v>
      </c>
      <c r="C357" s="309">
        <v>2</v>
      </c>
      <c r="D357" s="309">
        <v>602</v>
      </c>
      <c r="E357" s="307" t="s">
        <v>1160</v>
      </c>
      <c r="F357" s="307" t="s">
        <v>1252</v>
      </c>
      <c r="G357" s="307" t="s">
        <v>680</v>
      </c>
      <c r="H357" s="310">
        <v>51.22</v>
      </c>
      <c r="I357" s="307"/>
    </row>
    <row r="358" spans="1:9" ht="16.5">
      <c r="A358" s="307">
        <v>356</v>
      </c>
      <c r="B358" s="307" t="s">
        <v>1260</v>
      </c>
      <c r="C358" s="309">
        <v>2</v>
      </c>
      <c r="D358" s="309">
        <v>603</v>
      </c>
      <c r="E358" s="307" t="s">
        <v>1157</v>
      </c>
      <c r="F358" s="307" t="s">
        <v>1252</v>
      </c>
      <c r="G358" s="307" t="s">
        <v>102</v>
      </c>
      <c r="H358" s="310">
        <v>51.22</v>
      </c>
      <c r="I358" s="307"/>
    </row>
  </sheetData>
  <autoFilter ref="A1:I358" xr:uid="{00000000-0009-0000-0000-000000000000}"/>
  <mergeCells count="1">
    <mergeCell ref="A1:I1"/>
  </mergeCells>
  <phoneticPr fontId="1" type="noConversion"/>
  <pageMargins left="0.75" right="0.75" top="1" bottom="1" header="0.5" footer="0.5"/>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426" t="s">
        <v>665</v>
      </c>
      <c r="B1" s="427"/>
      <c r="C1" s="427"/>
      <c r="D1" s="427"/>
      <c r="E1" s="427"/>
      <c r="F1" s="427"/>
      <c r="G1" s="427"/>
      <c r="H1" s="427"/>
      <c r="I1" s="427"/>
      <c r="J1" s="427"/>
      <c r="K1" s="427"/>
      <c r="L1" s="427"/>
      <c r="M1" s="427"/>
      <c r="N1" s="428"/>
    </row>
    <row r="2" spans="1:14" ht="28.5">
      <c r="A2" s="88" t="s">
        <v>48</v>
      </c>
      <c r="B2" s="89" t="s">
        <v>666</v>
      </c>
      <c r="C2" s="89" t="s">
        <v>667</v>
      </c>
      <c r="D2" s="89" t="s">
        <v>668</v>
      </c>
      <c r="E2" s="89" t="s">
        <v>669</v>
      </c>
      <c r="F2" s="90" t="s">
        <v>670</v>
      </c>
      <c r="G2" s="89" t="s">
        <v>671</v>
      </c>
      <c r="H2" s="89" t="s">
        <v>98</v>
      </c>
      <c r="I2" s="89" t="s">
        <v>99</v>
      </c>
      <c r="J2" s="91" t="s">
        <v>672</v>
      </c>
      <c r="K2" s="92" t="s">
        <v>673</v>
      </c>
      <c r="L2" s="91" t="s">
        <v>674</v>
      </c>
      <c r="M2" s="89" t="s">
        <v>675</v>
      </c>
      <c r="N2" s="93" t="s">
        <v>676</v>
      </c>
    </row>
    <row r="3" spans="1:14">
      <c r="A3" s="94">
        <v>1</v>
      </c>
      <c r="B3" s="87">
        <v>2</v>
      </c>
      <c r="C3" s="87">
        <v>1</v>
      </c>
      <c r="D3" s="87">
        <v>1</v>
      </c>
      <c r="E3" s="87">
        <v>102</v>
      </c>
      <c r="F3" s="95" t="s">
        <v>677</v>
      </c>
      <c r="G3" s="87" t="s">
        <v>678</v>
      </c>
      <c r="H3" s="96" t="s">
        <v>679</v>
      </c>
      <c r="I3" s="97" t="s">
        <v>680</v>
      </c>
      <c r="J3" s="98">
        <v>55.93</v>
      </c>
      <c r="K3" s="99">
        <v>44.38</v>
      </c>
      <c r="L3" s="97">
        <v>21000</v>
      </c>
      <c r="M3" s="97">
        <f>L3*J3</f>
        <v>1174530</v>
      </c>
      <c r="N3" s="94">
        <f t="shared" ref="N3:N66" si="0">M3/K3</f>
        <v>26465.299684542584</v>
      </c>
    </row>
    <row r="4" spans="1:14">
      <c r="A4" s="94">
        <v>2</v>
      </c>
      <c r="B4" s="87">
        <v>2</v>
      </c>
      <c r="C4" s="87">
        <v>1</v>
      </c>
      <c r="D4" s="87">
        <v>1</v>
      </c>
      <c r="E4" s="87">
        <v>104</v>
      </c>
      <c r="F4" s="95" t="s">
        <v>681</v>
      </c>
      <c r="G4" s="87" t="s">
        <v>678</v>
      </c>
      <c r="H4" s="96" t="s">
        <v>679</v>
      </c>
      <c r="I4" s="100" t="s">
        <v>680</v>
      </c>
      <c r="J4" s="98">
        <v>55.93</v>
      </c>
      <c r="K4" s="101">
        <v>44.38</v>
      </c>
      <c r="L4" s="97">
        <v>21000</v>
      </c>
      <c r="M4" s="97">
        <f>L4*J4</f>
        <v>1174530</v>
      </c>
      <c r="N4" s="94">
        <f t="shared" si="0"/>
        <v>26465.299684542584</v>
      </c>
    </row>
    <row r="5" spans="1:14">
      <c r="A5" s="94">
        <v>3</v>
      </c>
      <c r="B5" s="87">
        <v>2</v>
      </c>
      <c r="C5" s="87">
        <v>1</v>
      </c>
      <c r="D5" s="87">
        <v>1</v>
      </c>
      <c r="E5" s="87">
        <v>105</v>
      </c>
      <c r="F5" s="95" t="s">
        <v>682</v>
      </c>
      <c r="G5" s="87" t="s">
        <v>678</v>
      </c>
      <c r="H5" s="96" t="s">
        <v>683</v>
      </c>
      <c r="I5" s="97" t="s">
        <v>680</v>
      </c>
      <c r="J5" s="98">
        <v>56.07</v>
      </c>
      <c r="K5" s="99">
        <v>44.49</v>
      </c>
      <c r="L5" s="97">
        <v>21000</v>
      </c>
      <c r="M5" s="97">
        <f>L5*J5</f>
        <v>1177470</v>
      </c>
      <c r="N5" s="94">
        <f t="shared" si="0"/>
        <v>26465.947403910992</v>
      </c>
    </row>
    <row r="6" spans="1:14">
      <c r="A6" s="94">
        <v>4</v>
      </c>
      <c r="B6" s="87">
        <v>2</v>
      </c>
      <c r="C6" s="87">
        <v>1</v>
      </c>
      <c r="D6" s="87">
        <v>1</v>
      </c>
      <c r="E6" s="87">
        <v>202</v>
      </c>
      <c r="F6" s="95" t="s">
        <v>684</v>
      </c>
      <c r="G6" s="87" t="s">
        <v>678</v>
      </c>
      <c r="H6" s="96" t="s">
        <v>679</v>
      </c>
      <c r="I6" s="97" t="s">
        <v>680</v>
      </c>
      <c r="J6" s="98">
        <v>55.93</v>
      </c>
      <c r="K6" s="99">
        <v>44.38</v>
      </c>
      <c r="L6" s="97">
        <v>21000</v>
      </c>
      <c r="M6" s="97">
        <f t="shared" ref="M6:M69" si="1">L6*J6</f>
        <v>1174530</v>
      </c>
      <c r="N6" s="94">
        <f t="shared" si="0"/>
        <v>26465.299684542584</v>
      </c>
    </row>
    <row r="7" spans="1:14">
      <c r="A7" s="94">
        <v>5</v>
      </c>
      <c r="B7" s="87">
        <v>2</v>
      </c>
      <c r="C7" s="87">
        <v>1</v>
      </c>
      <c r="D7" s="87">
        <v>1</v>
      </c>
      <c r="E7" s="87">
        <v>203</v>
      </c>
      <c r="F7" s="95" t="s">
        <v>685</v>
      </c>
      <c r="G7" s="87" t="s">
        <v>678</v>
      </c>
      <c r="H7" s="96" t="s">
        <v>683</v>
      </c>
      <c r="I7" s="97" t="s">
        <v>680</v>
      </c>
      <c r="J7" s="98">
        <v>55.93</v>
      </c>
      <c r="K7" s="99">
        <v>44.38</v>
      </c>
      <c r="L7" s="97">
        <v>21000</v>
      </c>
      <c r="M7" s="97">
        <f t="shared" si="1"/>
        <v>1174530</v>
      </c>
      <c r="N7" s="94">
        <f t="shared" si="0"/>
        <v>26465.299684542584</v>
      </c>
    </row>
    <row r="8" spans="1:14">
      <c r="A8" s="94">
        <v>6</v>
      </c>
      <c r="B8" s="87">
        <v>2</v>
      </c>
      <c r="C8" s="87">
        <v>1</v>
      </c>
      <c r="D8" s="87">
        <v>1</v>
      </c>
      <c r="E8" s="87">
        <v>204</v>
      </c>
      <c r="F8" s="95" t="s">
        <v>686</v>
      </c>
      <c r="G8" s="87" t="s">
        <v>678</v>
      </c>
      <c r="H8" s="96" t="s">
        <v>679</v>
      </c>
      <c r="I8" s="97" t="s">
        <v>680</v>
      </c>
      <c r="J8" s="98">
        <v>55.93</v>
      </c>
      <c r="K8" s="99">
        <v>44.38</v>
      </c>
      <c r="L8" s="97">
        <v>21000</v>
      </c>
      <c r="M8" s="97">
        <f t="shared" si="1"/>
        <v>1174530</v>
      </c>
      <c r="N8" s="94">
        <f t="shared" si="0"/>
        <v>26465.299684542584</v>
      </c>
    </row>
    <row r="9" spans="1:14">
      <c r="A9" s="94">
        <v>7</v>
      </c>
      <c r="B9" s="87">
        <v>2</v>
      </c>
      <c r="C9" s="87">
        <v>1</v>
      </c>
      <c r="D9" s="87">
        <v>1</v>
      </c>
      <c r="E9" s="87">
        <v>205</v>
      </c>
      <c r="F9" s="95" t="s">
        <v>687</v>
      </c>
      <c r="G9" s="87" t="s">
        <v>678</v>
      </c>
      <c r="H9" s="96" t="s">
        <v>683</v>
      </c>
      <c r="I9" s="97" t="s">
        <v>680</v>
      </c>
      <c r="J9" s="98">
        <v>56.07</v>
      </c>
      <c r="K9" s="99">
        <v>44.49</v>
      </c>
      <c r="L9" s="97">
        <v>21000</v>
      </c>
      <c r="M9" s="97">
        <f t="shared" si="1"/>
        <v>1177470</v>
      </c>
      <c r="N9" s="94">
        <f t="shared" si="0"/>
        <v>26465.947403910992</v>
      </c>
    </row>
    <row r="10" spans="1:14">
      <c r="A10" s="94">
        <v>8</v>
      </c>
      <c r="B10" s="87">
        <v>2</v>
      </c>
      <c r="C10" s="87">
        <v>1</v>
      </c>
      <c r="D10" s="87">
        <v>1</v>
      </c>
      <c r="E10" s="87">
        <v>303</v>
      </c>
      <c r="F10" s="95" t="s">
        <v>688</v>
      </c>
      <c r="G10" s="87" t="s">
        <v>678</v>
      </c>
      <c r="H10" s="96" t="s">
        <v>683</v>
      </c>
      <c r="I10" s="97" t="s">
        <v>680</v>
      </c>
      <c r="J10" s="98">
        <v>55.93</v>
      </c>
      <c r="K10" s="99">
        <v>44.38</v>
      </c>
      <c r="L10" s="97">
        <v>21000</v>
      </c>
      <c r="M10" s="97">
        <f t="shared" si="1"/>
        <v>1174530</v>
      </c>
      <c r="N10" s="94">
        <f t="shared" si="0"/>
        <v>26465.299684542584</v>
      </c>
    </row>
    <row r="11" spans="1:14">
      <c r="A11" s="94">
        <v>9</v>
      </c>
      <c r="B11" s="87">
        <v>2</v>
      </c>
      <c r="C11" s="87">
        <v>1</v>
      </c>
      <c r="D11" s="87">
        <v>1</v>
      </c>
      <c r="E11" s="87">
        <v>304</v>
      </c>
      <c r="F11" s="95" t="s">
        <v>688</v>
      </c>
      <c r="G11" s="87" t="s">
        <v>678</v>
      </c>
      <c r="H11" s="96" t="s">
        <v>679</v>
      </c>
      <c r="I11" s="97" t="s">
        <v>680</v>
      </c>
      <c r="J11" s="98">
        <v>55.93</v>
      </c>
      <c r="K11" s="99">
        <v>44.38</v>
      </c>
      <c r="L11" s="97">
        <v>21000</v>
      </c>
      <c r="M11" s="97">
        <f t="shared" si="1"/>
        <v>1174530</v>
      </c>
      <c r="N11" s="94">
        <f t="shared" si="0"/>
        <v>26465.299684542584</v>
      </c>
    </row>
    <row r="12" spans="1:14">
      <c r="A12" s="94">
        <v>10</v>
      </c>
      <c r="B12" s="87">
        <v>2</v>
      </c>
      <c r="C12" s="87">
        <v>1</v>
      </c>
      <c r="D12" s="87">
        <v>1</v>
      </c>
      <c r="E12" s="87">
        <v>305</v>
      </c>
      <c r="F12" s="95" t="s">
        <v>689</v>
      </c>
      <c r="G12" s="87" t="s">
        <v>678</v>
      </c>
      <c r="H12" s="96" t="s">
        <v>683</v>
      </c>
      <c r="I12" s="97" t="s">
        <v>680</v>
      </c>
      <c r="J12" s="98">
        <v>56.07</v>
      </c>
      <c r="K12" s="99">
        <v>44.49</v>
      </c>
      <c r="L12" s="97">
        <v>21000</v>
      </c>
      <c r="M12" s="97">
        <f t="shared" si="1"/>
        <v>1177470</v>
      </c>
      <c r="N12" s="94">
        <f t="shared" si="0"/>
        <v>26465.947403910992</v>
      </c>
    </row>
    <row r="13" spans="1:14">
      <c r="A13" s="94">
        <v>11</v>
      </c>
      <c r="B13" s="87">
        <v>2</v>
      </c>
      <c r="C13" s="87">
        <v>1</v>
      </c>
      <c r="D13" s="87">
        <v>1</v>
      </c>
      <c r="E13" s="87">
        <v>402</v>
      </c>
      <c r="F13" s="95" t="s">
        <v>690</v>
      </c>
      <c r="G13" s="87" t="s">
        <v>678</v>
      </c>
      <c r="H13" s="96" t="s">
        <v>679</v>
      </c>
      <c r="I13" s="97" t="s">
        <v>680</v>
      </c>
      <c r="J13" s="98">
        <v>56.07</v>
      </c>
      <c r="K13" s="99">
        <v>44.49</v>
      </c>
      <c r="L13" s="97">
        <v>21000</v>
      </c>
      <c r="M13" s="97">
        <f t="shared" si="1"/>
        <v>1177470</v>
      </c>
      <c r="N13" s="94">
        <f t="shared" si="0"/>
        <v>26465.947403910992</v>
      </c>
    </row>
    <row r="14" spans="1:14">
      <c r="A14" s="94">
        <v>12</v>
      </c>
      <c r="B14" s="87">
        <v>2</v>
      </c>
      <c r="C14" s="87">
        <v>1</v>
      </c>
      <c r="D14" s="87">
        <v>1</v>
      </c>
      <c r="E14" s="87">
        <v>403</v>
      </c>
      <c r="F14" s="95" t="s">
        <v>691</v>
      </c>
      <c r="G14" s="87" t="s">
        <v>678</v>
      </c>
      <c r="H14" s="96" t="s">
        <v>683</v>
      </c>
      <c r="I14" s="97" t="s">
        <v>680</v>
      </c>
      <c r="J14" s="98">
        <v>56.09</v>
      </c>
      <c r="K14" s="99">
        <v>44.51</v>
      </c>
      <c r="L14" s="97">
        <v>21000</v>
      </c>
      <c r="M14" s="97">
        <f t="shared" si="1"/>
        <v>1177890</v>
      </c>
      <c r="N14" s="94">
        <f t="shared" si="0"/>
        <v>26463.491350258369</v>
      </c>
    </row>
    <row r="15" spans="1:14">
      <c r="A15" s="94">
        <v>13</v>
      </c>
      <c r="B15" s="87">
        <v>2</v>
      </c>
      <c r="C15" s="87">
        <v>1</v>
      </c>
      <c r="D15" s="87">
        <v>1</v>
      </c>
      <c r="E15" s="87">
        <v>404</v>
      </c>
      <c r="F15" s="95" t="s">
        <v>692</v>
      </c>
      <c r="G15" s="87" t="s">
        <v>678</v>
      </c>
      <c r="H15" s="96" t="s">
        <v>679</v>
      </c>
      <c r="I15" s="97" t="s">
        <v>680</v>
      </c>
      <c r="J15" s="98">
        <v>56.09</v>
      </c>
      <c r="K15" s="99">
        <v>44.51</v>
      </c>
      <c r="L15" s="97">
        <v>21000</v>
      </c>
      <c r="M15" s="97">
        <f t="shared" si="1"/>
        <v>1177890</v>
      </c>
      <c r="N15" s="94">
        <f t="shared" si="0"/>
        <v>26463.491350258369</v>
      </c>
    </row>
    <row r="16" spans="1:14">
      <c r="A16" s="94">
        <v>14</v>
      </c>
      <c r="B16" s="87">
        <v>2</v>
      </c>
      <c r="C16" s="87">
        <v>1</v>
      </c>
      <c r="D16" s="87">
        <v>1</v>
      </c>
      <c r="E16" s="87">
        <v>502</v>
      </c>
      <c r="F16" s="95" t="s">
        <v>693</v>
      </c>
      <c r="G16" s="87" t="s">
        <v>678</v>
      </c>
      <c r="H16" s="96" t="s">
        <v>679</v>
      </c>
      <c r="I16" s="97" t="s">
        <v>680</v>
      </c>
      <c r="J16" s="98">
        <v>56.07</v>
      </c>
      <c r="K16" s="99">
        <v>44.49</v>
      </c>
      <c r="L16" s="97">
        <v>21000</v>
      </c>
      <c r="M16" s="97">
        <f t="shared" si="1"/>
        <v>1177470</v>
      </c>
      <c r="N16" s="94">
        <f t="shared" si="0"/>
        <v>26465.947403910992</v>
      </c>
    </row>
    <row r="17" spans="1:14">
      <c r="A17" s="94">
        <v>15</v>
      </c>
      <c r="B17" s="87">
        <v>2</v>
      </c>
      <c r="C17" s="87">
        <v>1</v>
      </c>
      <c r="D17" s="87">
        <v>1</v>
      </c>
      <c r="E17" s="87">
        <v>504</v>
      </c>
      <c r="F17" s="95" t="s">
        <v>693</v>
      </c>
      <c r="G17" s="87" t="s">
        <v>678</v>
      </c>
      <c r="H17" s="96" t="s">
        <v>679</v>
      </c>
      <c r="I17" s="97" t="s">
        <v>680</v>
      </c>
      <c r="J17" s="98">
        <v>56.09</v>
      </c>
      <c r="K17" s="99">
        <v>44.51</v>
      </c>
      <c r="L17" s="97">
        <v>21000</v>
      </c>
      <c r="M17" s="97">
        <f t="shared" si="1"/>
        <v>1177890</v>
      </c>
      <c r="N17" s="94">
        <f t="shared" si="0"/>
        <v>26463.491350258369</v>
      </c>
    </row>
    <row r="18" spans="1:14">
      <c r="A18" s="94">
        <v>16</v>
      </c>
      <c r="B18" s="87">
        <v>2</v>
      </c>
      <c r="C18" s="87">
        <v>1</v>
      </c>
      <c r="D18" s="87">
        <v>1</v>
      </c>
      <c r="E18" s="87">
        <v>505</v>
      </c>
      <c r="F18" s="95" t="s">
        <v>693</v>
      </c>
      <c r="G18" s="87" t="s">
        <v>678</v>
      </c>
      <c r="H18" s="96" t="s">
        <v>683</v>
      </c>
      <c r="I18" s="97" t="s">
        <v>680</v>
      </c>
      <c r="J18" s="98">
        <v>56.37</v>
      </c>
      <c r="K18" s="99">
        <v>44.73</v>
      </c>
      <c r="L18" s="97">
        <v>21000</v>
      </c>
      <c r="M18" s="97">
        <f t="shared" si="1"/>
        <v>1183770</v>
      </c>
      <c r="N18" s="94">
        <f t="shared" si="0"/>
        <v>26464.788732394369</v>
      </c>
    </row>
    <row r="19" spans="1:14">
      <c r="A19" s="94">
        <v>17</v>
      </c>
      <c r="B19" s="87">
        <v>2</v>
      </c>
      <c r="C19" s="87">
        <v>1</v>
      </c>
      <c r="D19" s="87">
        <v>1</v>
      </c>
      <c r="E19" s="87">
        <v>602</v>
      </c>
      <c r="F19" s="95" t="s">
        <v>694</v>
      </c>
      <c r="G19" s="87" t="s">
        <v>678</v>
      </c>
      <c r="H19" s="96" t="s">
        <v>679</v>
      </c>
      <c r="I19" s="97" t="s">
        <v>680</v>
      </c>
      <c r="J19" s="98">
        <v>56.07</v>
      </c>
      <c r="K19" s="99">
        <v>44.49</v>
      </c>
      <c r="L19" s="97">
        <v>21000</v>
      </c>
      <c r="M19" s="97">
        <f t="shared" si="1"/>
        <v>1177470</v>
      </c>
      <c r="N19" s="94">
        <f t="shared" si="0"/>
        <v>26465.947403910992</v>
      </c>
    </row>
    <row r="20" spans="1:14">
      <c r="A20" s="94">
        <v>18</v>
      </c>
      <c r="B20" s="87">
        <v>2</v>
      </c>
      <c r="C20" s="87">
        <v>1</v>
      </c>
      <c r="D20" s="87">
        <v>1</v>
      </c>
      <c r="E20" s="87">
        <v>603</v>
      </c>
      <c r="F20" s="95" t="s">
        <v>695</v>
      </c>
      <c r="G20" s="87" t="s">
        <v>678</v>
      </c>
      <c r="H20" s="96" t="s">
        <v>683</v>
      </c>
      <c r="I20" s="97" t="s">
        <v>680</v>
      </c>
      <c r="J20" s="98">
        <v>56.09</v>
      </c>
      <c r="K20" s="99">
        <v>44.51</v>
      </c>
      <c r="L20" s="97">
        <v>21000</v>
      </c>
      <c r="M20" s="97">
        <f t="shared" si="1"/>
        <v>1177890</v>
      </c>
      <c r="N20" s="94">
        <f t="shared" si="0"/>
        <v>26463.491350258369</v>
      </c>
    </row>
    <row r="21" spans="1:14">
      <c r="A21" s="94">
        <v>19</v>
      </c>
      <c r="B21" s="87">
        <v>2</v>
      </c>
      <c r="C21" s="87">
        <v>1</v>
      </c>
      <c r="D21" s="87">
        <v>1</v>
      </c>
      <c r="E21" s="87">
        <v>604</v>
      </c>
      <c r="F21" s="95" t="s">
        <v>696</v>
      </c>
      <c r="G21" s="87" t="s">
        <v>678</v>
      </c>
      <c r="H21" s="96" t="s">
        <v>679</v>
      </c>
      <c r="I21" s="97" t="s">
        <v>680</v>
      </c>
      <c r="J21" s="98">
        <v>56.09</v>
      </c>
      <c r="K21" s="99">
        <v>44.51</v>
      </c>
      <c r="L21" s="97">
        <v>21000</v>
      </c>
      <c r="M21" s="97">
        <f t="shared" si="1"/>
        <v>1177890</v>
      </c>
      <c r="N21" s="94">
        <f t="shared" si="0"/>
        <v>26463.491350258369</v>
      </c>
    </row>
    <row r="22" spans="1:14">
      <c r="A22" s="94">
        <v>20</v>
      </c>
      <c r="B22" s="87">
        <v>2</v>
      </c>
      <c r="C22" s="87">
        <v>1</v>
      </c>
      <c r="D22" s="87">
        <v>1</v>
      </c>
      <c r="E22" s="87">
        <v>605</v>
      </c>
      <c r="F22" s="95" t="s">
        <v>694</v>
      </c>
      <c r="G22" s="87" t="s">
        <v>678</v>
      </c>
      <c r="H22" s="96" t="s">
        <v>683</v>
      </c>
      <c r="I22" s="97" t="s">
        <v>680</v>
      </c>
      <c r="J22" s="98">
        <v>56.37</v>
      </c>
      <c r="K22" s="99">
        <v>44.73</v>
      </c>
      <c r="L22" s="97">
        <v>21000</v>
      </c>
      <c r="M22" s="97">
        <f t="shared" si="1"/>
        <v>1183770</v>
      </c>
      <c r="N22" s="94">
        <f t="shared" si="0"/>
        <v>26464.788732394369</v>
      </c>
    </row>
    <row r="23" spans="1:14" s="65" customFormat="1" hidden="1">
      <c r="A23" s="104">
        <v>21</v>
      </c>
      <c r="B23" s="105">
        <v>2</v>
      </c>
      <c r="C23" s="105">
        <v>1</v>
      </c>
      <c r="D23" s="105">
        <v>1</v>
      </c>
      <c r="E23" s="105">
        <v>606</v>
      </c>
      <c r="F23" s="106" t="s">
        <v>694</v>
      </c>
      <c r="G23" s="105" t="s">
        <v>697</v>
      </c>
      <c r="H23" s="107" t="s">
        <v>698</v>
      </c>
      <c r="I23" s="110" t="s">
        <v>102</v>
      </c>
      <c r="J23" s="109">
        <v>89.58</v>
      </c>
      <c r="K23" s="111">
        <v>71.08</v>
      </c>
      <c r="L23" s="108">
        <v>21000</v>
      </c>
      <c r="M23" s="108">
        <f>L23*J23</f>
        <v>1881180</v>
      </c>
      <c r="N23" s="104">
        <f t="shared" si="0"/>
        <v>26465.67248171075</v>
      </c>
    </row>
    <row r="24" spans="1:14">
      <c r="A24" s="94">
        <v>22</v>
      </c>
      <c r="B24" s="87">
        <v>2</v>
      </c>
      <c r="C24" s="87">
        <v>1</v>
      </c>
      <c r="D24" s="87">
        <v>1</v>
      </c>
      <c r="E24" s="87">
        <v>703</v>
      </c>
      <c r="F24" s="95" t="s">
        <v>699</v>
      </c>
      <c r="G24" s="87" t="s">
        <v>678</v>
      </c>
      <c r="H24" s="96" t="s">
        <v>683</v>
      </c>
      <c r="I24" s="97" t="s">
        <v>680</v>
      </c>
      <c r="J24" s="98">
        <v>56.09</v>
      </c>
      <c r="K24" s="99">
        <v>44.51</v>
      </c>
      <c r="L24" s="97">
        <v>21000</v>
      </c>
      <c r="M24" s="97">
        <f t="shared" si="1"/>
        <v>1177890</v>
      </c>
      <c r="N24" s="94">
        <f t="shared" si="0"/>
        <v>26463.491350258369</v>
      </c>
    </row>
    <row r="25" spans="1:14">
      <c r="A25" s="94">
        <v>23</v>
      </c>
      <c r="B25" s="87">
        <v>2</v>
      </c>
      <c r="C25" s="87">
        <v>1</v>
      </c>
      <c r="D25" s="87">
        <v>1</v>
      </c>
      <c r="E25" s="87">
        <v>704</v>
      </c>
      <c r="F25" s="95" t="s">
        <v>699</v>
      </c>
      <c r="G25" s="87" t="s">
        <v>678</v>
      </c>
      <c r="H25" s="96" t="s">
        <v>679</v>
      </c>
      <c r="I25" s="97" t="s">
        <v>680</v>
      </c>
      <c r="J25" s="98">
        <v>56.09</v>
      </c>
      <c r="K25" s="99">
        <v>44.51</v>
      </c>
      <c r="L25" s="97">
        <v>21000</v>
      </c>
      <c r="M25" s="97">
        <f t="shared" si="1"/>
        <v>1177890</v>
      </c>
      <c r="N25" s="94">
        <f t="shared" si="0"/>
        <v>26463.491350258369</v>
      </c>
    </row>
    <row r="26" spans="1:14">
      <c r="A26" s="94">
        <v>24</v>
      </c>
      <c r="B26" s="87">
        <v>2</v>
      </c>
      <c r="C26" s="87">
        <v>1</v>
      </c>
      <c r="D26" s="87">
        <v>1</v>
      </c>
      <c r="E26" s="87">
        <v>705</v>
      </c>
      <c r="F26" s="95" t="s">
        <v>699</v>
      </c>
      <c r="G26" s="87" t="s">
        <v>678</v>
      </c>
      <c r="H26" s="96" t="s">
        <v>683</v>
      </c>
      <c r="I26" s="97" t="s">
        <v>680</v>
      </c>
      <c r="J26" s="98">
        <v>56.37</v>
      </c>
      <c r="K26" s="99">
        <v>44.73</v>
      </c>
      <c r="L26" s="97">
        <v>21000</v>
      </c>
      <c r="M26" s="97">
        <f t="shared" si="1"/>
        <v>1183770</v>
      </c>
      <c r="N26" s="94">
        <f t="shared" si="0"/>
        <v>26464.788732394369</v>
      </c>
    </row>
    <row r="27" spans="1:14">
      <c r="A27" s="94">
        <v>25</v>
      </c>
      <c r="B27" s="87">
        <v>2</v>
      </c>
      <c r="C27" s="87">
        <v>1</v>
      </c>
      <c r="D27" s="87">
        <v>1</v>
      </c>
      <c r="E27" s="87">
        <v>802</v>
      </c>
      <c r="F27" s="95" t="s">
        <v>700</v>
      </c>
      <c r="G27" s="87" t="s">
        <v>678</v>
      </c>
      <c r="H27" s="96" t="s">
        <v>679</v>
      </c>
      <c r="I27" s="97" t="s">
        <v>680</v>
      </c>
      <c r="J27" s="98">
        <v>56.07</v>
      </c>
      <c r="K27" s="99">
        <v>44.49</v>
      </c>
      <c r="L27" s="97">
        <v>21000</v>
      </c>
      <c r="M27" s="97">
        <f t="shared" si="1"/>
        <v>1177470</v>
      </c>
      <c r="N27" s="94">
        <f t="shared" si="0"/>
        <v>26465.947403910992</v>
      </c>
    </row>
    <row r="28" spans="1:14">
      <c r="A28" s="94">
        <v>26</v>
      </c>
      <c r="B28" s="87">
        <v>2</v>
      </c>
      <c r="C28" s="87">
        <v>1</v>
      </c>
      <c r="D28" s="87">
        <v>1</v>
      </c>
      <c r="E28" s="87">
        <v>804</v>
      </c>
      <c r="F28" s="95" t="s">
        <v>700</v>
      </c>
      <c r="G28" s="87" t="s">
        <v>678</v>
      </c>
      <c r="H28" s="96" t="s">
        <v>679</v>
      </c>
      <c r="I28" s="97" t="s">
        <v>680</v>
      </c>
      <c r="J28" s="98">
        <v>56.09</v>
      </c>
      <c r="K28" s="99">
        <v>44.51</v>
      </c>
      <c r="L28" s="97">
        <v>21000</v>
      </c>
      <c r="M28" s="97">
        <f t="shared" si="1"/>
        <v>1177890</v>
      </c>
      <c r="N28" s="94">
        <f t="shared" si="0"/>
        <v>26463.491350258369</v>
      </c>
    </row>
    <row r="29" spans="1:14">
      <c r="A29" s="94">
        <v>27</v>
      </c>
      <c r="B29" s="87">
        <v>2</v>
      </c>
      <c r="C29" s="87">
        <v>1</v>
      </c>
      <c r="D29" s="87">
        <v>1</v>
      </c>
      <c r="E29" s="87">
        <v>902</v>
      </c>
      <c r="F29" s="95" t="s">
        <v>701</v>
      </c>
      <c r="G29" s="87" t="s">
        <v>678</v>
      </c>
      <c r="H29" s="96" t="s">
        <v>679</v>
      </c>
      <c r="I29" s="97" t="s">
        <v>680</v>
      </c>
      <c r="J29" s="98">
        <v>56.07</v>
      </c>
      <c r="K29" s="99">
        <v>44.49</v>
      </c>
      <c r="L29" s="97">
        <v>21000</v>
      </c>
      <c r="M29" s="97">
        <f t="shared" si="1"/>
        <v>1177470</v>
      </c>
      <c r="N29" s="94">
        <f t="shared" si="0"/>
        <v>26465.947403910992</v>
      </c>
    </row>
    <row r="30" spans="1:14">
      <c r="A30" s="94">
        <v>28</v>
      </c>
      <c r="B30" s="87">
        <v>2</v>
      </c>
      <c r="C30" s="87">
        <v>1</v>
      </c>
      <c r="D30" s="87">
        <v>1</v>
      </c>
      <c r="E30" s="87">
        <v>904</v>
      </c>
      <c r="F30" s="95" t="s">
        <v>702</v>
      </c>
      <c r="G30" s="87" t="s">
        <v>678</v>
      </c>
      <c r="H30" s="96" t="s">
        <v>679</v>
      </c>
      <c r="I30" s="97" t="s">
        <v>680</v>
      </c>
      <c r="J30" s="98">
        <v>56.09</v>
      </c>
      <c r="K30" s="99">
        <v>44.51</v>
      </c>
      <c r="L30" s="97">
        <v>21000</v>
      </c>
      <c r="M30" s="97">
        <f t="shared" si="1"/>
        <v>1177890</v>
      </c>
      <c r="N30" s="94">
        <f t="shared" si="0"/>
        <v>26463.491350258369</v>
      </c>
    </row>
    <row r="31" spans="1:14">
      <c r="A31" s="94">
        <v>29</v>
      </c>
      <c r="B31" s="87">
        <v>2</v>
      </c>
      <c r="C31" s="87">
        <v>1</v>
      </c>
      <c r="D31" s="87">
        <v>1</v>
      </c>
      <c r="E31" s="87">
        <v>1004</v>
      </c>
      <c r="F31" s="95" t="s">
        <v>703</v>
      </c>
      <c r="G31" s="87" t="s">
        <v>678</v>
      </c>
      <c r="H31" s="96" t="s">
        <v>679</v>
      </c>
      <c r="I31" s="97" t="s">
        <v>680</v>
      </c>
      <c r="J31" s="98">
        <v>56.09</v>
      </c>
      <c r="K31" s="99">
        <v>44.51</v>
      </c>
      <c r="L31" s="97">
        <v>21000</v>
      </c>
      <c r="M31" s="97">
        <f t="shared" si="1"/>
        <v>1177890</v>
      </c>
      <c r="N31" s="94">
        <f t="shared" si="0"/>
        <v>26463.491350258369</v>
      </c>
    </row>
    <row r="32" spans="1:14">
      <c r="A32" s="94">
        <v>30</v>
      </c>
      <c r="B32" s="87">
        <v>2</v>
      </c>
      <c r="C32" s="87">
        <v>1</v>
      </c>
      <c r="D32" s="87">
        <v>1</v>
      </c>
      <c r="E32" s="87">
        <v>1103</v>
      </c>
      <c r="F32" s="95" t="s">
        <v>704</v>
      </c>
      <c r="G32" s="87" t="s">
        <v>678</v>
      </c>
      <c r="H32" s="96" t="s">
        <v>683</v>
      </c>
      <c r="I32" s="97" t="s">
        <v>680</v>
      </c>
      <c r="J32" s="98">
        <v>56.09</v>
      </c>
      <c r="K32" s="99">
        <v>44.51</v>
      </c>
      <c r="L32" s="97">
        <v>21000</v>
      </c>
      <c r="M32" s="97">
        <f t="shared" si="1"/>
        <v>1177890</v>
      </c>
      <c r="N32" s="94">
        <f t="shared" si="0"/>
        <v>26463.491350258369</v>
      </c>
    </row>
    <row r="33" spans="1:14">
      <c r="A33" s="94">
        <v>31</v>
      </c>
      <c r="B33" s="87">
        <v>2</v>
      </c>
      <c r="C33" s="87">
        <v>1</v>
      </c>
      <c r="D33" s="87">
        <v>1</v>
      </c>
      <c r="E33" s="87">
        <v>1104</v>
      </c>
      <c r="F33" s="95" t="s">
        <v>704</v>
      </c>
      <c r="G33" s="87" t="s">
        <v>678</v>
      </c>
      <c r="H33" s="96" t="s">
        <v>679</v>
      </c>
      <c r="I33" s="97" t="s">
        <v>680</v>
      </c>
      <c r="J33" s="98">
        <v>56.09</v>
      </c>
      <c r="K33" s="99">
        <v>44.51</v>
      </c>
      <c r="L33" s="97">
        <v>21000</v>
      </c>
      <c r="M33" s="97">
        <f t="shared" si="1"/>
        <v>1177890</v>
      </c>
      <c r="N33" s="94">
        <f t="shared" si="0"/>
        <v>26463.491350258369</v>
      </c>
    </row>
    <row r="34" spans="1:14">
      <c r="A34" s="94">
        <v>32</v>
      </c>
      <c r="B34" s="87">
        <v>2</v>
      </c>
      <c r="C34" s="87">
        <v>1</v>
      </c>
      <c r="D34" s="87">
        <v>1</v>
      </c>
      <c r="E34" s="87">
        <v>1204</v>
      </c>
      <c r="F34" s="95" t="s">
        <v>705</v>
      </c>
      <c r="G34" s="87" t="s">
        <v>678</v>
      </c>
      <c r="H34" s="96" t="s">
        <v>679</v>
      </c>
      <c r="I34" s="97" t="s">
        <v>680</v>
      </c>
      <c r="J34" s="98">
        <v>56.09</v>
      </c>
      <c r="K34" s="99">
        <v>44.51</v>
      </c>
      <c r="L34" s="97">
        <v>21000</v>
      </c>
      <c r="M34" s="97">
        <f t="shared" si="1"/>
        <v>1177890</v>
      </c>
      <c r="N34" s="94">
        <f t="shared" si="0"/>
        <v>26463.491350258369</v>
      </c>
    </row>
    <row r="35" spans="1:14">
      <c r="A35" s="94">
        <v>33</v>
      </c>
      <c r="B35" s="87">
        <v>2</v>
      </c>
      <c r="C35" s="87">
        <v>1</v>
      </c>
      <c r="D35" s="87">
        <v>1</v>
      </c>
      <c r="E35" s="87">
        <v>1303</v>
      </c>
      <c r="F35" s="95" t="s">
        <v>706</v>
      </c>
      <c r="G35" s="87" t="s">
        <v>678</v>
      </c>
      <c r="H35" s="96" t="s">
        <v>683</v>
      </c>
      <c r="I35" s="97" t="s">
        <v>680</v>
      </c>
      <c r="J35" s="98">
        <v>56.09</v>
      </c>
      <c r="K35" s="99">
        <v>44.51</v>
      </c>
      <c r="L35" s="97">
        <v>21000</v>
      </c>
      <c r="M35" s="97">
        <f t="shared" si="1"/>
        <v>1177890</v>
      </c>
      <c r="N35" s="94">
        <f t="shared" si="0"/>
        <v>26463.491350258369</v>
      </c>
    </row>
    <row r="36" spans="1:14">
      <c r="A36" s="94">
        <v>34</v>
      </c>
      <c r="B36" s="87">
        <v>2</v>
      </c>
      <c r="C36" s="87">
        <v>1</v>
      </c>
      <c r="D36" s="87">
        <v>1</v>
      </c>
      <c r="E36" s="87">
        <v>1304</v>
      </c>
      <c r="F36" s="95" t="s">
        <v>707</v>
      </c>
      <c r="G36" s="87" t="s">
        <v>678</v>
      </c>
      <c r="H36" s="96" t="s">
        <v>679</v>
      </c>
      <c r="I36" s="97" t="s">
        <v>680</v>
      </c>
      <c r="J36" s="98">
        <v>56.09</v>
      </c>
      <c r="K36" s="99">
        <v>44.51</v>
      </c>
      <c r="L36" s="97">
        <v>21000</v>
      </c>
      <c r="M36" s="97">
        <f t="shared" si="1"/>
        <v>1177890</v>
      </c>
      <c r="N36" s="94">
        <f t="shared" si="0"/>
        <v>26463.491350258369</v>
      </c>
    </row>
    <row r="37" spans="1:14">
      <c r="A37" s="94">
        <v>35</v>
      </c>
      <c r="B37" s="87">
        <v>2</v>
      </c>
      <c r="C37" s="87">
        <v>1</v>
      </c>
      <c r="D37" s="87">
        <v>1</v>
      </c>
      <c r="E37" s="87">
        <v>1402</v>
      </c>
      <c r="F37" s="95" t="s">
        <v>708</v>
      </c>
      <c r="G37" s="87" t="s">
        <v>678</v>
      </c>
      <c r="H37" s="96" t="s">
        <v>679</v>
      </c>
      <c r="I37" s="97" t="s">
        <v>680</v>
      </c>
      <c r="J37" s="98">
        <v>56.07</v>
      </c>
      <c r="K37" s="99">
        <v>44.49</v>
      </c>
      <c r="L37" s="97">
        <v>21000</v>
      </c>
      <c r="M37" s="97">
        <f t="shared" si="1"/>
        <v>1177470</v>
      </c>
      <c r="N37" s="94">
        <f t="shared" si="0"/>
        <v>26465.947403910992</v>
      </c>
    </row>
    <row r="38" spans="1:14">
      <c r="A38" s="94">
        <v>36</v>
      </c>
      <c r="B38" s="87">
        <v>2</v>
      </c>
      <c r="C38" s="87">
        <v>1</v>
      </c>
      <c r="D38" s="87">
        <v>1</v>
      </c>
      <c r="E38" s="87">
        <v>1403</v>
      </c>
      <c r="F38" s="95" t="s">
        <v>708</v>
      </c>
      <c r="G38" s="87" t="s">
        <v>678</v>
      </c>
      <c r="H38" s="96" t="s">
        <v>683</v>
      </c>
      <c r="I38" s="97" t="s">
        <v>680</v>
      </c>
      <c r="J38" s="98">
        <v>56.09</v>
      </c>
      <c r="K38" s="99">
        <v>44.51</v>
      </c>
      <c r="L38" s="97">
        <v>21000</v>
      </c>
      <c r="M38" s="97">
        <f t="shared" si="1"/>
        <v>1177890</v>
      </c>
      <c r="N38" s="94">
        <f t="shared" si="0"/>
        <v>26463.491350258369</v>
      </c>
    </row>
    <row r="39" spans="1:14">
      <c r="A39" s="94">
        <v>37</v>
      </c>
      <c r="B39" s="87">
        <v>2</v>
      </c>
      <c r="C39" s="87">
        <v>1</v>
      </c>
      <c r="D39" s="87">
        <v>1</v>
      </c>
      <c r="E39" s="87">
        <v>1404</v>
      </c>
      <c r="F39" s="95" t="s">
        <v>708</v>
      </c>
      <c r="G39" s="87" t="s">
        <v>678</v>
      </c>
      <c r="H39" s="96" t="s">
        <v>679</v>
      </c>
      <c r="I39" s="97" t="s">
        <v>680</v>
      </c>
      <c r="J39" s="98">
        <v>56.09</v>
      </c>
      <c r="K39" s="99">
        <v>44.51</v>
      </c>
      <c r="L39" s="97">
        <v>21000</v>
      </c>
      <c r="M39" s="97">
        <f t="shared" si="1"/>
        <v>1177890</v>
      </c>
      <c r="N39" s="94">
        <f t="shared" si="0"/>
        <v>26463.491350258369</v>
      </c>
    </row>
    <row r="40" spans="1:14">
      <c r="A40" s="94">
        <v>38</v>
      </c>
      <c r="B40" s="87">
        <v>2</v>
      </c>
      <c r="C40" s="87">
        <v>1</v>
      </c>
      <c r="D40" s="87">
        <v>1</v>
      </c>
      <c r="E40" s="87">
        <v>1502</v>
      </c>
      <c r="F40" s="95" t="s">
        <v>709</v>
      </c>
      <c r="G40" s="87" t="s">
        <v>678</v>
      </c>
      <c r="H40" s="96" t="s">
        <v>679</v>
      </c>
      <c r="I40" s="97" t="s">
        <v>680</v>
      </c>
      <c r="J40" s="98">
        <v>56.07</v>
      </c>
      <c r="K40" s="99">
        <v>44.49</v>
      </c>
      <c r="L40" s="97">
        <v>21000</v>
      </c>
      <c r="M40" s="97">
        <f t="shared" si="1"/>
        <v>1177470</v>
      </c>
      <c r="N40" s="94">
        <f t="shared" si="0"/>
        <v>26465.947403910992</v>
      </c>
    </row>
    <row r="41" spans="1:14">
      <c r="A41" s="94">
        <v>39</v>
      </c>
      <c r="B41" s="87">
        <v>2</v>
      </c>
      <c r="C41" s="87">
        <v>1</v>
      </c>
      <c r="D41" s="87">
        <v>1</v>
      </c>
      <c r="E41" s="87">
        <v>1503</v>
      </c>
      <c r="F41" s="95" t="s">
        <v>709</v>
      </c>
      <c r="G41" s="87" t="s">
        <v>678</v>
      </c>
      <c r="H41" s="96" t="s">
        <v>683</v>
      </c>
      <c r="I41" s="97" t="s">
        <v>680</v>
      </c>
      <c r="J41" s="98">
        <v>56.09</v>
      </c>
      <c r="K41" s="99">
        <v>44.51</v>
      </c>
      <c r="L41" s="97">
        <v>21000</v>
      </c>
      <c r="M41" s="97">
        <f t="shared" si="1"/>
        <v>1177890</v>
      </c>
      <c r="N41" s="94">
        <f t="shared" si="0"/>
        <v>26463.491350258369</v>
      </c>
    </row>
    <row r="42" spans="1:14">
      <c r="A42" s="94">
        <v>40</v>
      </c>
      <c r="B42" s="87">
        <v>2</v>
      </c>
      <c r="C42" s="87">
        <v>1</v>
      </c>
      <c r="D42" s="87">
        <v>1</v>
      </c>
      <c r="E42" s="87">
        <v>1504</v>
      </c>
      <c r="F42" s="95" t="s">
        <v>709</v>
      </c>
      <c r="G42" s="87" t="s">
        <v>678</v>
      </c>
      <c r="H42" s="96" t="s">
        <v>679</v>
      </c>
      <c r="I42" s="97" t="s">
        <v>680</v>
      </c>
      <c r="J42" s="98">
        <v>56.09</v>
      </c>
      <c r="K42" s="99">
        <v>44.51</v>
      </c>
      <c r="L42" s="97">
        <v>21000</v>
      </c>
      <c r="M42" s="97">
        <f t="shared" si="1"/>
        <v>1177890</v>
      </c>
      <c r="N42" s="94">
        <f t="shared" si="0"/>
        <v>26463.491350258369</v>
      </c>
    </row>
    <row r="43" spans="1:14">
      <c r="A43" s="94">
        <v>41</v>
      </c>
      <c r="B43" s="87">
        <v>2</v>
      </c>
      <c r="C43" s="87">
        <v>1</v>
      </c>
      <c r="D43" s="87">
        <v>1</v>
      </c>
      <c r="E43" s="87">
        <v>1505</v>
      </c>
      <c r="F43" s="95" t="s">
        <v>709</v>
      </c>
      <c r="G43" s="87" t="s">
        <v>678</v>
      </c>
      <c r="H43" s="96" t="s">
        <v>683</v>
      </c>
      <c r="I43" s="97" t="s">
        <v>680</v>
      </c>
      <c r="J43" s="98">
        <v>56.37</v>
      </c>
      <c r="K43" s="99">
        <v>44.73</v>
      </c>
      <c r="L43" s="97">
        <v>21000</v>
      </c>
      <c r="M43" s="97">
        <f t="shared" si="1"/>
        <v>1183770</v>
      </c>
      <c r="N43" s="94">
        <f t="shared" si="0"/>
        <v>26464.788732394369</v>
      </c>
    </row>
    <row r="44" spans="1:14">
      <c r="A44" s="94">
        <v>42</v>
      </c>
      <c r="B44" s="87">
        <v>2</v>
      </c>
      <c r="C44" s="87">
        <v>1</v>
      </c>
      <c r="D44" s="87">
        <v>2</v>
      </c>
      <c r="E44" s="87">
        <v>103</v>
      </c>
      <c r="F44" s="95" t="s">
        <v>710</v>
      </c>
      <c r="G44" s="87" t="s">
        <v>678</v>
      </c>
      <c r="H44" s="96" t="s">
        <v>683</v>
      </c>
      <c r="I44" s="97" t="s">
        <v>680</v>
      </c>
      <c r="J44" s="98">
        <v>55.93</v>
      </c>
      <c r="K44" s="99">
        <v>44.38</v>
      </c>
      <c r="L44" s="97">
        <v>21000</v>
      </c>
      <c r="M44" s="97">
        <f t="shared" si="1"/>
        <v>1174530</v>
      </c>
      <c r="N44" s="94">
        <f t="shared" si="0"/>
        <v>26465.299684542584</v>
      </c>
    </row>
    <row r="45" spans="1:14">
      <c r="A45" s="94">
        <v>43</v>
      </c>
      <c r="B45" s="87">
        <v>2</v>
      </c>
      <c r="C45" s="87">
        <v>1</v>
      </c>
      <c r="D45" s="87">
        <v>2</v>
      </c>
      <c r="E45" s="87">
        <v>104</v>
      </c>
      <c r="F45" s="95" t="s">
        <v>710</v>
      </c>
      <c r="G45" s="87" t="s">
        <v>678</v>
      </c>
      <c r="H45" s="96" t="s">
        <v>679</v>
      </c>
      <c r="I45" s="97" t="s">
        <v>680</v>
      </c>
      <c r="J45" s="98">
        <v>55.93</v>
      </c>
      <c r="K45" s="99">
        <v>44.38</v>
      </c>
      <c r="L45" s="97">
        <v>21000</v>
      </c>
      <c r="M45" s="97">
        <f t="shared" si="1"/>
        <v>1174530</v>
      </c>
      <c r="N45" s="94">
        <f t="shared" si="0"/>
        <v>26465.299684542584</v>
      </c>
    </row>
    <row r="46" spans="1:14">
      <c r="A46" s="94">
        <v>44</v>
      </c>
      <c r="B46" s="87">
        <v>2</v>
      </c>
      <c r="C46" s="87">
        <v>1</v>
      </c>
      <c r="D46" s="87">
        <v>2</v>
      </c>
      <c r="E46" s="87">
        <v>202</v>
      </c>
      <c r="F46" s="95" t="s">
        <v>711</v>
      </c>
      <c r="G46" s="87" t="s">
        <v>678</v>
      </c>
      <c r="H46" s="96" t="s">
        <v>679</v>
      </c>
      <c r="I46" s="97" t="s">
        <v>680</v>
      </c>
      <c r="J46" s="98">
        <v>56.07</v>
      </c>
      <c r="K46" s="99">
        <v>44.49</v>
      </c>
      <c r="L46" s="97">
        <v>21000</v>
      </c>
      <c r="M46" s="97">
        <f t="shared" si="1"/>
        <v>1177470</v>
      </c>
      <c r="N46" s="94">
        <f t="shared" si="0"/>
        <v>26465.947403910992</v>
      </c>
    </row>
    <row r="47" spans="1:14">
      <c r="A47" s="94">
        <v>45</v>
      </c>
      <c r="B47" s="87">
        <v>2</v>
      </c>
      <c r="C47" s="87">
        <v>1</v>
      </c>
      <c r="D47" s="87">
        <v>2</v>
      </c>
      <c r="E47" s="87">
        <v>203</v>
      </c>
      <c r="F47" s="95" t="s">
        <v>711</v>
      </c>
      <c r="G47" s="87" t="s">
        <v>678</v>
      </c>
      <c r="H47" s="96" t="s">
        <v>683</v>
      </c>
      <c r="I47" s="97" t="s">
        <v>680</v>
      </c>
      <c r="J47" s="98">
        <v>55.93</v>
      </c>
      <c r="K47" s="99">
        <v>44.38</v>
      </c>
      <c r="L47" s="97">
        <v>21000</v>
      </c>
      <c r="M47" s="97">
        <f t="shared" si="1"/>
        <v>1174530</v>
      </c>
      <c r="N47" s="94">
        <f t="shared" si="0"/>
        <v>26465.299684542584</v>
      </c>
    </row>
    <row r="48" spans="1:14">
      <c r="A48" s="94">
        <v>46</v>
      </c>
      <c r="B48" s="87">
        <v>2</v>
      </c>
      <c r="C48" s="87">
        <v>1</v>
      </c>
      <c r="D48" s="87">
        <v>2</v>
      </c>
      <c r="E48" s="87">
        <v>204</v>
      </c>
      <c r="F48" s="95" t="s">
        <v>711</v>
      </c>
      <c r="G48" s="87" t="s">
        <v>678</v>
      </c>
      <c r="H48" s="96" t="s">
        <v>679</v>
      </c>
      <c r="I48" s="97" t="s">
        <v>680</v>
      </c>
      <c r="J48" s="98">
        <v>55.93</v>
      </c>
      <c r="K48" s="99">
        <v>44.38</v>
      </c>
      <c r="L48" s="97">
        <v>21000</v>
      </c>
      <c r="M48" s="97">
        <f t="shared" si="1"/>
        <v>1174530</v>
      </c>
      <c r="N48" s="94">
        <f t="shared" si="0"/>
        <v>26465.299684542584</v>
      </c>
    </row>
    <row r="49" spans="1:14">
      <c r="A49" s="94">
        <v>47</v>
      </c>
      <c r="B49" s="87">
        <v>2</v>
      </c>
      <c r="C49" s="87">
        <v>1</v>
      </c>
      <c r="D49" s="87">
        <v>2</v>
      </c>
      <c r="E49" s="87">
        <v>205</v>
      </c>
      <c r="F49" s="95" t="s">
        <v>711</v>
      </c>
      <c r="G49" s="87" t="s">
        <v>678</v>
      </c>
      <c r="H49" s="96" t="s">
        <v>683</v>
      </c>
      <c r="I49" s="97" t="s">
        <v>680</v>
      </c>
      <c r="J49" s="98">
        <v>55.93</v>
      </c>
      <c r="K49" s="99">
        <v>44.38</v>
      </c>
      <c r="L49" s="97">
        <v>21000</v>
      </c>
      <c r="M49" s="97">
        <f t="shared" si="1"/>
        <v>1174530</v>
      </c>
      <c r="N49" s="94">
        <f t="shared" si="0"/>
        <v>26465.299684542584</v>
      </c>
    </row>
    <row r="50" spans="1:14">
      <c r="A50" s="94">
        <v>48</v>
      </c>
      <c r="B50" s="87">
        <v>2</v>
      </c>
      <c r="C50" s="87">
        <v>1</v>
      </c>
      <c r="D50" s="87">
        <v>2</v>
      </c>
      <c r="E50" s="87">
        <v>303</v>
      </c>
      <c r="F50" s="95" t="s">
        <v>689</v>
      </c>
      <c r="G50" s="87" t="s">
        <v>678</v>
      </c>
      <c r="H50" s="96" t="s">
        <v>683</v>
      </c>
      <c r="I50" s="97" t="s">
        <v>680</v>
      </c>
      <c r="J50" s="98">
        <v>55.93</v>
      </c>
      <c r="K50" s="99">
        <v>44.38</v>
      </c>
      <c r="L50" s="97">
        <v>21000</v>
      </c>
      <c r="M50" s="97">
        <f t="shared" si="1"/>
        <v>1174530</v>
      </c>
      <c r="N50" s="94">
        <f t="shared" si="0"/>
        <v>26465.299684542584</v>
      </c>
    </row>
    <row r="51" spans="1:14">
      <c r="A51" s="94">
        <v>49</v>
      </c>
      <c r="B51" s="87">
        <v>2</v>
      </c>
      <c r="C51" s="87">
        <v>1</v>
      </c>
      <c r="D51" s="87">
        <v>2</v>
      </c>
      <c r="E51" s="87">
        <v>304</v>
      </c>
      <c r="F51" s="95" t="s">
        <v>689</v>
      </c>
      <c r="G51" s="87" t="s">
        <v>678</v>
      </c>
      <c r="H51" s="96" t="s">
        <v>679</v>
      </c>
      <c r="I51" s="97" t="s">
        <v>680</v>
      </c>
      <c r="J51" s="98">
        <v>55.93</v>
      </c>
      <c r="K51" s="99">
        <v>44.38</v>
      </c>
      <c r="L51" s="97">
        <v>21000</v>
      </c>
      <c r="M51" s="97">
        <f t="shared" si="1"/>
        <v>1174530</v>
      </c>
      <c r="N51" s="94">
        <f t="shared" si="0"/>
        <v>26465.299684542584</v>
      </c>
    </row>
    <row r="52" spans="1:14">
      <c r="A52" s="94">
        <v>50</v>
      </c>
      <c r="B52" s="87">
        <v>2</v>
      </c>
      <c r="C52" s="87">
        <v>1</v>
      </c>
      <c r="D52" s="87">
        <v>2</v>
      </c>
      <c r="E52" s="87">
        <v>305</v>
      </c>
      <c r="F52" s="95" t="s">
        <v>689</v>
      </c>
      <c r="G52" s="87" t="s">
        <v>678</v>
      </c>
      <c r="H52" s="96" t="s">
        <v>683</v>
      </c>
      <c r="I52" s="97" t="s">
        <v>680</v>
      </c>
      <c r="J52" s="98">
        <v>55.93</v>
      </c>
      <c r="K52" s="99">
        <v>44.38</v>
      </c>
      <c r="L52" s="97">
        <v>21000</v>
      </c>
      <c r="M52" s="97">
        <f t="shared" si="1"/>
        <v>1174530</v>
      </c>
      <c r="N52" s="94">
        <f t="shared" si="0"/>
        <v>26465.299684542584</v>
      </c>
    </row>
    <row r="53" spans="1:14">
      <c r="A53" s="94">
        <v>51</v>
      </c>
      <c r="B53" s="87">
        <v>2</v>
      </c>
      <c r="C53" s="87">
        <v>1</v>
      </c>
      <c r="D53" s="87">
        <v>2</v>
      </c>
      <c r="E53" s="87">
        <v>402</v>
      </c>
      <c r="F53" s="95" t="s">
        <v>712</v>
      </c>
      <c r="G53" s="87" t="s">
        <v>678</v>
      </c>
      <c r="H53" s="96" t="s">
        <v>679</v>
      </c>
      <c r="I53" s="97" t="s">
        <v>680</v>
      </c>
      <c r="J53" s="98">
        <v>56.37</v>
      </c>
      <c r="K53" s="99">
        <v>44.73</v>
      </c>
      <c r="L53" s="97">
        <v>21000</v>
      </c>
      <c r="M53" s="97">
        <f t="shared" si="1"/>
        <v>1183770</v>
      </c>
      <c r="N53" s="94">
        <f t="shared" si="0"/>
        <v>26464.788732394369</v>
      </c>
    </row>
    <row r="54" spans="1:14">
      <c r="A54" s="94">
        <v>52</v>
      </c>
      <c r="B54" s="87">
        <v>2</v>
      </c>
      <c r="C54" s="87">
        <v>1</v>
      </c>
      <c r="D54" s="87">
        <v>2</v>
      </c>
      <c r="E54" s="87">
        <v>403</v>
      </c>
      <c r="F54" s="95" t="s">
        <v>712</v>
      </c>
      <c r="G54" s="87" t="s">
        <v>678</v>
      </c>
      <c r="H54" s="96" t="s">
        <v>683</v>
      </c>
      <c r="I54" s="97" t="s">
        <v>680</v>
      </c>
      <c r="J54" s="98">
        <v>56.09</v>
      </c>
      <c r="K54" s="99">
        <v>44.51</v>
      </c>
      <c r="L54" s="97">
        <v>21000</v>
      </c>
      <c r="M54" s="97">
        <f t="shared" si="1"/>
        <v>1177890</v>
      </c>
      <c r="N54" s="94">
        <f t="shared" si="0"/>
        <v>26463.491350258369</v>
      </c>
    </row>
    <row r="55" spans="1:14">
      <c r="A55" s="94">
        <v>53</v>
      </c>
      <c r="B55" s="87">
        <v>2</v>
      </c>
      <c r="C55" s="87">
        <v>1</v>
      </c>
      <c r="D55" s="87">
        <v>2</v>
      </c>
      <c r="E55" s="87">
        <v>404</v>
      </c>
      <c r="F55" s="95" t="s">
        <v>712</v>
      </c>
      <c r="G55" s="87" t="s">
        <v>678</v>
      </c>
      <c r="H55" s="96" t="s">
        <v>679</v>
      </c>
      <c r="I55" s="97" t="s">
        <v>680</v>
      </c>
      <c r="J55" s="98">
        <v>56.09</v>
      </c>
      <c r="K55" s="99">
        <v>44.51</v>
      </c>
      <c r="L55" s="97">
        <v>21000</v>
      </c>
      <c r="M55" s="97">
        <f t="shared" si="1"/>
        <v>1177890</v>
      </c>
      <c r="N55" s="94">
        <f t="shared" si="0"/>
        <v>26463.491350258369</v>
      </c>
    </row>
    <row r="56" spans="1:14">
      <c r="A56" s="94">
        <v>54</v>
      </c>
      <c r="B56" s="87">
        <v>2</v>
      </c>
      <c r="C56" s="87">
        <v>1</v>
      </c>
      <c r="D56" s="87">
        <v>2</v>
      </c>
      <c r="E56" s="87">
        <v>405</v>
      </c>
      <c r="F56" s="95" t="s">
        <v>712</v>
      </c>
      <c r="G56" s="87" t="s">
        <v>678</v>
      </c>
      <c r="H56" s="96" t="s">
        <v>683</v>
      </c>
      <c r="I56" s="97" t="s">
        <v>680</v>
      </c>
      <c r="J56" s="98">
        <v>56.07</v>
      </c>
      <c r="K56" s="99">
        <v>44.49</v>
      </c>
      <c r="L56" s="97">
        <v>21000</v>
      </c>
      <c r="M56" s="97">
        <f t="shared" si="1"/>
        <v>1177470</v>
      </c>
      <c r="N56" s="94">
        <f t="shared" si="0"/>
        <v>26465.947403910992</v>
      </c>
    </row>
    <row r="57" spans="1:14">
      <c r="A57" s="94">
        <v>55</v>
      </c>
      <c r="B57" s="87">
        <v>2</v>
      </c>
      <c r="C57" s="87">
        <v>1</v>
      </c>
      <c r="D57" s="87">
        <v>2</v>
      </c>
      <c r="E57" s="87">
        <v>504</v>
      </c>
      <c r="F57" s="95" t="s">
        <v>713</v>
      </c>
      <c r="G57" s="87" t="s">
        <v>678</v>
      </c>
      <c r="H57" s="96" t="s">
        <v>679</v>
      </c>
      <c r="I57" s="97" t="s">
        <v>680</v>
      </c>
      <c r="J57" s="98">
        <v>56.09</v>
      </c>
      <c r="K57" s="99">
        <v>44.51</v>
      </c>
      <c r="L57" s="97">
        <v>21000</v>
      </c>
      <c r="M57" s="97">
        <f t="shared" si="1"/>
        <v>1177890</v>
      </c>
      <c r="N57" s="94">
        <f t="shared" si="0"/>
        <v>26463.491350258369</v>
      </c>
    </row>
    <row r="58" spans="1:14">
      <c r="A58" s="94">
        <v>56</v>
      </c>
      <c r="B58" s="87">
        <v>2</v>
      </c>
      <c r="C58" s="87">
        <v>1</v>
      </c>
      <c r="D58" s="87">
        <v>2</v>
      </c>
      <c r="E58" s="87">
        <v>505</v>
      </c>
      <c r="F58" s="95" t="s">
        <v>713</v>
      </c>
      <c r="G58" s="87" t="s">
        <v>678</v>
      </c>
      <c r="H58" s="96" t="s">
        <v>683</v>
      </c>
      <c r="I58" s="97" t="s">
        <v>680</v>
      </c>
      <c r="J58" s="98">
        <v>56.07</v>
      </c>
      <c r="K58" s="99">
        <v>44.49</v>
      </c>
      <c r="L58" s="97">
        <v>21000</v>
      </c>
      <c r="M58" s="97">
        <f t="shared" si="1"/>
        <v>1177470</v>
      </c>
      <c r="N58" s="94">
        <f t="shared" si="0"/>
        <v>26465.947403910992</v>
      </c>
    </row>
    <row r="59" spans="1:14">
      <c r="A59" s="94">
        <v>57</v>
      </c>
      <c r="B59" s="87">
        <v>2</v>
      </c>
      <c r="C59" s="87">
        <v>1</v>
      </c>
      <c r="D59" s="87">
        <v>2</v>
      </c>
      <c r="E59" s="87">
        <v>604</v>
      </c>
      <c r="F59" s="95" t="s">
        <v>714</v>
      </c>
      <c r="G59" s="87" t="s">
        <v>678</v>
      </c>
      <c r="H59" s="96" t="s">
        <v>679</v>
      </c>
      <c r="I59" s="97" t="s">
        <v>680</v>
      </c>
      <c r="J59" s="98">
        <v>56.09</v>
      </c>
      <c r="K59" s="99">
        <v>44.51</v>
      </c>
      <c r="L59" s="97">
        <v>21000</v>
      </c>
      <c r="M59" s="97">
        <f t="shared" si="1"/>
        <v>1177890</v>
      </c>
      <c r="N59" s="94">
        <f t="shared" si="0"/>
        <v>26463.491350258369</v>
      </c>
    </row>
    <row r="60" spans="1:14">
      <c r="A60" s="94">
        <v>58</v>
      </c>
      <c r="B60" s="87">
        <v>2</v>
      </c>
      <c r="C60" s="87">
        <v>1</v>
      </c>
      <c r="D60" s="87">
        <v>2</v>
      </c>
      <c r="E60" s="87">
        <v>703</v>
      </c>
      <c r="F60" s="95" t="s">
        <v>699</v>
      </c>
      <c r="G60" s="87" t="s">
        <v>678</v>
      </c>
      <c r="H60" s="96" t="s">
        <v>683</v>
      </c>
      <c r="I60" s="97" t="s">
        <v>680</v>
      </c>
      <c r="J60" s="98">
        <v>56.09</v>
      </c>
      <c r="K60" s="99">
        <v>44.51</v>
      </c>
      <c r="L60" s="97">
        <v>21000</v>
      </c>
      <c r="M60" s="97">
        <f t="shared" si="1"/>
        <v>1177890</v>
      </c>
      <c r="N60" s="94">
        <f t="shared" si="0"/>
        <v>26463.491350258369</v>
      </c>
    </row>
    <row r="61" spans="1:14">
      <c r="A61" s="94">
        <v>59</v>
      </c>
      <c r="B61" s="87">
        <v>2</v>
      </c>
      <c r="C61" s="87">
        <v>1</v>
      </c>
      <c r="D61" s="87">
        <v>2</v>
      </c>
      <c r="E61" s="87">
        <v>704</v>
      </c>
      <c r="F61" s="95" t="s">
        <v>699</v>
      </c>
      <c r="G61" s="87" t="s">
        <v>678</v>
      </c>
      <c r="H61" s="96" t="s">
        <v>679</v>
      </c>
      <c r="I61" s="97" t="s">
        <v>680</v>
      </c>
      <c r="J61" s="98">
        <v>56.09</v>
      </c>
      <c r="K61" s="99">
        <v>44.51</v>
      </c>
      <c r="L61" s="97">
        <v>21000</v>
      </c>
      <c r="M61" s="97">
        <f t="shared" si="1"/>
        <v>1177890</v>
      </c>
      <c r="N61" s="94">
        <f t="shared" si="0"/>
        <v>26463.491350258369</v>
      </c>
    </row>
    <row r="62" spans="1:14">
      <c r="A62" s="94">
        <v>60</v>
      </c>
      <c r="B62" s="87">
        <v>2</v>
      </c>
      <c r="C62" s="87">
        <v>1</v>
      </c>
      <c r="D62" s="87">
        <v>2</v>
      </c>
      <c r="E62" s="87">
        <v>802</v>
      </c>
      <c r="F62" s="95" t="s">
        <v>700</v>
      </c>
      <c r="G62" s="87" t="s">
        <v>678</v>
      </c>
      <c r="H62" s="96" t="s">
        <v>679</v>
      </c>
      <c r="I62" s="100" t="s">
        <v>680</v>
      </c>
      <c r="J62" s="98">
        <v>56.37</v>
      </c>
      <c r="K62" s="101">
        <v>44.73</v>
      </c>
      <c r="L62" s="97">
        <v>21000</v>
      </c>
      <c r="M62" s="97">
        <f>L62*J62</f>
        <v>1183770</v>
      </c>
      <c r="N62" s="94">
        <f t="shared" si="0"/>
        <v>26464.788732394369</v>
      </c>
    </row>
    <row r="63" spans="1:14">
      <c r="A63" s="94">
        <v>61</v>
      </c>
      <c r="B63" s="87">
        <v>2</v>
      </c>
      <c r="C63" s="87">
        <v>1</v>
      </c>
      <c r="D63" s="87">
        <v>2</v>
      </c>
      <c r="E63" s="87">
        <v>803</v>
      </c>
      <c r="F63" s="95" t="s">
        <v>700</v>
      </c>
      <c r="G63" s="87" t="s">
        <v>678</v>
      </c>
      <c r="H63" s="96" t="s">
        <v>683</v>
      </c>
      <c r="I63" s="97" t="s">
        <v>680</v>
      </c>
      <c r="J63" s="98">
        <v>56.09</v>
      </c>
      <c r="K63" s="99">
        <v>44.51</v>
      </c>
      <c r="L63" s="97">
        <v>21000</v>
      </c>
      <c r="M63" s="97">
        <f t="shared" si="1"/>
        <v>1177890</v>
      </c>
      <c r="N63" s="94">
        <f t="shared" si="0"/>
        <v>26463.491350258369</v>
      </c>
    </row>
    <row r="64" spans="1:14">
      <c r="A64" s="94">
        <v>62</v>
      </c>
      <c r="B64" s="87">
        <v>2</v>
      </c>
      <c r="C64" s="87">
        <v>1</v>
      </c>
      <c r="D64" s="87">
        <v>2</v>
      </c>
      <c r="E64" s="87">
        <v>804</v>
      </c>
      <c r="F64" s="95" t="s">
        <v>700</v>
      </c>
      <c r="G64" s="87" t="s">
        <v>678</v>
      </c>
      <c r="H64" s="96" t="s">
        <v>679</v>
      </c>
      <c r="I64" s="97" t="s">
        <v>680</v>
      </c>
      <c r="J64" s="98">
        <v>56.09</v>
      </c>
      <c r="K64" s="99">
        <v>44.51</v>
      </c>
      <c r="L64" s="97">
        <v>21000</v>
      </c>
      <c r="M64" s="97">
        <f t="shared" si="1"/>
        <v>1177890</v>
      </c>
      <c r="N64" s="94">
        <f t="shared" si="0"/>
        <v>26463.491350258369</v>
      </c>
    </row>
    <row r="65" spans="1:14">
      <c r="A65" s="94">
        <v>63</v>
      </c>
      <c r="B65" s="87">
        <v>2</v>
      </c>
      <c r="C65" s="87">
        <v>1</v>
      </c>
      <c r="D65" s="87">
        <v>2</v>
      </c>
      <c r="E65" s="87">
        <v>904</v>
      </c>
      <c r="F65" s="95" t="s">
        <v>702</v>
      </c>
      <c r="G65" s="87" t="s">
        <v>678</v>
      </c>
      <c r="H65" s="96" t="s">
        <v>679</v>
      </c>
      <c r="I65" s="97" t="s">
        <v>680</v>
      </c>
      <c r="J65" s="98">
        <v>56.09</v>
      </c>
      <c r="K65" s="99">
        <v>44.51</v>
      </c>
      <c r="L65" s="97">
        <v>21000</v>
      </c>
      <c r="M65" s="97">
        <f t="shared" si="1"/>
        <v>1177890</v>
      </c>
      <c r="N65" s="94">
        <f t="shared" si="0"/>
        <v>26463.491350258369</v>
      </c>
    </row>
    <row r="66" spans="1:14">
      <c r="A66" s="94">
        <v>64</v>
      </c>
      <c r="B66" s="87">
        <v>2</v>
      </c>
      <c r="C66" s="87">
        <v>1</v>
      </c>
      <c r="D66" s="87">
        <v>2</v>
      </c>
      <c r="E66" s="87">
        <v>1004</v>
      </c>
      <c r="F66" s="95" t="s">
        <v>703</v>
      </c>
      <c r="G66" s="87" t="s">
        <v>678</v>
      </c>
      <c r="H66" s="96" t="s">
        <v>679</v>
      </c>
      <c r="I66" s="97" t="s">
        <v>680</v>
      </c>
      <c r="J66" s="98">
        <v>56.09</v>
      </c>
      <c r="K66" s="99">
        <v>44.51</v>
      </c>
      <c r="L66" s="97">
        <v>21000</v>
      </c>
      <c r="M66" s="97">
        <f t="shared" si="1"/>
        <v>1177890</v>
      </c>
      <c r="N66" s="94">
        <f t="shared" si="0"/>
        <v>26463.491350258369</v>
      </c>
    </row>
    <row r="67" spans="1:14">
      <c r="A67" s="94">
        <v>65</v>
      </c>
      <c r="B67" s="87">
        <v>2</v>
      </c>
      <c r="C67" s="87">
        <v>1</v>
      </c>
      <c r="D67" s="87">
        <v>2</v>
      </c>
      <c r="E67" s="87">
        <v>1104</v>
      </c>
      <c r="F67" s="95" t="s">
        <v>704</v>
      </c>
      <c r="G67" s="87" t="s">
        <v>678</v>
      </c>
      <c r="H67" s="96" t="s">
        <v>679</v>
      </c>
      <c r="I67" s="97" t="s">
        <v>680</v>
      </c>
      <c r="J67" s="98">
        <v>56.09</v>
      </c>
      <c r="K67" s="99">
        <v>44.51</v>
      </c>
      <c r="L67" s="97">
        <v>21000</v>
      </c>
      <c r="M67" s="97">
        <f t="shared" si="1"/>
        <v>1177890</v>
      </c>
      <c r="N67" s="94">
        <f t="shared" ref="N67:N130" si="2">M67/K67</f>
        <v>26463.491350258369</v>
      </c>
    </row>
    <row r="68" spans="1:14">
      <c r="A68" s="94">
        <v>66</v>
      </c>
      <c r="B68" s="87">
        <v>2</v>
      </c>
      <c r="C68" s="87">
        <v>1</v>
      </c>
      <c r="D68" s="87">
        <v>2</v>
      </c>
      <c r="E68" s="87">
        <v>1303</v>
      </c>
      <c r="F68" s="95" t="s">
        <v>715</v>
      </c>
      <c r="G68" s="87" t="s">
        <v>678</v>
      </c>
      <c r="H68" s="96" t="s">
        <v>683</v>
      </c>
      <c r="I68" s="97" t="s">
        <v>680</v>
      </c>
      <c r="J68" s="98">
        <v>56.09</v>
      </c>
      <c r="K68" s="99">
        <v>44.51</v>
      </c>
      <c r="L68" s="97">
        <v>21000</v>
      </c>
      <c r="M68" s="97">
        <f t="shared" si="1"/>
        <v>1177890</v>
      </c>
      <c r="N68" s="94">
        <f t="shared" si="2"/>
        <v>26463.491350258369</v>
      </c>
    </row>
    <row r="69" spans="1:14">
      <c r="A69" s="94">
        <v>67</v>
      </c>
      <c r="B69" s="87">
        <v>2</v>
      </c>
      <c r="C69" s="87">
        <v>1</v>
      </c>
      <c r="D69" s="87">
        <v>2</v>
      </c>
      <c r="E69" s="87">
        <v>1304</v>
      </c>
      <c r="F69" s="95" t="s">
        <v>715</v>
      </c>
      <c r="G69" s="87" t="s">
        <v>678</v>
      </c>
      <c r="H69" s="96" t="s">
        <v>679</v>
      </c>
      <c r="I69" s="97" t="s">
        <v>680</v>
      </c>
      <c r="J69" s="98">
        <v>56.09</v>
      </c>
      <c r="K69" s="99">
        <v>44.51</v>
      </c>
      <c r="L69" s="97">
        <v>21000</v>
      </c>
      <c r="M69" s="97">
        <f t="shared" si="1"/>
        <v>1177890</v>
      </c>
      <c r="N69" s="94">
        <f t="shared" si="2"/>
        <v>26463.491350258369</v>
      </c>
    </row>
    <row r="70" spans="1:14">
      <c r="A70" s="94">
        <v>68</v>
      </c>
      <c r="B70" s="87">
        <v>2</v>
      </c>
      <c r="C70" s="87">
        <v>1</v>
      </c>
      <c r="D70" s="87">
        <v>2</v>
      </c>
      <c r="E70" s="87">
        <v>1403</v>
      </c>
      <c r="F70" s="95" t="s">
        <v>716</v>
      </c>
      <c r="G70" s="87" t="s">
        <v>678</v>
      </c>
      <c r="H70" s="96" t="s">
        <v>683</v>
      </c>
      <c r="I70" s="97" t="s">
        <v>680</v>
      </c>
      <c r="J70" s="98">
        <v>56.09</v>
      </c>
      <c r="K70" s="99">
        <v>44.51</v>
      </c>
      <c r="L70" s="97">
        <v>21000</v>
      </c>
      <c r="M70" s="97">
        <f t="shared" ref="M70:M133" si="3">L70*J70</f>
        <v>1177890</v>
      </c>
      <c r="N70" s="94">
        <f t="shared" si="2"/>
        <v>26463.491350258369</v>
      </c>
    </row>
    <row r="71" spans="1:14">
      <c r="A71" s="94">
        <v>69</v>
      </c>
      <c r="B71" s="87">
        <v>2</v>
      </c>
      <c r="C71" s="87">
        <v>1</v>
      </c>
      <c r="D71" s="87">
        <v>2</v>
      </c>
      <c r="E71" s="87">
        <v>1404</v>
      </c>
      <c r="F71" s="95" t="s">
        <v>716</v>
      </c>
      <c r="G71" s="87" t="s">
        <v>678</v>
      </c>
      <c r="H71" s="96" t="s">
        <v>679</v>
      </c>
      <c r="I71" s="97" t="s">
        <v>680</v>
      </c>
      <c r="J71" s="98">
        <v>56.09</v>
      </c>
      <c r="K71" s="99">
        <v>44.51</v>
      </c>
      <c r="L71" s="97">
        <v>21000</v>
      </c>
      <c r="M71" s="97">
        <f t="shared" si="3"/>
        <v>1177890</v>
      </c>
      <c r="N71" s="94">
        <f t="shared" si="2"/>
        <v>26463.491350258369</v>
      </c>
    </row>
    <row r="72" spans="1:14">
      <c r="A72" s="94">
        <v>70</v>
      </c>
      <c r="B72" s="87">
        <v>2</v>
      </c>
      <c r="C72" s="87">
        <v>1</v>
      </c>
      <c r="D72" s="87">
        <v>2</v>
      </c>
      <c r="E72" s="87">
        <v>1405</v>
      </c>
      <c r="F72" s="95" t="s">
        <v>716</v>
      </c>
      <c r="G72" s="87" t="s">
        <v>678</v>
      </c>
      <c r="H72" s="96" t="s">
        <v>683</v>
      </c>
      <c r="I72" s="97" t="s">
        <v>680</v>
      </c>
      <c r="J72" s="98">
        <v>56.07</v>
      </c>
      <c r="K72" s="99">
        <v>44.49</v>
      </c>
      <c r="L72" s="97">
        <v>21000</v>
      </c>
      <c r="M72" s="97">
        <f t="shared" si="3"/>
        <v>1177470</v>
      </c>
      <c r="N72" s="94">
        <f t="shared" si="2"/>
        <v>26465.947403910992</v>
      </c>
    </row>
    <row r="73" spans="1:14">
      <c r="A73" s="94">
        <v>71</v>
      </c>
      <c r="B73" s="87">
        <v>2</v>
      </c>
      <c r="C73" s="87">
        <v>1</v>
      </c>
      <c r="D73" s="87">
        <v>2</v>
      </c>
      <c r="E73" s="87">
        <v>1502</v>
      </c>
      <c r="F73" s="95" t="s">
        <v>717</v>
      </c>
      <c r="G73" s="87" t="s">
        <v>678</v>
      </c>
      <c r="H73" s="96" t="s">
        <v>679</v>
      </c>
      <c r="I73" s="97" t="s">
        <v>680</v>
      </c>
      <c r="J73" s="98">
        <v>56.37</v>
      </c>
      <c r="K73" s="99">
        <v>44.73</v>
      </c>
      <c r="L73" s="97">
        <v>21000</v>
      </c>
      <c r="M73" s="97">
        <f t="shared" si="3"/>
        <v>1183770</v>
      </c>
      <c r="N73" s="94">
        <f t="shared" si="2"/>
        <v>26464.788732394369</v>
      </c>
    </row>
    <row r="74" spans="1:14">
      <c r="A74" s="94">
        <v>72</v>
      </c>
      <c r="B74" s="87">
        <v>2</v>
      </c>
      <c r="C74" s="87">
        <v>1</v>
      </c>
      <c r="D74" s="87">
        <v>2</v>
      </c>
      <c r="E74" s="87">
        <v>1503</v>
      </c>
      <c r="F74" s="95" t="s">
        <v>717</v>
      </c>
      <c r="G74" s="87" t="s">
        <v>678</v>
      </c>
      <c r="H74" s="96" t="s">
        <v>683</v>
      </c>
      <c r="I74" s="97" t="s">
        <v>680</v>
      </c>
      <c r="J74" s="98">
        <v>56.09</v>
      </c>
      <c r="K74" s="99">
        <v>44.51</v>
      </c>
      <c r="L74" s="97">
        <v>21000</v>
      </c>
      <c r="M74" s="97">
        <f t="shared" si="3"/>
        <v>1177890</v>
      </c>
      <c r="N74" s="94">
        <f t="shared" si="2"/>
        <v>26463.491350258369</v>
      </c>
    </row>
    <row r="75" spans="1:14">
      <c r="A75" s="94">
        <v>73</v>
      </c>
      <c r="B75" s="87">
        <v>2</v>
      </c>
      <c r="C75" s="87">
        <v>1</v>
      </c>
      <c r="D75" s="87">
        <v>2</v>
      </c>
      <c r="E75" s="87">
        <v>1504</v>
      </c>
      <c r="F75" s="95" t="s">
        <v>717</v>
      </c>
      <c r="G75" s="87" t="s">
        <v>678</v>
      </c>
      <c r="H75" s="96" t="s">
        <v>679</v>
      </c>
      <c r="I75" s="97" t="s">
        <v>680</v>
      </c>
      <c r="J75" s="98">
        <v>56.09</v>
      </c>
      <c r="K75" s="99">
        <v>44.51</v>
      </c>
      <c r="L75" s="97">
        <v>21000</v>
      </c>
      <c r="M75" s="97">
        <f t="shared" si="3"/>
        <v>1177890</v>
      </c>
      <c r="N75" s="94">
        <f t="shared" si="2"/>
        <v>26463.491350258369</v>
      </c>
    </row>
    <row r="76" spans="1:14">
      <c r="A76" s="94">
        <v>74</v>
      </c>
      <c r="B76" s="87">
        <v>2</v>
      </c>
      <c r="C76" s="87">
        <v>1</v>
      </c>
      <c r="D76" s="87">
        <v>2</v>
      </c>
      <c r="E76" s="87">
        <v>1505</v>
      </c>
      <c r="F76" s="95" t="s">
        <v>717</v>
      </c>
      <c r="G76" s="87" t="s">
        <v>678</v>
      </c>
      <c r="H76" s="96" t="s">
        <v>683</v>
      </c>
      <c r="I76" s="97" t="s">
        <v>680</v>
      </c>
      <c r="J76" s="98">
        <v>56.07</v>
      </c>
      <c r="K76" s="99">
        <v>44.49</v>
      </c>
      <c r="L76" s="97">
        <v>21000</v>
      </c>
      <c r="M76" s="97">
        <f t="shared" si="3"/>
        <v>1177470</v>
      </c>
      <c r="N76" s="94">
        <f t="shared" si="2"/>
        <v>26465.947403910992</v>
      </c>
    </row>
    <row r="77" spans="1:14">
      <c r="A77" s="94">
        <v>75</v>
      </c>
      <c r="B77" s="87">
        <v>2</v>
      </c>
      <c r="C77" s="87">
        <v>2</v>
      </c>
      <c r="D77" s="87">
        <v>1</v>
      </c>
      <c r="E77" s="87">
        <v>102</v>
      </c>
      <c r="F77" s="95" t="s">
        <v>718</v>
      </c>
      <c r="G77" s="87" t="s">
        <v>678</v>
      </c>
      <c r="H77" s="96" t="s">
        <v>679</v>
      </c>
      <c r="I77" s="97" t="s">
        <v>680</v>
      </c>
      <c r="J77" s="98">
        <v>55.97</v>
      </c>
      <c r="K77" s="99">
        <v>44.38</v>
      </c>
      <c r="L77" s="97">
        <v>21000</v>
      </c>
      <c r="M77" s="97">
        <f t="shared" si="3"/>
        <v>1175370</v>
      </c>
      <c r="N77" s="94">
        <f t="shared" si="2"/>
        <v>26484.227129337538</v>
      </c>
    </row>
    <row r="78" spans="1:14">
      <c r="A78" s="94">
        <v>76</v>
      </c>
      <c r="B78" s="87">
        <v>2</v>
      </c>
      <c r="C78" s="87">
        <v>2</v>
      </c>
      <c r="D78" s="87">
        <v>1</v>
      </c>
      <c r="E78" s="87">
        <v>103</v>
      </c>
      <c r="F78" s="95" t="s">
        <v>718</v>
      </c>
      <c r="G78" s="87" t="s">
        <v>678</v>
      </c>
      <c r="H78" s="96" t="s">
        <v>683</v>
      </c>
      <c r="I78" s="97" t="s">
        <v>680</v>
      </c>
      <c r="J78" s="98">
        <v>55.97</v>
      </c>
      <c r="K78" s="99">
        <v>44.38</v>
      </c>
      <c r="L78" s="97">
        <v>21000</v>
      </c>
      <c r="M78" s="97">
        <f t="shared" si="3"/>
        <v>1175370</v>
      </c>
      <c r="N78" s="94">
        <f t="shared" si="2"/>
        <v>26484.227129337538</v>
      </c>
    </row>
    <row r="79" spans="1:14">
      <c r="A79" s="94">
        <v>77</v>
      </c>
      <c r="B79" s="87">
        <v>2</v>
      </c>
      <c r="C79" s="87">
        <v>2</v>
      </c>
      <c r="D79" s="87">
        <v>1</v>
      </c>
      <c r="E79" s="87">
        <v>104</v>
      </c>
      <c r="F79" s="95" t="s">
        <v>718</v>
      </c>
      <c r="G79" s="87" t="s">
        <v>678</v>
      </c>
      <c r="H79" s="96" t="s">
        <v>679</v>
      </c>
      <c r="I79" s="97" t="s">
        <v>680</v>
      </c>
      <c r="J79" s="98">
        <v>55.97</v>
      </c>
      <c r="K79" s="99">
        <v>44.38</v>
      </c>
      <c r="L79" s="97">
        <v>21000</v>
      </c>
      <c r="M79" s="97">
        <f t="shared" si="3"/>
        <v>1175370</v>
      </c>
      <c r="N79" s="94">
        <f t="shared" si="2"/>
        <v>26484.227129337538</v>
      </c>
    </row>
    <row r="80" spans="1:14">
      <c r="A80" s="94">
        <v>78</v>
      </c>
      <c r="B80" s="87">
        <v>2</v>
      </c>
      <c r="C80" s="87">
        <v>2</v>
      </c>
      <c r="D80" s="87">
        <v>1</v>
      </c>
      <c r="E80" s="87">
        <v>105</v>
      </c>
      <c r="F80" s="95" t="s">
        <v>718</v>
      </c>
      <c r="G80" s="87" t="s">
        <v>678</v>
      </c>
      <c r="H80" s="96" t="s">
        <v>683</v>
      </c>
      <c r="I80" s="100" t="s">
        <v>680</v>
      </c>
      <c r="J80" s="98">
        <v>56.11</v>
      </c>
      <c r="K80" s="101">
        <v>44.49</v>
      </c>
      <c r="L80" s="97">
        <v>21000</v>
      </c>
      <c r="M80" s="97">
        <f>L80*J80</f>
        <v>1178310</v>
      </c>
      <c r="N80" s="94">
        <f t="shared" si="2"/>
        <v>26484.82805124747</v>
      </c>
    </row>
    <row r="81" spans="1:14">
      <c r="A81" s="94">
        <v>79</v>
      </c>
      <c r="B81" s="87">
        <v>2</v>
      </c>
      <c r="C81" s="87">
        <v>2</v>
      </c>
      <c r="D81" s="87">
        <v>1</v>
      </c>
      <c r="E81" s="87">
        <v>202</v>
      </c>
      <c r="F81" s="95" t="s">
        <v>719</v>
      </c>
      <c r="G81" s="87" t="s">
        <v>678</v>
      </c>
      <c r="H81" s="96" t="s">
        <v>679</v>
      </c>
      <c r="I81" s="97" t="s">
        <v>680</v>
      </c>
      <c r="J81" s="98">
        <v>55.97</v>
      </c>
      <c r="K81" s="99">
        <v>44.38</v>
      </c>
      <c r="L81" s="97">
        <v>21000</v>
      </c>
      <c r="M81" s="97">
        <f t="shared" si="3"/>
        <v>1175370</v>
      </c>
      <c r="N81" s="94">
        <f t="shared" si="2"/>
        <v>26484.227129337538</v>
      </c>
    </row>
    <row r="82" spans="1:14">
      <c r="A82" s="94">
        <v>80</v>
      </c>
      <c r="B82" s="87">
        <v>2</v>
      </c>
      <c r="C82" s="87">
        <v>2</v>
      </c>
      <c r="D82" s="87">
        <v>1</v>
      </c>
      <c r="E82" s="87">
        <v>203</v>
      </c>
      <c r="F82" s="95" t="s">
        <v>719</v>
      </c>
      <c r="G82" s="87" t="s">
        <v>678</v>
      </c>
      <c r="H82" s="96" t="s">
        <v>683</v>
      </c>
      <c r="I82" s="97" t="s">
        <v>680</v>
      </c>
      <c r="J82" s="98">
        <v>55.97</v>
      </c>
      <c r="K82" s="99">
        <v>44.38</v>
      </c>
      <c r="L82" s="97">
        <v>21000</v>
      </c>
      <c r="M82" s="97">
        <f t="shared" si="3"/>
        <v>1175370</v>
      </c>
      <c r="N82" s="94">
        <f t="shared" si="2"/>
        <v>26484.227129337538</v>
      </c>
    </row>
    <row r="83" spans="1:14">
      <c r="A83" s="94">
        <v>81</v>
      </c>
      <c r="B83" s="87">
        <v>2</v>
      </c>
      <c r="C83" s="87">
        <v>2</v>
      </c>
      <c r="D83" s="87">
        <v>1</v>
      </c>
      <c r="E83" s="87">
        <v>204</v>
      </c>
      <c r="F83" s="95" t="s">
        <v>719</v>
      </c>
      <c r="G83" s="87" t="s">
        <v>678</v>
      </c>
      <c r="H83" s="96" t="s">
        <v>679</v>
      </c>
      <c r="I83" s="97" t="s">
        <v>680</v>
      </c>
      <c r="J83" s="98">
        <v>55.97</v>
      </c>
      <c r="K83" s="99">
        <v>44.38</v>
      </c>
      <c r="L83" s="97">
        <v>21000</v>
      </c>
      <c r="M83" s="97">
        <f t="shared" si="3"/>
        <v>1175370</v>
      </c>
      <c r="N83" s="94">
        <f t="shared" si="2"/>
        <v>26484.227129337538</v>
      </c>
    </row>
    <row r="84" spans="1:14">
      <c r="A84" s="94">
        <v>82</v>
      </c>
      <c r="B84" s="87">
        <v>2</v>
      </c>
      <c r="C84" s="87">
        <v>2</v>
      </c>
      <c r="D84" s="87">
        <v>1</v>
      </c>
      <c r="E84" s="87">
        <v>303</v>
      </c>
      <c r="F84" s="95" t="s">
        <v>720</v>
      </c>
      <c r="G84" s="87" t="s">
        <v>678</v>
      </c>
      <c r="H84" s="96" t="s">
        <v>683</v>
      </c>
      <c r="I84" s="97" t="s">
        <v>680</v>
      </c>
      <c r="J84" s="98">
        <v>55.97</v>
      </c>
      <c r="K84" s="99">
        <v>44.38</v>
      </c>
      <c r="L84" s="97">
        <v>21000</v>
      </c>
      <c r="M84" s="97">
        <f t="shared" si="3"/>
        <v>1175370</v>
      </c>
      <c r="N84" s="94">
        <f t="shared" si="2"/>
        <v>26484.227129337538</v>
      </c>
    </row>
    <row r="85" spans="1:14">
      <c r="A85" s="94">
        <v>83</v>
      </c>
      <c r="B85" s="87">
        <v>2</v>
      </c>
      <c r="C85" s="87">
        <v>2</v>
      </c>
      <c r="D85" s="87">
        <v>1</v>
      </c>
      <c r="E85" s="87">
        <v>304</v>
      </c>
      <c r="F85" s="95" t="s">
        <v>720</v>
      </c>
      <c r="G85" s="87" t="s">
        <v>678</v>
      </c>
      <c r="H85" s="96" t="s">
        <v>679</v>
      </c>
      <c r="I85" s="97" t="s">
        <v>680</v>
      </c>
      <c r="J85" s="98">
        <v>55.97</v>
      </c>
      <c r="K85" s="99">
        <v>44.38</v>
      </c>
      <c r="L85" s="97">
        <v>21000</v>
      </c>
      <c r="M85" s="97">
        <f t="shared" si="3"/>
        <v>1175370</v>
      </c>
      <c r="N85" s="94">
        <f t="shared" si="2"/>
        <v>26484.227129337538</v>
      </c>
    </row>
    <row r="86" spans="1:14">
      <c r="A86" s="94">
        <v>84</v>
      </c>
      <c r="B86" s="87">
        <v>2</v>
      </c>
      <c r="C86" s="87">
        <v>2</v>
      </c>
      <c r="D86" s="87">
        <v>1</v>
      </c>
      <c r="E86" s="87">
        <v>403</v>
      </c>
      <c r="F86" s="95" t="s">
        <v>721</v>
      </c>
      <c r="G86" s="87" t="s">
        <v>678</v>
      </c>
      <c r="H86" s="96" t="s">
        <v>683</v>
      </c>
      <c r="I86" s="97" t="s">
        <v>680</v>
      </c>
      <c r="J86" s="98">
        <v>56.14</v>
      </c>
      <c r="K86" s="99">
        <v>44.51</v>
      </c>
      <c r="L86" s="97">
        <v>21000</v>
      </c>
      <c r="M86" s="97">
        <f t="shared" si="3"/>
        <v>1178940</v>
      </c>
      <c r="N86" s="94">
        <f t="shared" si="2"/>
        <v>26487.081554706809</v>
      </c>
    </row>
    <row r="87" spans="1:14">
      <c r="A87" s="94">
        <v>85</v>
      </c>
      <c r="B87" s="87">
        <v>2</v>
      </c>
      <c r="C87" s="87">
        <v>2</v>
      </c>
      <c r="D87" s="87">
        <v>1</v>
      </c>
      <c r="E87" s="87">
        <v>404</v>
      </c>
      <c r="F87" s="95" t="s">
        <v>721</v>
      </c>
      <c r="G87" s="87" t="s">
        <v>678</v>
      </c>
      <c r="H87" s="96" t="s">
        <v>679</v>
      </c>
      <c r="I87" s="97" t="s">
        <v>680</v>
      </c>
      <c r="J87" s="98">
        <v>56.14</v>
      </c>
      <c r="K87" s="99">
        <v>44.51</v>
      </c>
      <c r="L87" s="97">
        <v>21000</v>
      </c>
      <c r="M87" s="97">
        <f t="shared" si="3"/>
        <v>1178940</v>
      </c>
      <c r="N87" s="94">
        <f t="shared" si="2"/>
        <v>26487.081554706809</v>
      </c>
    </row>
    <row r="88" spans="1:14">
      <c r="A88" s="94">
        <v>86</v>
      </c>
      <c r="B88" s="87">
        <v>2</v>
      </c>
      <c r="C88" s="87">
        <v>2</v>
      </c>
      <c r="D88" s="87">
        <v>1</v>
      </c>
      <c r="E88" s="87">
        <v>405</v>
      </c>
      <c r="F88" s="95" t="s">
        <v>721</v>
      </c>
      <c r="G88" s="87" t="s">
        <v>678</v>
      </c>
      <c r="H88" s="96" t="s">
        <v>683</v>
      </c>
      <c r="I88" s="97" t="s">
        <v>680</v>
      </c>
      <c r="J88" s="98">
        <v>56.42</v>
      </c>
      <c r="K88" s="99">
        <v>44.73</v>
      </c>
      <c r="L88" s="97">
        <v>21000</v>
      </c>
      <c r="M88" s="97">
        <f t="shared" si="3"/>
        <v>1184820</v>
      </c>
      <c r="N88" s="94">
        <f t="shared" si="2"/>
        <v>26488.262910798123</v>
      </c>
    </row>
    <row r="89" spans="1:14">
      <c r="A89" s="94">
        <v>87</v>
      </c>
      <c r="B89" s="87">
        <v>2</v>
      </c>
      <c r="C89" s="87">
        <v>2</v>
      </c>
      <c r="D89" s="87">
        <v>1</v>
      </c>
      <c r="E89" s="87">
        <v>503</v>
      </c>
      <c r="F89" s="95" t="s">
        <v>722</v>
      </c>
      <c r="G89" s="87" t="s">
        <v>678</v>
      </c>
      <c r="H89" s="96" t="s">
        <v>683</v>
      </c>
      <c r="I89" s="97" t="s">
        <v>680</v>
      </c>
      <c r="J89" s="98">
        <v>56.14</v>
      </c>
      <c r="K89" s="99">
        <v>44.51</v>
      </c>
      <c r="L89" s="97">
        <v>21000</v>
      </c>
      <c r="M89" s="97">
        <f t="shared" si="3"/>
        <v>1178940</v>
      </c>
      <c r="N89" s="94">
        <f t="shared" si="2"/>
        <v>26487.081554706809</v>
      </c>
    </row>
    <row r="90" spans="1:14">
      <c r="A90" s="94">
        <v>88</v>
      </c>
      <c r="B90" s="87">
        <v>2</v>
      </c>
      <c r="C90" s="87">
        <v>2</v>
      </c>
      <c r="D90" s="87">
        <v>1</v>
      </c>
      <c r="E90" s="87">
        <v>504</v>
      </c>
      <c r="F90" s="95" t="s">
        <v>722</v>
      </c>
      <c r="G90" s="87" t="s">
        <v>678</v>
      </c>
      <c r="H90" s="96" t="s">
        <v>679</v>
      </c>
      <c r="I90" s="97" t="s">
        <v>680</v>
      </c>
      <c r="J90" s="98">
        <v>56.14</v>
      </c>
      <c r="K90" s="99">
        <v>44.51</v>
      </c>
      <c r="L90" s="97">
        <v>21000</v>
      </c>
      <c r="M90" s="97">
        <f t="shared" si="3"/>
        <v>1178940</v>
      </c>
      <c r="N90" s="94">
        <f t="shared" si="2"/>
        <v>26487.081554706809</v>
      </c>
    </row>
    <row r="91" spans="1:14">
      <c r="A91" s="94">
        <v>89</v>
      </c>
      <c r="B91" s="87">
        <v>2</v>
      </c>
      <c r="C91" s="87">
        <v>2</v>
      </c>
      <c r="D91" s="87">
        <v>1</v>
      </c>
      <c r="E91" s="87">
        <v>604</v>
      </c>
      <c r="F91" s="95" t="s">
        <v>723</v>
      </c>
      <c r="G91" s="87" t="s">
        <v>678</v>
      </c>
      <c r="H91" s="96" t="s">
        <v>679</v>
      </c>
      <c r="I91" s="97" t="s">
        <v>680</v>
      </c>
      <c r="J91" s="98">
        <v>56.14</v>
      </c>
      <c r="K91" s="99">
        <v>44.51</v>
      </c>
      <c r="L91" s="97">
        <v>21000</v>
      </c>
      <c r="M91" s="97">
        <f t="shared" si="3"/>
        <v>1178940</v>
      </c>
      <c r="N91" s="94">
        <f t="shared" si="2"/>
        <v>26487.081554706809</v>
      </c>
    </row>
    <row r="92" spans="1:14" s="65" customFormat="1" hidden="1">
      <c r="A92" s="104">
        <v>90</v>
      </c>
      <c r="B92" s="105">
        <v>2</v>
      </c>
      <c r="C92" s="105">
        <v>2</v>
      </c>
      <c r="D92" s="105">
        <v>1</v>
      </c>
      <c r="E92" s="105">
        <v>701</v>
      </c>
      <c r="F92" s="106" t="s">
        <v>724</v>
      </c>
      <c r="G92" s="105" t="s">
        <v>697</v>
      </c>
      <c r="H92" s="107" t="s">
        <v>725</v>
      </c>
      <c r="I92" s="110" t="s">
        <v>726</v>
      </c>
      <c r="J92" s="109">
        <v>89.78</v>
      </c>
      <c r="K92" s="111">
        <v>71.180000000000007</v>
      </c>
      <c r="L92" s="108">
        <v>21000</v>
      </c>
      <c r="M92" s="108">
        <f>L92*J92</f>
        <v>1885380</v>
      </c>
      <c r="N92" s="104">
        <f t="shared" si="2"/>
        <v>26487.496487777462</v>
      </c>
    </row>
    <row r="93" spans="1:14">
      <c r="A93" s="94">
        <v>91</v>
      </c>
      <c r="B93" s="87">
        <v>2</v>
      </c>
      <c r="C93" s="87">
        <v>2</v>
      </c>
      <c r="D93" s="87">
        <v>1</v>
      </c>
      <c r="E93" s="87">
        <v>704</v>
      </c>
      <c r="F93" s="95" t="s">
        <v>724</v>
      </c>
      <c r="G93" s="87" t="s">
        <v>678</v>
      </c>
      <c r="H93" s="96" t="s">
        <v>679</v>
      </c>
      <c r="I93" s="97" t="s">
        <v>680</v>
      </c>
      <c r="J93" s="98">
        <v>56.14</v>
      </c>
      <c r="K93" s="99">
        <v>44.51</v>
      </c>
      <c r="L93" s="97">
        <v>21000</v>
      </c>
      <c r="M93" s="97">
        <f t="shared" si="3"/>
        <v>1178940</v>
      </c>
      <c r="N93" s="94">
        <f t="shared" si="2"/>
        <v>26487.081554706809</v>
      </c>
    </row>
    <row r="94" spans="1:14" s="65" customFormat="1" hidden="1">
      <c r="A94" s="104">
        <v>92</v>
      </c>
      <c r="B94" s="105">
        <v>2</v>
      </c>
      <c r="C94" s="105">
        <v>2</v>
      </c>
      <c r="D94" s="105">
        <v>1</v>
      </c>
      <c r="E94" s="105">
        <v>906</v>
      </c>
      <c r="F94" s="106" t="s">
        <v>727</v>
      </c>
      <c r="G94" s="105" t="s">
        <v>697</v>
      </c>
      <c r="H94" s="107" t="s">
        <v>698</v>
      </c>
      <c r="I94" s="110" t="s">
        <v>102</v>
      </c>
      <c r="J94" s="109">
        <v>89.65</v>
      </c>
      <c r="K94" s="111">
        <v>71.08</v>
      </c>
      <c r="L94" s="108">
        <v>21000</v>
      </c>
      <c r="M94" s="108">
        <f>L94*J94</f>
        <v>1882650.0000000002</v>
      </c>
      <c r="N94" s="104">
        <f t="shared" si="2"/>
        <v>26486.353404614521</v>
      </c>
    </row>
    <row r="95" spans="1:14">
      <c r="A95" s="94">
        <v>93</v>
      </c>
      <c r="B95" s="87">
        <v>2</v>
      </c>
      <c r="C95" s="87">
        <v>2</v>
      </c>
      <c r="D95" s="87">
        <v>1</v>
      </c>
      <c r="E95" s="87">
        <v>1304</v>
      </c>
      <c r="F95" s="95" t="s">
        <v>715</v>
      </c>
      <c r="G95" s="87" t="s">
        <v>678</v>
      </c>
      <c r="H95" s="96" t="s">
        <v>679</v>
      </c>
      <c r="I95" s="97" t="s">
        <v>680</v>
      </c>
      <c r="J95" s="98">
        <v>56.14</v>
      </c>
      <c r="K95" s="99">
        <v>44.51</v>
      </c>
      <c r="L95" s="97">
        <v>21000</v>
      </c>
      <c r="M95" s="97">
        <f t="shared" si="3"/>
        <v>1178940</v>
      </c>
      <c r="N95" s="94">
        <f t="shared" si="2"/>
        <v>26487.081554706809</v>
      </c>
    </row>
    <row r="96" spans="1:14">
      <c r="A96" s="94">
        <v>94</v>
      </c>
      <c r="B96" s="87">
        <v>2</v>
      </c>
      <c r="C96" s="87">
        <v>2</v>
      </c>
      <c r="D96" s="87">
        <v>1</v>
      </c>
      <c r="E96" s="87">
        <v>1404</v>
      </c>
      <c r="F96" s="95" t="s">
        <v>716</v>
      </c>
      <c r="G96" s="87" t="s">
        <v>678</v>
      </c>
      <c r="H96" s="96" t="s">
        <v>679</v>
      </c>
      <c r="I96" s="97" t="s">
        <v>680</v>
      </c>
      <c r="J96" s="98">
        <v>56.14</v>
      </c>
      <c r="K96" s="99">
        <v>44.51</v>
      </c>
      <c r="L96" s="97">
        <v>21000</v>
      </c>
      <c r="M96" s="97">
        <f t="shared" si="3"/>
        <v>1178940</v>
      </c>
      <c r="N96" s="94">
        <f t="shared" si="2"/>
        <v>26487.081554706809</v>
      </c>
    </row>
    <row r="97" spans="1:14">
      <c r="A97" s="94">
        <v>95</v>
      </c>
      <c r="B97" s="87">
        <v>2</v>
      </c>
      <c r="C97" s="87">
        <v>2</v>
      </c>
      <c r="D97" s="87">
        <v>1</v>
      </c>
      <c r="E97" s="87">
        <v>1502</v>
      </c>
      <c r="F97" s="95" t="s">
        <v>717</v>
      </c>
      <c r="G97" s="87" t="s">
        <v>678</v>
      </c>
      <c r="H97" s="96" t="s">
        <v>679</v>
      </c>
      <c r="I97" s="97" t="s">
        <v>680</v>
      </c>
      <c r="J97" s="98">
        <v>56.14</v>
      </c>
      <c r="K97" s="99">
        <v>44.51</v>
      </c>
      <c r="L97" s="97">
        <v>21000</v>
      </c>
      <c r="M97" s="97">
        <f t="shared" si="3"/>
        <v>1178940</v>
      </c>
      <c r="N97" s="94">
        <f t="shared" si="2"/>
        <v>26487.081554706809</v>
      </c>
    </row>
    <row r="98" spans="1:14">
      <c r="A98" s="94">
        <v>96</v>
      </c>
      <c r="B98" s="87">
        <v>2</v>
      </c>
      <c r="C98" s="87">
        <v>2</v>
      </c>
      <c r="D98" s="87">
        <v>1</v>
      </c>
      <c r="E98" s="87">
        <v>1503</v>
      </c>
      <c r="F98" s="95" t="s">
        <v>717</v>
      </c>
      <c r="G98" s="87" t="s">
        <v>678</v>
      </c>
      <c r="H98" s="96" t="s">
        <v>683</v>
      </c>
      <c r="I98" s="97" t="s">
        <v>680</v>
      </c>
      <c r="J98" s="98">
        <v>56.14</v>
      </c>
      <c r="K98" s="99">
        <v>44.51</v>
      </c>
      <c r="L98" s="97">
        <v>21000</v>
      </c>
      <c r="M98" s="97">
        <f t="shared" si="3"/>
        <v>1178940</v>
      </c>
      <c r="N98" s="94">
        <f t="shared" si="2"/>
        <v>26487.081554706809</v>
      </c>
    </row>
    <row r="99" spans="1:14">
      <c r="A99" s="94">
        <v>97</v>
      </c>
      <c r="B99" s="87">
        <v>2</v>
      </c>
      <c r="C99" s="87">
        <v>2</v>
      </c>
      <c r="D99" s="87">
        <v>1</v>
      </c>
      <c r="E99" s="87">
        <v>1504</v>
      </c>
      <c r="F99" s="95" t="s">
        <v>728</v>
      </c>
      <c r="G99" s="87" t="s">
        <v>678</v>
      </c>
      <c r="H99" s="96" t="s">
        <v>679</v>
      </c>
      <c r="I99" s="97" t="s">
        <v>680</v>
      </c>
      <c r="J99" s="98">
        <v>56.14</v>
      </c>
      <c r="K99" s="99">
        <v>44.51</v>
      </c>
      <c r="L99" s="97">
        <v>21000</v>
      </c>
      <c r="M99" s="97">
        <f t="shared" si="3"/>
        <v>1178940</v>
      </c>
      <c r="N99" s="94">
        <f t="shared" si="2"/>
        <v>26487.081554706809</v>
      </c>
    </row>
    <row r="100" spans="1:14">
      <c r="A100" s="94">
        <v>98</v>
      </c>
      <c r="B100" s="87">
        <v>2</v>
      </c>
      <c r="C100" s="87">
        <v>2</v>
      </c>
      <c r="D100" s="87">
        <v>1</v>
      </c>
      <c r="E100" s="87">
        <v>1505</v>
      </c>
      <c r="F100" s="95" t="s">
        <v>728</v>
      </c>
      <c r="G100" s="87" t="s">
        <v>678</v>
      </c>
      <c r="H100" s="96" t="s">
        <v>683</v>
      </c>
      <c r="I100" s="97" t="s">
        <v>680</v>
      </c>
      <c r="J100" s="98">
        <v>56.42</v>
      </c>
      <c r="K100" s="99">
        <v>44.73</v>
      </c>
      <c r="L100" s="97">
        <v>21000</v>
      </c>
      <c r="M100" s="97">
        <f t="shared" si="3"/>
        <v>1184820</v>
      </c>
      <c r="N100" s="94">
        <f t="shared" si="2"/>
        <v>26488.262910798123</v>
      </c>
    </row>
    <row r="101" spans="1:14">
      <c r="A101" s="94">
        <v>99</v>
      </c>
      <c r="B101" s="87">
        <v>2</v>
      </c>
      <c r="C101" s="87">
        <v>2</v>
      </c>
      <c r="D101" s="87">
        <v>2</v>
      </c>
      <c r="E101" s="87">
        <v>103</v>
      </c>
      <c r="F101" s="95" t="s">
        <v>718</v>
      </c>
      <c r="G101" s="87" t="s">
        <v>678</v>
      </c>
      <c r="H101" s="96" t="s">
        <v>683</v>
      </c>
      <c r="I101" s="97" t="s">
        <v>680</v>
      </c>
      <c r="J101" s="98">
        <v>55.97</v>
      </c>
      <c r="K101" s="99">
        <v>44.38</v>
      </c>
      <c r="L101" s="97">
        <v>21000</v>
      </c>
      <c r="M101" s="97">
        <f t="shared" si="3"/>
        <v>1175370</v>
      </c>
      <c r="N101" s="94">
        <f t="shared" si="2"/>
        <v>26484.227129337538</v>
      </c>
    </row>
    <row r="102" spans="1:14">
      <c r="A102" s="94">
        <v>100</v>
      </c>
      <c r="B102" s="87">
        <v>2</v>
      </c>
      <c r="C102" s="87">
        <v>2</v>
      </c>
      <c r="D102" s="87">
        <v>2</v>
      </c>
      <c r="E102" s="87">
        <v>104</v>
      </c>
      <c r="F102" s="95" t="s">
        <v>718</v>
      </c>
      <c r="G102" s="87" t="s">
        <v>678</v>
      </c>
      <c r="H102" s="96" t="s">
        <v>679</v>
      </c>
      <c r="I102" s="97" t="s">
        <v>680</v>
      </c>
      <c r="J102" s="98">
        <v>55.97</v>
      </c>
      <c r="K102" s="99">
        <v>44.38</v>
      </c>
      <c r="L102" s="97">
        <v>21000</v>
      </c>
      <c r="M102" s="97">
        <f t="shared" si="3"/>
        <v>1175370</v>
      </c>
      <c r="N102" s="94">
        <f t="shared" si="2"/>
        <v>26484.227129337538</v>
      </c>
    </row>
    <row r="103" spans="1:14">
      <c r="A103" s="94">
        <v>101</v>
      </c>
      <c r="B103" s="87">
        <v>2</v>
      </c>
      <c r="C103" s="87">
        <v>2</v>
      </c>
      <c r="D103" s="87">
        <v>2</v>
      </c>
      <c r="E103" s="87">
        <v>105</v>
      </c>
      <c r="F103" s="95" t="s">
        <v>718</v>
      </c>
      <c r="G103" s="87" t="s">
        <v>678</v>
      </c>
      <c r="H103" s="96" t="s">
        <v>683</v>
      </c>
      <c r="I103" s="97" t="s">
        <v>680</v>
      </c>
      <c r="J103" s="98">
        <v>55.97</v>
      </c>
      <c r="K103" s="99">
        <v>44.38</v>
      </c>
      <c r="L103" s="97">
        <v>21000</v>
      </c>
      <c r="M103" s="97">
        <f t="shared" si="3"/>
        <v>1175370</v>
      </c>
      <c r="N103" s="94">
        <f t="shared" si="2"/>
        <v>26484.227129337538</v>
      </c>
    </row>
    <row r="104" spans="1:14" s="65" customFormat="1" hidden="1">
      <c r="A104" s="104">
        <v>102</v>
      </c>
      <c r="B104" s="105">
        <v>2</v>
      </c>
      <c r="C104" s="105">
        <v>2</v>
      </c>
      <c r="D104" s="105">
        <v>2</v>
      </c>
      <c r="E104" s="105">
        <v>201</v>
      </c>
      <c r="F104" s="106" t="s">
        <v>719</v>
      </c>
      <c r="G104" s="105" t="s">
        <v>697</v>
      </c>
      <c r="H104" s="107" t="s">
        <v>729</v>
      </c>
      <c r="I104" s="110" t="s">
        <v>102</v>
      </c>
      <c r="J104" s="109">
        <v>89.51</v>
      </c>
      <c r="K104" s="111">
        <v>70.97</v>
      </c>
      <c r="L104" s="108">
        <v>21000</v>
      </c>
      <c r="M104" s="108">
        <f>L104*J104</f>
        <v>1879710</v>
      </c>
      <c r="N104" s="104">
        <f t="shared" si="2"/>
        <v>26485.979991545722</v>
      </c>
    </row>
    <row r="105" spans="1:14">
      <c r="A105" s="94">
        <v>103</v>
      </c>
      <c r="B105" s="87">
        <v>2</v>
      </c>
      <c r="C105" s="87">
        <v>2</v>
      </c>
      <c r="D105" s="87">
        <v>2</v>
      </c>
      <c r="E105" s="87">
        <v>203</v>
      </c>
      <c r="F105" s="95" t="s">
        <v>719</v>
      </c>
      <c r="G105" s="87" t="s">
        <v>678</v>
      </c>
      <c r="H105" s="96" t="s">
        <v>683</v>
      </c>
      <c r="I105" s="97" t="s">
        <v>680</v>
      </c>
      <c r="J105" s="98">
        <v>55.97</v>
      </c>
      <c r="K105" s="99">
        <v>44.38</v>
      </c>
      <c r="L105" s="97">
        <v>21000</v>
      </c>
      <c r="M105" s="97">
        <f t="shared" si="3"/>
        <v>1175370</v>
      </c>
      <c r="N105" s="94">
        <f t="shared" si="2"/>
        <v>26484.227129337538</v>
      </c>
    </row>
    <row r="106" spans="1:14">
      <c r="A106" s="94">
        <v>104</v>
      </c>
      <c r="B106" s="87">
        <v>2</v>
      </c>
      <c r="C106" s="87">
        <v>2</v>
      </c>
      <c r="D106" s="87">
        <v>2</v>
      </c>
      <c r="E106" s="87">
        <v>204</v>
      </c>
      <c r="F106" s="95" t="s">
        <v>719</v>
      </c>
      <c r="G106" s="87" t="s">
        <v>678</v>
      </c>
      <c r="H106" s="96" t="s">
        <v>679</v>
      </c>
      <c r="I106" s="97" t="s">
        <v>680</v>
      </c>
      <c r="J106" s="98">
        <v>55.97</v>
      </c>
      <c r="K106" s="99">
        <v>44.38</v>
      </c>
      <c r="L106" s="97">
        <v>21000</v>
      </c>
      <c r="M106" s="97">
        <f t="shared" si="3"/>
        <v>1175370</v>
      </c>
      <c r="N106" s="94">
        <f t="shared" si="2"/>
        <v>26484.227129337538</v>
      </c>
    </row>
    <row r="107" spans="1:14">
      <c r="A107" s="94">
        <v>105</v>
      </c>
      <c r="B107" s="87">
        <v>2</v>
      </c>
      <c r="C107" s="87">
        <v>2</v>
      </c>
      <c r="D107" s="87">
        <v>2</v>
      </c>
      <c r="E107" s="87">
        <v>205</v>
      </c>
      <c r="F107" s="95" t="s">
        <v>719</v>
      </c>
      <c r="G107" s="87" t="s">
        <v>678</v>
      </c>
      <c r="H107" s="96" t="s">
        <v>683</v>
      </c>
      <c r="I107" s="97" t="s">
        <v>680</v>
      </c>
      <c r="J107" s="98">
        <v>55.97</v>
      </c>
      <c r="K107" s="99">
        <v>44.38</v>
      </c>
      <c r="L107" s="97">
        <v>21000</v>
      </c>
      <c r="M107" s="97">
        <f t="shared" si="3"/>
        <v>1175370</v>
      </c>
      <c r="N107" s="94">
        <f t="shared" si="2"/>
        <v>26484.227129337538</v>
      </c>
    </row>
    <row r="108" spans="1:14">
      <c r="A108" s="94">
        <v>106</v>
      </c>
      <c r="B108" s="87">
        <v>2</v>
      </c>
      <c r="C108" s="87">
        <v>2</v>
      </c>
      <c r="D108" s="87">
        <v>2</v>
      </c>
      <c r="E108" s="87">
        <v>302</v>
      </c>
      <c r="F108" s="95" t="s">
        <v>720</v>
      </c>
      <c r="G108" s="87" t="s">
        <v>678</v>
      </c>
      <c r="H108" s="96" t="s">
        <v>679</v>
      </c>
      <c r="I108" s="97" t="s">
        <v>680</v>
      </c>
      <c r="J108" s="98">
        <v>56.11</v>
      </c>
      <c r="K108" s="99">
        <v>44.49</v>
      </c>
      <c r="L108" s="97">
        <v>21000</v>
      </c>
      <c r="M108" s="97">
        <f t="shared" si="3"/>
        <v>1178310</v>
      </c>
      <c r="N108" s="94">
        <f t="shared" si="2"/>
        <v>26484.82805124747</v>
      </c>
    </row>
    <row r="109" spans="1:14">
      <c r="A109" s="94">
        <v>107</v>
      </c>
      <c r="B109" s="87">
        <v>2</v>
      </c>
      <c r="C109" s="87">
        <v>2</v>
      </c>
      <c r="D109" s="87">
        <v>2</v>
      </c>
      <c r="E109" s="87">
        <v>303</v>
      </c>
      <c r="F109" s="95" t="s">
        <v>720</v>
      </c>
      <c r="G109" s="87" t="s">
        <v>678</v>
      </c>
      <c r="H109" s="96" t="s">
        <v>683</v>
      </c>
      <c r="I109" s="97" t="s">
        <v>680</v>
      </c>
      <c r="J109" s="98">
        <v>55.97</v>
      </c>
      <c r="K109" s="99">
        <v>44.38</v>
      </c>
      <c r="L109" s="97">
        <v>21000</v>
      </c>
      <c r="M109" s="97">
        <f t="shared" si="3"/>
        <v>1175370</v>
      </c>
      <c r="N109" s="94">
        <f t="shared" si="2"/>
        <v>26484.227129337538</v>
      </c>
    </row>
    <row r="110" spans="1:14">
      <c r="A110" s="94">
        <v>108</v>
      </c>
      <c r="B110" s="87">
        <v>2</v>
      </c>
      <c r="C110" s="87">
        <v>2</v>
      </c>
      <c r="D110" s="87">
        <v>2</v>
      </c>
      <c r="E110" s="87">
        <v>304</v>
      </c>
      <c r="F110" s="95" t="s">
        <v>720</v>
      </c>
      <c r="G110" s="87" t="s">
        <v>678</v>
      </c>
      <c r="H110" s="96" t="s">
        <v>679</v>
      </c>
      <c r="I110" s="97" t="s">
        <v>680</v>
      </c>
      <c r="J110" s="98">
        <v>55.97</v>
      </c>
      <c r="K110" s="99">
        <v>44.38</v>
      </c>
      <c r="L110" s="97">
        <v>21000</v>
      </c>
      <c r="M110" s="97">
        <f t="shared" si="3"/>
        <v>1175370</v>
      </c>
      <c r="N110" s="94">
        <f t="shared" si="2"/>
        <v>26484.227129337538</v>
      </c>
    </row>
    <row r="111" spans="1:14">
      <c r="A111" s="94">
        <v>109</v>
      </c>
      <c r="B111" s="87">
        <v>2</v>
      </c>
      <c r="C111" s="87">
        <v>2</v>
      </c>
      <c r="D111" s="87">
        <v>2</v>
      </c>
      <c r="E111" s="87">
        <v>402</v>
      </c>
      <c r="F111" s="95" t="s">
        <v>721</v>
      </c>
      <c r="G111" s="87" t="s">
        <v>678</v>
      </c>
      <c r="H111" s="96" t="s">
        <v>679</v>
      </c>
      <c r="I111" s="97" t="s">
        <v>680</v>
      </c>
      <c r="J111" s="98">
        <v>56.42</v>
      </c>
      <c r="K111" s="99">
        <v>44.73</v>
      </c>
      <c r="L111" s="97">
        <v>21000</v>
      </c>
      <c r="M111" s="97">
        <f t="shared" si="3"/>
        <v>1184820</v>
      </c>
      <c r="N111" s="94">
        <f t="shared" si="2"/>
        <v>26488.262910798123</v>
      </c>
    </row>
    <row r="112" spans="1:14">
      <c r="A112" s="94">
        <v>110</v>
      </c>
      <c r="B112" s="87">
        <v>2</v>
      </c>
      <c r="C112" s="87">
        <v>2</v>
      </c>
      <c r="D112" s="87">
        <v>2</v>
      </c>
      <c r="E112" s="87">
        <v>403</v>
      </c>
      <c r="F112" s="95" t="s">
        <v>721</v>
      </c>
      <c r="G112" s="87" t="s">
        <v>678</v>
      </c>
      <c r="H112" s="96" t="s">
        <v>683</v>
      </c>
      <c r="I112" s="97" t="s">
        <v>680</v>
      </c>
      <c r="J112" s="98">
        <v>56.14</v>
      </c>
      <c r="K112" s="99">
        <v>44.51</v>
      </c>
      <c r="L112" s="97">
        <v>21000</v>
      </c>
      <c r="M112" s="97">
        <f t="shared" si="3"/>
        <v>1178940</v>
      </c>
      <c r="N112" s="94">
        <f t="shared" si="2"/>
        <v>26487.081554706809</v>
      </c>
    </row>
    <row r="113" spans="1:14">
      <c r="A113" s="94">
        <v>111</v>
      </c>
      <c r="B113" s="87">
        <v>2</v>
      </c>
      <c r="C113" s="87">
        <v>2</v>
      </c>
      <c r="D113" s="87">
        <v>2</v>
      </c>
      <c r="E113" s="87">
        <v>404</v>
      </c>
      <c r="F113" s="95" t="s">
        <v>721</v>
      </c>
      <c r="G113" s="87" t="s">
        <v>678</v>
      </c>
      <c r="H113" s="96" t="s">
        <v>679</v>
      </c>
      <c r="I113" s="97" t="s">
        <v>680</v>
      </c>
      <c r="J113" s="98">
        <v>56.14</v>
      </c>
      <c r="K113" s="99">
        <v>44.51</v>
      </c>
      <c r="L113" s="97">
        <v>21000</v>
      </c>
      <c r="M113" s="97">
        <f t="shared" si="3"/>
        <v>1178940</v>
      </c>
      <c r="N113" s="94">
        <f t="shared" si="2"/>
        <v>26487.081554706809</v>
      </c>
    </row>
    <row r="114" spans="1:14">
      <c r="A114" s="94">
        <v>112</v>
      </c>
      <c r="B114" s="87">
        <v>2</v>
      </c>
      <c r="C114" s="87">
        <v>2</v>
      </c>
      <c r="D114" s="87">
        <v>2</v>
      </c>
      <c r="E114" s="87">
        <v>405</v>
      </c>
      <c r="F114" s="95" t="s">
        <v>721</v>
      </c>
      <c r="G114" s="87" t="s">
        <v>678</v>
      </c>
      <c r="H114" s="96" t="s">
        <v>683</v>
      </c>
      <c r="I114" s="97" t="s">
        <v>680</v>
      </c>
      <c r="J114" s="98">
        <v>56.14</v>
      </c>
      <c r="K114" s="99">
        <v>44.51</v>
      </c>
      <c r="L114" s="97">
        <v>21000</v>
      </c>
      <c r="M114" s="97">
        <f t="shared" si="3"/>
        <v>1178940</v>
      </c>
      <c r="N114" s="94">
        <f t="shared" si="2"/>
        <v>26487.081554706809</v>
      </c>
    </row>
    <row r="115" spans="1:14">
      <c r="A115" s="94">
        <v>113</v>
      </c>
      <c r="B115" s="87">
        <v>2</v>
      </c>
      <c r="C115" s="87">
        <v>2</v>
      </c>
      <c r="D115" s="87">
        <v>2</v>
      </c>
      <c r="E115" s="87">
        <v>504</v>
      </c>
      <c r="F115" s="95" t="s">
        <v>722</v>
      </c>
      <c r="G115" s="87" t="s">
        <v>678</v>
      </c>
      <c r="H115" s="96" t="s">
        <v>679</v>
      </c>
      <c r="I115" s="97" t="s">
        <v>680</v>
      </c>
      <c r="J115" s="98">
        <v>56.14</v>
      </c>
      <c r="K115" s="99">
        <v>44.51</v>
      </c>
      <c r="L115" s="97">
        <v>21000</v>
      </c>
      <c r="M115" s="97">
        <f t="shared" si="3"/>
        <v>1178940</v>
      </c>
      <c r="N115" s="94">
        <f t="shared" si="2"/>
        <v>26487.081554706809</v>
      </c>
    </row>
    <row r="116" spans="1:14">
      <c r="A116" s="94">
        <v>114</v>
      </c>
      <c r="B116" s="87">
        <v>2</v>
      </c>
      <c r="C116" s="87">
        <v>2</v>
      </c>
      <c r="D116" s="87">
        <v>2</v>
      </c>
      <c r="E116" s="87">
        <v>604</v>
      </c>
      <c r="F116" s="95" t="s">
        <v>723</v>
      </c>
      <c r="G116" s="87" t="s">
        <v>678</v>
      </c>
      <c r="H116" s="96" t="s">
        <v>679</v>
      </c>
      <c r="I116" s="97" t="s">
        <v>680</v>
      </c>
      <c r="J116" s="98">
        <v>56.14</v>
      </c>
      <c r="K116" s="99">
        <v>44.51</v>
      </c>
      <c r="L116" s="97">
        <v>21000</v>
      </c>
      <c r="M116" s="97">
        <f t="shared" si="3"/>
        <v>1178940</v>
      </c>
      <c r="N116" s="94">
        <f t="shared" si="2"/>
        <v>26487.081554706809</v>
      </c>
    </row>
    <row r="117" spans="1:14">
      <c r="A117" s="94">
        <v>115</v>
      </c>
      <c r="B117" s="87">
        <v>2</v>
      </c>
      <c r="C117" s="87">
        <v>2</v>
      </c>
      <c r="D117" s="87">
        <v>2</v>
      </c>
      <c r="E117" s="87">
        <v>1005</v>
      </c>
      <c r="F117" s="95" t="s">
        <v>730</v>
      </c>
      <c r="G117" s="87" t="s">
        <v>678</v>
      </c>
      <c r="H117" s="96" t="s">
        <v>683</v>
      </c>
      <c r="I117" s="100" t="s">
        <v>680</v>
      </c>
      <c r="J117" s="98">
        <v>56.14</v>
      </c>
      <c r="K117" s="101">
        <v>44.51</v>
      </c>
      <c r="L117" s="97">
        <v>21000</v>
      </c>
      <c r="M117" s="97">
        <f>L117*J117</f>
        <v>1178940</v>
      </c>
      <c r="N117" s="94">
        <f t="shared" si="2"/>
        <v>26487.081554706809</v>
      </c>
    </row>
    <row r="118" spans="1:14">
      <c r="A118" s="94">
        <v>116</v>
      </c>
      <c r="B118" s="87">
        <v>2</v>
      </c>
      <c r="C118" s="87">
        <v>2</v>
      </c>
      <c r="D118" s="87">
        <v>2</v>
      </c>
      <c r="E118" s="87">
        <v>1203</v>
      </c>
      <c r="F118" s="95" t="s">
        <v>731</v>
      </c>
      <c r="G118" s="87" t="s">
        <v>678</v>
      </c>
      <c r="H118" s="96" t="s">
        <v>683</v>
      </c>
      <c r="I118" s="100" t="s">
        <v>680</v>
      </c>
      <c r="J118" s="98">
        <v>56.14</v>
      </c>
      <c r="K118" s="101">
        <v>44.51</v>
      </c>
      <c r="L118" s="97">
        <v>21000</v>
      </c>
      <c r="M118" s="97">
        <f>L118*J118</f>
        <v>1178940</v>
      </c>
      <c r="N118" s="94">
        <f t="shared" si="2"/>
        <v>26487.081554706809</v>
      </c>
    </row>
    <row r="119" spans="1:14">
      <c r="A119" s="94">
        <v>117</v>
      </c>
      <c r="B119" s="87">
        <v>2</v>
      </c>
      <c r="C119" s="87">
        <v>2</v>
      </c>
      <c r="D119" s="87">
        <v>2</v>
      </c>
      <c r="E119" s="87">
        <v>1304</v>
      </c>
      <c r="F119" s="95" t="s">
        <v>715</v>
      </c>
      <c r="G119" s="87" t="s">
        <v>678</v>
      </c>
      <c r="H119" s="96" t="s">
        <v>679</v>
      </c>
      <c r="I119" s="97" t="s">
        <v>680</v>
      </c>
      <c r="J119" s="98">
        <v>56.14</v>
      </c>
      <c r="K119" s="99">
        <v>44.51</v>
      </c>
      <c r="L119" s="97">
        <v>21000</v>
      </c>
      <c r="M119" s="97">
        <f t="shared" si="3"/>
        <v>1178940</v>
      </c>
      <c r="N119" s="94">
        <f t="shared" si="2"/>
        <v>26487.081554706809</v>
      </c>
    </row>
    <row r="120" spans="1:14">
      <c r="A120" s="94">
        <v>118</v>
      </c>
      <c r="B120" s="87">
        <v>2</v>
      </c>
      <c r="C120" s="87">
        <v>2</v>
      </c>
      <c r="D120" s="87">
        <v>2</v>
      </c>
      <c r="E120" s="87">
        <v>1403</v>
      </c>
      <c r="F120" s="95" t="s">
        <v>716</v>
      </c>
      <c r="G120" s="87" t="s">
        <v>678</v>
      </c>
      <c r="H120" s="96" t="s">
        <v>683</v>
      </c>
      <c r="I120" s="97" t="s">
        <v>680</v>
      </c>
      <c r="J120" s="98">
        <v>56.14</v>
      </c>
      <c r="K120" s="99">
        <v>44.51</v>
      </c>
      <c r="L120" s="97">
        <v>21000</v>
      </c>
      <c r="M120" s="97">
        <f t="shared" si="3"/>
        <v>1178940</v>
      </c>
      <c r="N120" s="94">
        <f t="shared" si="2"/>
        <v>26487.081554706809</v>
      </c>
    </row>
    <row r="121" spans="1:14">
      <c r="A121" s="94">
        <v>119</v>
      </c>
      <c r="B121" s="87">
        <v>2</v>
      </c>
      <c r="C121" s="87">
        <v>2</v>
      </c>
      <c r="D121" s="87">
        <v>2</v>
      </c>
      <c r="E121" s="87">
        <v>1404</v>
      </c>
      <c r="F121" s="95" t="s">
        <v>716</v>
      </c>
      <c r="G121" s="87" t="s">
        <v>678</v>
      </c>
      <c r="H121" s="96" t="s">
        <v>679</v>
      </c>
      <c r="I121" s="97" t="s">
        <v>680</v>
      </c>
      <c r="J121" s="98">
        <v>56.14</v>
      </c>
      <c r="K121" s="99">
        <v>44.51</v>
      </c>
      <c r="L121" s="97">
        <v>21000</v>
      </c>
      <c r="M121" s="97">
        <f t="shared" si="3"/>
        <v>1178940</v>
      </c>
      <c r="N121" s="94">
        <f t="shared" si="2"/>
        <v>26487.081554706809</v>
      </c>
    </row>
    <row r="122" spans="1:14">
      <c r="A122" s="94">
        <v>120</v>
      </c>
      <c r="B122" s="87">
        <v>2</v>
      </c>
      <c r="C122" s="87">
        <v>2</v>
      </c>
      <c r="D122" s="87">
        <v>2</v>
      </c>
      <c r="E122" s="87">
        <v>1503</v>
      </c>
      <c r="F122" s="95" t="s">
        <v>717</v>
      </c>
      <c r="G122" s="87" t="s">
        <v>678</v>
      </c>
      <c r="H122" s="96" t="s">
        <v>683</v>
      </c>
      <c r="I122" s="97" t="s">
        <v>680</v>
      </c>
      <c r="J122" s="98">
        <v>56.14</v>
      </c>
      <c r="K122" s="99">
        <v>44.51</v>
      </c>
      <c r="L122" s="97">
        <v>21000</v>
      </c>
      <c r="M122" s="97">
        <f t="shared" si="3"/>
        <v>1178940</v>
      </c>
      <c r="N122" s="94">
        <f t="shared" si="2"/>
        <v>26487.081554706809</v>
      </c>
    </row>
    <row r="123" spans="1:14">
      <c r="A123" s="94">
        <v>121</v>
      </c>
      <c r="B123" s="87">
        <v>2</v>
      </c>
      <c r="C123" s="87">
        <v>2</v>
      </c>
      <c r="D123" s="87">
        <v>2</v>
      </c>
      <c r="E123" s="87">
        <v>1504</v>
      </c>
      <c r="F123" s="95" t="s">
        <v>717</v>
      </c>
      <c r="G123" s="87" t="s">
        <v>678</v>
      </c>
      <c r="H123" s="96" t="s">
        <v>679</v>
      </c>
      <c r="I123" s="97" t="s">
        <v>680</v>
      </c>
      <c r="J123" s="98">
        <v>56.14</v>
      </c>
      <c r="K123" s="99">
        <v>44.51</v>
      </c>
      <c r="L123" s="97">
        <v>21000</v>
      </c>
      <c r="M123" s="97">
        <f t="shared" si="3"/>
        <v>1178940</v>
      </c>
      <c r="N123" s="94">
        <f t="shared" si="2"/>
        <v>26487.081554706809</v>
      </c>
    </row>
    <row r="124" spans="1:14">
      <c r="A124" s="94">
        <v>122</v>
      </c>
      <c r="B124" s="87">
        <v>2</v>
      </c>
      <c r="C124" s="87">
        <v>2</v>
      </c>
      <c r="D124" s="87">
        <v>2</v>
      </c>
      <c r="E124" s="87">
        <v>1505</v>
      </c>
      <c r="F124" s="95" t="s">
        <v>717</v>
      </c>
      <c r="G124" s="87" t="s">
        <v>678</v>
      </c>
      <c r="H124" s="96" t="s">
        <v>683</v>
      </c>
      <c r="I124" s="97" t="s">
        <v>680</v>
      </c>
      <c r="J124" s="98">
        <v>56.14</v>
      </c>
      <c r="K124" s="99">
        <v>44.51</v>
      </c>
      <c r="L124" s="97">
        <v>21000</v>
      </c>
      <c r="M124" s="97">
        <f t="shared" si="3"/>
        <v>1178940</v>
      </c>
      <c r="N124" s="94">
        <f t="shared" si="2"/>
        <v>26487.081554706809</v>
      </c>
    </row>
    <row r="125" spans="1:14">
      <c r="A125" s="94">
        <v>123</v>
      </c>
      <c r="B125" s="87">
        <v>2</v>
      </c>
      <c r="C125" s="87">
        <v>3</v>
      </c>
      <c r="D125" s="87">
        <v>1</v>
      </c>
      <c r="E125" s="87">
        <v>102</v>
      </c>
      <c r="F125" s="95" t="s">
        <v>732</v>
      </c>
      <c r="G125" s="87" t="s">
        <v>678</v>
      </c>
      <c r="H125" s="96" t="s">
        <v>733</v>
      </c>
      <c r="I125" s="97" t="s">
        <v>734</v>
      </c>
      <c r="J125" s="98">
        <v>59.3</v>
      </c>
      <c r="K125" s="99">
        <v>44.99</v>
      </c>
      <c r="L125" s="97">
        <v>21000</v>
      </c>
      <c r="M125" s="97">
        <f t="shared" si="3"/>
        <v>1245300</v>
      </c>
      <c r="N125" s="94">
        <f t="shared" si="2"/>
        <v>27679.484329851075</v>
      </c>
    </row>
    <row r="126" spans="1:14">
      <c r="A126" s="94">
        <v>124</v>
      </c>
      <c r="B126" s="87">
        <v>2</v>
      </c>
      <c r="C126" s="87">
        <v>3</v>
      </c>
      <c r="D126" s="87">
        <v>1</v>
      </c>
      <c r="E126" s="87">
        <v>103</v>
      </c>
      <c r="F126" s="95" t="s">
        <v>732</v>
      </c>
      <c r="G126" s="87" t="s">
        <v>678</v>
      </c>
      <c r="H126" s="96" t="s">
        <v>735</v>
      </c>
      <c r="I126" s="97" t="s">
        <v>734</v>
      </c>
      <c r="J126" s="98">
        <v>59.3</v>
      </c>
      <c r="K126" s="99">
        <v>44.99</v>
      </c>
      <c r="L126" s="97">
        <v>21000</v>
      </c>
      <c r="M126" s="97">
        <f t="shared" si="3"/>
        <v>1245300</v>
      </c>
      <c r="N126" s="94">
        <f t="shared" si="2"/>
        <v>27679.484329851075</v>
      </c>
    </row>
    <row r="127" spans="1:14">
      <c r="A127" s="94">
        <v>125</v>
      </c>
      <c r="B127" s="87">
        <v>2</v>
      </c>
      <c r="C127" s="87">
        <v>3</v>
      </c>
      <c r="D127" s="87">
        <v>1</v>
      </c>
      <c r="E127" s="87">
        <v>104</v>
      </c>
      <c r="F127" s="95" t="s">
        <v>732</v>
      </c>
      <c r="G127" s="87" t="s">
        <v>678</v>
      </c>
      <c r="H127" s="96" t="s">
        <v>733</v>
      </c>
      <c r="I127" s="97" t="s">
        <v>734</v>
      </c>
      <c r="J127" s="98">
        <v>59.3</v>
      </c>
      <c r="K127" s="99">
        <v>44.99</v>
      </c>
      <c r="L127" s="97">
        <v>21000</v>
      </c>
      <c r="M127" s="97">
        <f t="shared" si="3"/>
        <v>1245300</v>
      </c>
      <c r="N127" s="94">
        <f t="shared" si="2"/>
        <v>27679.484329851075</v>
      </c>
    </row>
    <row r="128" spans="1:14">
      <c r="A128" s="94">
        <v>126</v>
      </c>
      <c r="B128" s="87">
        <v>2</v>
      </c>
      <c r="C128" s="87">
        <v>3</v>
      </c>
      <c r="D128" s="87">
        <v>1</v>
      </c>
      <c r="E128" s="87">
        <v>105</v>
      </c>
      <c r="F128" s="95" t="s">
        <v>732</v>
      </c>
      <c r="G128" s="87" t="s">
        <v>678</v>
      </c>
      <c r="H128" s="96" t="s">
        <v>735</v>
      </c>
      <c r="I128" s="97" t="s">
        <v>734</v>
      </c>
      <c r="J128" s="98">
        <v>59.47</v>
      </c>
      <c r="K128" s="99">
        <v>45.12</v>
      </c>
      <c r="L128" s="97">
        <v>21000</v>
      </c>
      <c r="M128" s="97">
        <f t="shared" si="3"/>
        <v>1248870</v>
      </c>
      <c r="N128" s="94">
        <f t="shared" si="2"/>
        <v>27678.856382978724</v>
      </c>
    </row>
    <row r="129" spans="1:14">
      <c r="A129" s="94">
        <v>127</v>
      </c>
      <c r="B129" s="87">
        <v>2</v>
      </c>
      <c r="C129" s="87">
        <v>3</v>
      </c>
      <c r="D129" s="87">
        <v>1</v>
      </c>
      <c r="E129" s="87">
        <v>202</v>
      </c>
      <c r="F129" s="95" t="s">
        <v>736</v>
      </c>
      <c r="G129" s="87" t="s">
        <v>678</v>
      </c>
      <c r="H129" s="96" t="s">
        <v>733</v>
      </c>
      <c r="I129" s="97" t="s">
        <v>734</v>
      </c>
      <c r="J129" s="98">
        <v>59.3</v>
      </c>
      <c r="K129" s="99">
        <v>44.99</v>
      </c>
      <c r="L129" s="97">
        <v>21000</v>
      </c>
      <c r="M129" s="97">
        <f t="shared" si="3"/>
        <v>1245300</v>
      </c>
      <c r="N129" s="94">
        <f t="shared" si="2"/>
        <v>27679.484329851075</v>
      </c>
    </row>
    <row r="130" spans="1:14">
      <c r="A130" s="94">
        <v>128</v>
      </c>
      <c r="B130" s="87">
        <v>2</v>
      </c>
      <c r="C130" s="87">
        <v>3</v>
      </c>
      <c r="D130" s="87">
        <v>1</v>
      </c>
      <c r="E130" s="87">
        <v>203</v>
      </c>
      <c r="F130" s="95" t="s">
        <v>736</v>
      </c>
      <c r="G130" s="87" t="s">
        <v>678</v>
      </c>
      <c r="H130" s="96" t="s">
        <v>735</v>
      </c>
      <c r="I130" s="97" t="s">
        <v>734</v>
      </c>
      <c r="J130" s="98">
        <v>59.3</v>
      </c>
      <c r="K130" s="99">
        <v>44.99</v>
      </c>
      <c r="L130" s="97">
        <v>21000</v>
      </c>
      <c r="M130" s="97">
        <f t="shared" si="3"/>
        <v>1245300</v>
      </c>
      <c r="N130" s="94">
        <f t="shared" si="2"/>
        <v>27679.484329851075</v>
      </c>
    </row>
    <row r="131" spans="1:14">
      <c r="A131" s="94">
        <v>129</v>
      </c>
      <c r="B131" s="87">
        <v>2</v>
      </c>
      <c r="C131" s="87">
        <v>3</v>
      </c>
      <c r="D131" s="87">
        <v>1</v>
      </c>
      <c r="E131" s="87">
        <v>204</v>
      </c>
      <c r="F131" s="95" t="s">
        <v>736</v>
      </c>
      <c r="G131" s="87" t="s">
        <v>678</v>
      </c>
      <c r="H131" s="96" t="s">
        <v>733</v>
      </c>
      <c r="I131" s="97" t="s">
        <v>734</v>
      </c>
      <c r="J131" s="98">
        <v>59.3</v>
      </c>
      <c r="K131" s="99">
        <v>44.99</v>
      </c>
      <c r="L131" s="97">
        <v>21000</v>
      </c>
      <c r="M131" s="97">
        <f t="shared" si="3"/>
        <v>1245300</v>
      </c>
      <c r="N131" s="94">
        <f t="shared" ref="N131:N178" si="4">M131/K131</f>
        <v>27679.484329851075</v>
      </c>
    </row>
    <row r="132" spans="1:14">
      <c r="A132" s="94">
        <v>130</v>
      </c>
      <c r="B132" s="87">
        <v>2</v>
      </c>
      <c r="C132" s="87">
        <v>3</v>
      </c>
      <c r="D132" s="87">
        <v>1</v>
      </c>
      <c r="E132" s="87">
        <v>205</v>
      </c>
      <c r="F132" s="95" t="s">
        <v>736</v>
      </c>
      <c r="G132" s="87" t="s">
        <v>678</v>
      </c>
      <c r="H132" s="96" t="s">
        <v>735</v>
      </c>
      <c r="I132" s="97" t="s">
        <v>734</v>
      </c>
      <c r="J132" s="98">
        <v>59.47</v>
      </c>
      <c r="K132" s="99">
        <v>45.12</v>
      </c>
      <c r="L132" s="97">
        <v>21000</v>
      </c>
      <c r="M132" s="97">
        <f t="shared" si="3"/>
        <v>1248870</v>
      </c>
      <c r="N132" s="94">
        <f t="shared" si="4"/>
        <v>27678.856382978724</v>
      </c>
    </row>
    <row r="133" spans="1:14">
      <c r="A133" s="94">
        <v>131</v>
      </c>
      <c r="B133" s="87">
        <v>2</v>
      </c>
      <c r="C133" s="87">
        <v>3</v>
      </c>
      <c r="D133" s="87">
        <v>1</v>
      </c>
      <c r="E133" s="87">
        <v>303</v>
      </c>
      <c r="F133" s="95" t="s">
        <v>737</v>
      </c>
      <c r="G133" s="87" t="s">
        <v>678</v>
      </c>
      <c r="H133" s="96" t="s">
        <v>735</v>
      </c>
      <c r="I133" s="97" t="s">
        <v>734</v>
      </c>
      <c r="J133" s="98">
        <v>59.3</v>
      </c>
      <c r="K133" s="99">
        <v>44.99</v>
      </c>
      <c r="L133" s="97">
        <v>21000</v>
      </c>
      <c r="M133" s="97">
        <f t="shared" si="3"/>
        <v>1245300</v>
      </c>
      <c r="N133" s="94">
        <f t="shared" si="4"/>
        <v>27679.484329851075</v>
      </c>
    </row>
    <row r="134" spans="1:14">
      <c r="A134" s="94">
        <v>132</v>
      </c>
      <c r="B134" s="87">
        <v>2</v>
      </c>
      <c r="C134" s="87">
        <v>3</v>
      </c>
      <c r="D134" s="87">
        <v>1</v>
      </c>
      <c r="E134" s="87">
        <v>304</v>
      </c>
      <c r="F134" s="95" t="s">
        <v>737</v>
      </c>
      <c r="G134" s="87" t="s">
        <v>678</v>
      </c>
      <c r="H134" s="96" t="s">
        <v>733</v>
      </c>
      <c r="I134" s="97" t="s">
        <v>734</v>
      </c>
      <c r="J134" s="98">
        <v>59.3</v>
      </c>
      <c r="K134" s="99">
        <v>44.99</v>
      </c>
      <c r="L134" s="97">
        <v>21000</v>
      </c>
      <c r="M134" s="97">
        <f t="shared" ref="M134:M178" si="5">L134*J134</f>
        <v>1245300</v>
      </c>
      <c r="N134" s="94">
        <f t="shared" si="4"/>
        <v>27679.484329851075</v>
      </c>
    </row>
    <row r="135" spans="1:14">
      <c r="A135" s="94">
        <v>133</v>
      </c>
      <c r="B135" s="87">
        <v>2</v>
      </c>
      <c r="C135" s="87">
        <v>3</v>
      </c>
      <c r="D135" s="87">
        <v>1</v>
      </c>
      <c r="E135" s="87">
        <v>305</v>
      </c>
      <c r="F135" s="95" t="s">
        <v>737</v>
      </c>
      <c r="G135" s="87" t="s">
        <v>678</v>
      </c>
      <c r="H135" s="96" t="s">
        <v>735</v>
      </c>
      <c r="I135" s="97" t="s">
        <v>734</v>
      </c>
      <c r="J135" s="98">
        <v>59.47</v>
      </c>
      <c r="K135" s="99">
        <v>45.12</v>
      </c>
      <c r="L135" s="97">
        <v>21000</v>
      </c>
      <c r="M135" s="97">
        <f t="shared" si="5"/>
        <v>1248870</v>
      </c>
      <c r="N135" s="94">
        <f t="shared" si="4"/>
        <v>27678.856382978724</v>
      </c>
    </row>
    <row r="136" spans="1:14">
      <c r="A136" s="94">
        <v>134</v>
      </c>
      <c r="B136" s="87">
        <v>2</v>
      </c>
      <c r="C136" s="87">
        <v>3</v>
      </c>
      <c r="D136" s="87">
        <v>1</v>
      </c>
      <c r="E136" s="87">
        <v>402</v>
      </c>
      <c r="F136" s="95" t="s">
        <v>738</v>
      </c>
      <c r="G136" s="87" t="s">
        <v>678</v>
      </c>
      <c r="H136" s="96" t="s">
        <v>733</v>
      </c>
      <c r="I136" s="97" t="s">
        <v>734</v>
      </c>
      <c r="J136" s="98">
        <v>59.46</v>
      </c>
      <c r="K136" s="99">
        <v>45.11</v>
      </c>
      <c r="L136" s="97">
        <v>21000</v>
      </c>
      <c r="M136" s="97">
        <f t="shared" si="5"/>
        <v>1248660</v>
      </c>
      <c r="N136" s="94">
        <f t="shared" si="4"/>
        <v>27680.336954112172</v>
      </c>
    </row>
    <row r="137" spans="1:14">
      <c r="A137" s="94">
        <v>135</v>
      </c>
      <c r="B137" s="87">
        <v>2</v>
      </c>
      <c r="C137" s="87">
        <v>3</v>
      </c>
      <c r="D137" s="87">
        <v>1</v>
      </c>
      <c r="E137" s="87">
        <v>403</v>
      </c>
      <c r="F137" s="95" t="s">
        <v>738</v>
      </c>
      <c r="G137" s="87" t="s">
        <v>678</v>
      </c>
      <c r="H137" s="96" t="s">
        <v>735</v>
      </c>
      <c r="I137" s="97" t="s">
        <v>734</v>
      </c>
      <c r="J137" s="98">
        <v>59.46</v>
      </c>
      <c r="K137" s="99">
        <v>45.11</v>
      </c>
      <c r="L137" s="97">
        <v>21000</v>
      </c>
      <c r="M137" s="97">
        <f t="shared" si="5"/>
        <v>1248660</v>
      </c>
      <c r="N137" s="94">
        <f t="shared" si="4"/>
        <v>27680.336954112172</v>
      </c>
    </row>
    <row r="138" spans="1:14">
      <c r="A138" s="94">
        <v>136</v>
      </c>
      <c r="B138" s="87">
        <v>2</v>
      </c>
      <c r="C138" s="87">
        <v>3</v>
      </c>
      <c r="D138" s="87">
        <v>1</v>
      </c>
      <c r="E138" s="87">
        <v>404</v>
      </c>
      <c r="F138" s="95" t="s">
        <v>738</v>
      </c>
      <c r="G138" s="87" t="s">
        <v>678</v>
      </c>
      <c r="H138" s="96" t="s">
        <v>733</v>
      </c>
      <c r="I138" s="97" t="s">
        <v>734</v>
      </c>
      <c r="J138" s="98">
        <v>59.46</v>
      </c>
      <c r="K138" s="99">
        <v>45.11</v>
      </c>
      <c r="L138" s="97">
        <v>21000</v>
      </c>
      <c r="M138" s="97">
        <f t="shared" si="5"/>
        <v>1248660</v>
      </c>
      <c r="N138" s="94">
        <f t="shared" si="4"/>
        <v>27680.336954112172</v>
      </c>
    </row>
    <row r="139" spans="1:14">
      <c r="A139" s="94">
        <v>137</v>
      </c>
      <c r="B139" s="87">
        <v>2</v>
      </c>
      <c r="C139" s="87">
        <v>3</v>
      </c>
      <c r="D139" s="87">
        <v>1</v>
      </c>
      <c r="E139" s="87">
        <v>405</v>
      </c>
      <c r="F139" s="95" t="s">
        <v>738</v>
      </c>
      <c r="G139" s="87" t="s">
        <v>678</v>
      </c>
      <c r="H139" s="96" t="s">
        <v>735</v>
      </c>
      <c r="I139" s="97" t="s">
        <v>734</v>
      </c>
      <c r="J139" s="98">
        <v>59.79</v>
      </c>
      <c r="K139" s="99">
        <v>45.36</v>
      </c>
      <c r="L139" s="97">
        <v>21000</v>
      </c>
      <c r="M139" s="97">
        <f t="shared" si="5"/>
        <v>1255590</v>
      </c>
      <c r="N139" s="94">
        <f t="shared" si="4"/>
        <v>27680.555555555555</v>
      </c>
    </row>
    <row r="140" spans="1:14">
      <c r="A140" s="94">
        <v>138</v>
      </c>
      <c r="B140" s="87">
        <v>2</v>
      </c>
      <c r="C140" s="87">
        <v>3</v>
      </c>
      <c r="D140" s="87">
        <v>1</v>
      </c>
      <c r="E140" s="87">
        <v>502</v>
      </c>
      <c r="F140" s="95" t="s">
        <v>739</v>
      </c>
      <c r="G140" s="87" t="s">
        <v>678</v>
      </c>
      <c r="H140" s="96" t="s">
        <v>733</v>
      </c>
      <c r="I140" s="97" t="s">
        <v>734</v>
      </c>
      <c r="J140" s="98">
        <v>59.46</v>
      </c>
      <c r="K140" s="99">
        <v>45.11</v>
      </c>
      <c r="L140" s="97">
        <v>21000</v>
      </c>
      <c r="M140" s="97">
        <f t="shared" si="5"/>
        <v>1248660</v>
      </c>
      <c r="N140" s="94">
        <f t="shared" si="4"/>
        <v>27680.336954112172</v>
      </c>
    </row>
    <row r="141" spans="1:14">
      <c r="A141" s="94">
        <v>139</v>
      </c>
      <c r="B141" s="87">
        <v>2</v>
      </c>
      <c r="C141" s="87">
        <v>3</v>
      </c>
      <c r="D141" s="87">
        <v>1</v>
      </c>
      <c r="E141" s="87">
        <v>503</v>
      </c>
      <c r="F141" s="95" t="s">
        <v>739</v>
      </c>
      <c r="G141" s="87" t="s">
        <v>678</v>
      </c>
      <c r="H141" s="96" t="s">
        <v>735</v>
      </c>
      <c r="I141" s="97" t="s">
        <v>734</v>
      </c>
      <c r="J141" s="98">
        <v>59.46</v>
      </c>
      <c r="K141" s="99">
        <v>45.11</v>
      </c>
      <c r="L141" s="97">
        <v>21000</v>
      </c>
      <c r="M141" s="97">
        <f t="shared" si="5"/>
        <v>1248660</v>
      </c>
      <c r="N141" s="94">
        <f t="shared" si="4"/>
        <v>27680.336954112172</v>
      </c>
    </row>
    <row r="142" spans="1:14">
      <c r="A142" s="94">
        <v>140</v>
      </c>
      <c r="B142" s="87">
        <v>2</v>
      </c>
      <c r="C142" s="87">
        <v>3</v>
      </c>
      <c r="D142" s="87">
        <v>1</v>
      </c>
      <c r="E142" s="87">
        <v>504</v>
      </c>
      <c r="F142" s="95" t="s">
        <v>739</v>
      </c>
      <c r="G142" s="87" t="s">
        <v>678</v>
      </c>
      <c r="H142" s="96" t="s">
        <v>733</v>
      </c>
      <c r="I142" s="97" t="s">
        <v>734</v>
      </c>
      <c r="J142" s="98">
        <v>59.46</v>
      </c>
      <c r="K142" s="99">
        <v>45.11</v>
      </c>
      <c r="L142" s="97">
        <v>21000</v>
      </c>
      <c r="M142" s="97">
        <f t="shared" si="5"/>
        <v>1248660</v>
      </c>
      <c r="N142" s="94">
        <f t="shared" si="4"/>
        <v>27680.336954112172</v>
      </c>
    </row>
    <row r="143" spans="1:14">
      <c r="A143" s="94">
        <v>141</v>
      </c>
      <c r="B143" s="87">
        <v>2</v>
      </c>
      <c r="C143" s="87">
        <v>3</v>
      </c>
      <c r="D143" s="87">
        <v>1</v>
      </c>
      <c r="E143" s="87">
        <v>505</v>
      </c>
      <c r="F143" s="95" t="s">
        <v>739</v>
      </c>
      <c r="G143" s="87" t="s">
        <v>678</v>
      </c>
      <c r="H143" s="96" t="s">
        <v>735</v>
      </c>
      <c r="I143" s="97" t="s">
        <v>734</v>
      </c>
      <c r="J143" s="98">
        <v>59.79</v>
      </c>
      <c r="K143" s="99">
        <v>45.36</v>
      </c>
      <c r="L143" s="97">
        <v>21000</v>
      </c>
      <c r="M143" s="97">
        <f t="shared" si="5"/>
        <v>1255590</v>
      </c>
      <c r="N143" s="94">
        <f t="shared" si="4"/>
        <v>27680.555555555555</v>
      </c>
    </row>
    <row r="144" spans="1:14">
      <c r="A144" s="94">
        <v>142</v>
      </c>
      <c r="B144" s="87">
        <v>2</v>
      </c>
      <c r="C144" s="87">
        <v>3</v>
      </c>
      <c r="D144" s="87">
        <v>1</v>
      </c>
      <c r="E144" s="87">
        <v>602</v>
      </c>
      <c r="F144" s="95" t="s">
        <v>740</v>
      </c>
      <c r="G144" s="87" t="s">
        <v>678</v>
      </c>
      <c r="H144" s="96" t="s">
        <v>733</v>
      </c>
      <c r="I144" s="97" t="s">
        <v>734</v>
      </c>
      <c r="J144" s="98">
        <v>59.46</v>
      </c>
      <c r="K144" s="99">
        <v>45.11</v>
      </c>
      <c r="L144" s="97">
        <v>21000</v>
      </c>
      <c r="M144" s="97">
        <f t="shared" si="5"/>
        <v>1248660</v>
      </c>
      <c r="N144" s="94">
        <f t="shared" si="4"/>
        <v>27680.336954112172</v>
      </c>
    </row>
    <row r="145" spans="1:14">
      <c r="A145" s="94">
        <v>143</v>
      </c>
      <c r="B145" s="87">
        <v>2</v>
      </c>
      <c r="C145" s="87">
        <v>3</v>
      </c>
      <c r="D145" s="87">
        <v>1</v>
      </c>
      <c r="E145" s="87">
        <v>603</v>
      </c>
      <c r="F145" s="95" t="s">
        <v>740</v>
      </c>
      <c r="G145" s="87" t="s">
        <v>678</v>
      </c>
      <c r="H145" s="96" t="s">
        <v>735</v>
      </c>
      <c r="I145" s="97" t="s">
        <v>734</v>
      </c>
      <c r="J145" s="98">
        <v>59.46</v>
      </c>
      <c r="K145" s="99">
        <v>45.11</v>
      </c>
      <c r="L145" s="97">
        <v>21000</v>
      </c>
      <c r="M145" s="97">
        <f t="shared" si="5"/>
        <v>1248660</v>
      </c>
      <c r="N145" s="94">
        <f t="shared" si="4"/>
        <v>27680.336954112172</v>
      </c>
    </row>
    <row r="146" spans="1:14">
      <c r="A146" s="94">
        <v>144</v>
      </c>
      <c r="B146" s="87">
        <v>2</v>
      </c>
      <c r="C146" s="87">
        <v>3</v>
      </c>
      <c r="D146" s="87">
        <v>1</v>
      </c>
      <c r="E146" s="87">
        <v>604</v>
      </c>
      <c r="F146" s="95" t="s">
        <v>740</v>
      </c>
      <c r="G146" s="87" t="s">
        <v>678</v>
      </c>
      <c r="H146" s="96" t="s">
        <v>733</v>
      </c>
      <c r="I146" s="97" t="s">
        <v>734</v>
      </c>
      <c r="J146" s="98">
        <v>59.46</v>
      </c>
      <c r="K146" s="99">
        <v>45.11</v>
      </c>
      <c r="L146" s="97">
        <v>21000</v>
      </c>
      <c r="M146" s="97">
        <f t="shared" si="5"/>
        <v>1248660</v>
      </c>
      <c r="N146" s="94">
        <f t="shared" si="4"/>
        <v>27680.336954112172</v>
      </c>
    </row>
    <row r="147" spans="1:14">
      <c r="A147" s="94">
        <v>145</v>
      </c>
      <c r="B147" s="87">
        <v>2</v>
      </c>
      <c r="C147" s="87">
        <v>3</v>
      </c>
      <c r="D147" s="87">
        <v>1</v>
      </c>
      <c r="E147" s="87">
        <v>605</v>
      </c>
      <c r="F147" s="95" t="s">
        <v>740</v>
      </c>
      <c r="G147" s="87" t="s">
        <v>678</v>
      </c>
      <c r="H147" s="96" t="s">
        <v>735</v>
      </c>
      <c r="I147" s="97" t="s">
        <v>734</v>
      </c>
      <c r="J147" s="98">
        <v>59.79</v>
      </c>
      <c r="K147" s="99">
        <v>45.36</v>
      </c>
      <c r="L147" s="97">
        <v>21000</v>
      </c>
      <c r="M147" s="97">
        <f t="shared" si="5"/>
        <v>1255590</v>
      </c>
      <c r="N147" s="94">
        <f t="shared" si="4"/>
        <v>27680.555555555555</v>
      </c>
    </row>
    <row r="148" spans="1:14">
      <c r="A148" s="94">
        <v>146</v>
      </c>
      <c r="B148" s="87">
        <v>2</v>
      </c>
      <c r="C148" s="87">
        <v>3</v>
      </c>
      <c r="D148" s="87">
        <v>1</v>
      </c>
      <c r="E148" s="87">
        <v>702</v>
      </c>
      <c r="F148" s="95" t="s">
        <v>741</v>
      </c>
      <c r="G148" s="87" t="s">
        <v>678</v>
      </c>
      <c r="H148" s="96" t="s">
        <v>733</v>
      </c>
      <c r="I148" s="97" t="s">
        <v>734</v>
      </c>
      <c r="J148" s="98">
        <v>59.46</v>
      </c>
      <c r="K148" s="99">
        <v>45.11</v>
      </c>
      <c r="L148" s="97">
        <v>21000</v>
      </c>
      <c r="M148" s="97">
        <f t="shared" si="5"/>
        <v>1248660</v>
      </c>
      <c r="N148" s="94">
        <f t="shared" si="4"/>
        <v>27680.336954112172</v>
      </c>
    </row>
    <row r="149" spans="1:14">
      <c r="A149" s="94">
        <v>147</v>
      </c>
      <c r="B149" s="87">
        <v>2</v>
      </c>
      <c r="C149" s="87">
        <v>3</v>
      </c>
      <c r="D149" s="87">
        <v>1</v>
      </c>
      <c r="E149" s="87">
        <v>703</v>
      </c>
      <c r="F149" s="95" t="s">
        <v>741</v>
      </c>
      <c r="G149" s="87" t="s">
        <v>678</v>
      </c>
      <c r="H149" s="96" t="s">
        <v>735</v>
      </c>
      <c r="I149" s="97" t="s">
        <v>734</v>
      </c>
      <c r="J149" s="98">
        <v>59.46</v>
      </c>
      <c r="K149" s="99">
        <v>45.11</v>
      </c>
      <c r="L149" s="97">
        <v>21000</v>
      </c>
      <c r="M149" s="97">
        <f t="shared" si="5"/>
        <v>1248660</v>
      </c>
      <c r="N149" s="94">
        <f t="shared" si="4"/>
        <v>27680.336954112172</v>
      </c>
    </row>
    <row r="150" spans="1:14">
      <c r="A150" s="94">
        <v>148</v>
      </c>
      <c r="B150" s="87">
        <v>2</v>
      </c>
      <c r="C150" s="87">
        <v>3</v>
      </c>
      <c r="D150" s="87">
        <v>1</v>
      </c>
      <c r="E150" s="87">
        <v>704</v>
      </c>
      <c r="F150" s="95" t="s">
        <v>741</v>
      </c>
      <c r="G150" s="87" t="s">
        <v>678</v>
      </c>
      <c r="H150" s="96" t="s">
        <v>733</v>
      </c>
      <c r="I150" s="97" t="s">
        <v>734</v>
      </c>
      <c r="J150" s="98">
        <v>59.46</v>
      </c>
      <c r="K150" s="99">
        <v>45.11</v>
      </c>
      <c r="L150" s="97">
        <v>21000</v>
      </c>
      <c r="M150" s="97">
        <f t="shared" si="5"/>
        <v>1248660</v>
      </c>
      <c r="N150" s="94">
        <f t="shared" si="4"/>
        <v>27680.336954112172</v>
      </c>
    </row>
    <row r="151" spans="1:14">
      <c r="A151" s="94">
        <v>149</v>
      </c>
      <c r="B151" s="87">
        <v>2</v>
      </c>
      <c r="C151" s="87">
        <v>3</v>
      </c>
      <c r="D151" s="87">
        <v>1</v>
      </c>
      <c r="E151" s="87">
        <v>705</v>
      </c>
      <c r="F151" s="95" t="s">
        <v>741</v>
      </c>
      <c r="G151" s="87" t="s">
        <v>678</v>
      </c>
      <c r="H151" s="96" t="s">
        <v>735</v>
      </c>
      <c r="I151" s="97" t="s">
        <v>734</v>
      </c>
      <c r="J151" s="98">
        <v>59.79</v>
      </c>
      <c r="K151" s="99">
        <v>45.36</v>
      </c>
      <c r="L151" s="97">
        <v>21000</v>
      </c>
      <c r="M151" s="97">
        <f t="shared" si="5"/>
        <v>1255590</v>
      </c>
      <c r="N151" s="94">
        <f t="shared" si="4"/>
        <v>27680.555555555555</v>
      </c>
    </row>
    <row r="152" spans="1:14">
      <c r="A152" s="94">
        <v>150</v>
      </c>
      <c r="B152" s="87">
        <v>2</v>
      </c>
      <c r="C152" s="87">
        <v>3</v>
      </c>
      <c r="D152" s="87">
        <v>1</v>
      </c>
      <c r="E152" s="87">
        <v>802</v>
      </c>
      <c r="F152" s="95" t="s">
        <v>742</v>
      </c>
      <c r="G152" s="87" t="s">
        <v>678</v>
      </c>
      <c r="H152" s="96" t="s">
        <v>733</v>
      </c>
      <c r="I152" s="97" t="s">
        <v>734</v>
      </c>
      <c r="J152" s="98">
        <v>59.46</v>
      </c>
      <c r="K152" s="99">
        <v>45.11</v>
      </c>
      <c r="L152" s="97">
        <v>21000</v>
      </c>
      <c r="M152" s="97">
        <f t="shared" si="5"/>
        <v>1248660</v>
      </c>
      <c r="N152" s="94">
        <f t="shared" si="4"/>
        <v>27680.336954112172</v>
      </c>
    </row>
    <row r="153" spans="1:14">
      <c r="A153" s="94">
        <v>151</v>
      </c>
      <c r="B153" s="87">
        <v>2</v>
      </c>
      <c r="C153" s="87">
        <v>3</v>
      </c>
      <c r="D153" s="87">
        <v>1</v>
      </c>
      <c r="E153" s="87">
        <v>803</v>
      </c>
      <c r="F153" s="95" t="s">
        <v>742</v>
      </c>
      <c r="G153" s="87" t="s">
        <v>678</v>
      </c>
      <c r="H153" s="96" t="s">
        <v>735</v>
      </c>
      <c r="I153" s="97" t="s">
        <v>734</v>
      </c>
      <c r="J153" s="98">
        <v>59.46</v>
      </c>
      <c r="K153" s="99">
        <v>45.11</v>
      </c>
      <c r="L153" s="97">
        <v>21000</v>
      </c>
      <c r="M153" s="97">
        <f t="shared" si="5"/>
        <v>1248660</v>
      </c>
      <c r="N153" s="94">
        <f t="shared" si="4"/>
        <v>27680.336954112172</v>
      </c>
    </row>
    <row r="154" spans="1:14">
      <c r="A154" s="94">
        <v>152</v>
      </c>
      <c r="B154" s="87">
        <v>2</v>
      </c>
      <c r="C154" s="87">
        <v>3</v>
      </c>
      <c r="D154" s="87">
        <v>1</v>
      </c>
      <c r="E154" s="87">
        <v>804</v>
      </c>
      <c r="F154" s="95" t="s">
        <v>742</v>
      </c>
      <c r="G154" s="87" t="s">
        <v>678</v>
      </c>
      <c r="H154" s="96" t="s">
        <v>733</v>
      </c>
      <c r="I154" s="97" t="s">
        <v>734</v>
      </c>
      <c r="J154" s="98">
        <v>59.46</v>
      </c>
      <c r="K154" s="99">
        <v>45.11</v>
      </c>
      <c r="L154" s="97">
        <v>21000</v>
      </c>
      <c r="M154" s="97">
        <f t="shared" si="5"/>
        <v>1248660</v>
      </c>
      <c r="N154" s="94">
        <f t="shared" si="4"/>
        <v>27680.336954112172</v>
      </c>
    </row>
    <row r="155" spans="1:14">
      <c r="A155" s="94">
        <v>153</v>
      </c>
      <c r="B155" s="87">
        <v>2</v>
      </c>
      <c r="C155" s="87">
        <v>3</v>
      </c>
      <c r="D155" s="87">
        <v>1</v>
      </c>
      <c r="E155" s="87">
        <v>805</v>
      </c>
      <c r="F155" s="95" t="s">
        <v>742</v>
      </c>
      <c r="G155" s="87" t="s">
        <v>678</v>
      </c>
      <c r="H155" s="96" t="s">
        <v>735</v>
      </c>
      <c r="I155" s="97" t="s">
        <v>734</v>
      </c>
      <c r="J155" s="98">
        <v>59.79</v>
      </c>
      <c r="K155" s="99">
        <v>45.36</v>
      </c>
      <c r="L155" s="97">
        <v>21000</v>
      </c>
      <c r="M155" s="97">
        <f t="shared" si="5"/>
        <v>1255590</v>
      </c>
      <c r="N155" s="94">
        <f t="shared" si="4"/>
        <v>27680.555555555555</v>
      </c>
    </row>
    <row r="156" spans="1:14">
      <c r="A156" s="94">
        <v>154</v>
      </c>
      <c r="B156" s="87">
        <v>2</v>
      </c>
      <c r="C156" s="87">
        <v>3</v>
      </c>
      <c r="D156" s="87">
        <v>1</v>
      </c>
      <c r="E156" s="87">
        <v>902</v>
      </c>
      <c r="F156" s="95" t="s">
        <v>743</v>
      </c>
      <c r="G156" s="87" t="s">
        <v>678</v>
      </c>
      <c r="H156" s="96" t="s">
        <v>733</v>
      </c>
      <c r="I156" s="97" t="s">
        <v>734</v>
      </c>
      <c r="J156" s="98">
        <v>59.46</v>
      </c>
      <c r="K156" s="99">
        <v>45.11</v>
      </c>
      <c r="L156" s="97">
        <v>21000</v>
      </c>
      <c r="M156" s="97">
        <f t="shared" si="5"/>
        <v>1248660</v>
      </c>
      <c r="N156" s="94">
        <f t="shared" si="4"/>
        <v>27680.336954112172</v>
      </c>
    </row>
    <row r="157" spans="1:14">
      <c r="A157" s="94">
        <v>155</v>
      </c>
      <c r="B157" s="87">
        <v>2</v>
      </c>
      <c r="C157" s="87">
        <v>3</v>
      </c>
      <c r="D157" s="87">
        <v>1</v>
      </c>
      <c r="E157" s="87">
        <v>903</v>
      </c>
      <c r="F157" s="95" t="s">
        <v>743</v>
      </c>
      <c r="G157" s="87" t="s">
        <v>678</v>
      </c>
      <c r="H157" s="96" t="s">
        <v>735</v>
      </c>
      <c r="I157" s="97" t="s">
        <v>734</v>
      </c>
      <c r="J157" s="98">
        <v>59.46</v>
      </c>
      <c r="K157" s="99">
        <v>45.11</v>
      </c>
      <c r="L157" s="97">
        <v>21000</v>
      </c>
      <c r="M157" s="97">
        <f t="shared" si="5"/>
        <v>1248660</v>
      </c>
      <c r="N157" s="94">
        <f t="shared" si="4"/>
        <v>27680.336954112172</v>
      </c>
    </row>
    <row r="158" spans="1:14">
      <c r="A158" s="94">
        <v>156</v>
      </c>
      <c r="B158" s="87">
        <v>2</v>
      </c>
      <c r="C158" s="87">
        <v>3</v>
      </c>
      <c r="D158" s="87">
        <v>1</v>
      </c>
      <c r="E158" s="87">
        <v>904</v>
      </c>
      <c r="F158" s="95" t="s">
        <v>743</v>
      </c>
      <c r="G158" s="87" t="s">
        <v>678</v>
      </c>
      <c r="H158" s="96" t="s">
        <v>733</v>
      </c>
      <c r="I158" s="97" t="s">
        <v>734</v>
      </c>
      <c r="J158" s="98">
        <v>59.46</v>
      </c>
      <c r="K158" s="99">
        <v>45.11</v>
      </c>
      <c r="L158" s="97">
        <v>21000</v>
      </c>
      <c r="M158" s="97">
        <f t="shared" si="5"/>
        <v>1248660</v>
      </c>
      <c r="N158" s="94">
        <f t="shared" si="4"/>
        <v>27680.336954112172</v>
      </c>
    </row>
    <row r="159" spans="1:14">
      <c r="A159" s="94">
        <v>157</v>
      </c>
      <c r="B159" s="87">
        <v>2</v>
      </c>
      <c r="C159" s="87">
        <v>3</v>
      </c>
      <c r="D159" s="87">
        <v>1</v>
      </c>
      <c r="E159" s="87">
        <v>905</v>
      </c>
      <c r="F159" s="95" t="s">
        <v>743</v>
      </c>
      <c r="G159" s="87" t="s">
        <v>678</v>
      </c>
      <c r="H159" s="96" t="s">
        <v>735</v>
      </c>
      <c r="I159" s="97" t="s">
        <v>734</v>
      </c>
      <c r="J159" s="98">
        <v>59.79</v>
      </c>
      <c r="K159" s="99">
        <v>45.36</v>
      </c>
      <c r="L159" s="97">
        <v>21000</v>
      </c>
      <c r="M159" s="97">
        <f t="shared" si="5"/>
        <v>1255590</v>
      </c>
      <c r="N159" s="94">
        <f t="shared" si="4"/>
        <v>27680.555555555555</v>
      </c>
    </row>
    <row r="160" spans="1:14">
      <c r="A160" s="94">
        <v>158</v>
      </c>
      <c r="B160" s="87">
        <v>2</v>
      </c>
      <c r="C160" s="87">
        <v>3</v>
      </c>
      <c r="D160" s="87">
        <v>1</v>
      </c>
      <c r="E160" s="87">
        <v>1002</v>
      </c>
      <c r="F160" s="95" t="s">
        <v>744</v>
      </c>
      <c r="G160" s="87" t="s">
        <v>678</v>
      </c>
      <c r="H160" s="96" t="s">
        <v>733</v>
      </c>
      <c r="I160" s="97" t="s">
        <v>734</v>
      </c>
      <c r="J160" s="98">
        <v>59.46</v>
      </c>
      <c r="K160" s="99">
        <v>45.11</v>
      </c>
      <c r="L160" s="97">
        <v>21000</v>
      </c>
      <c r="M160" s="97">
        <f t="shared" si="5"/>
        <v>1248660</v>
      </c>
      <c r="N160" s="94">
        <f t="shared" si="4"/>
        <v>27680.336954112172</v>
      </c>
    </row>
    <row r="161" spans="1:14">
      <c r="A161" s="94">
        <v>159</v>
      </c>
      <c r="B161" s="87">
        <v>2</v>
      </c>
      <c r="C161" s="87">
        <v>3</v>
      </c>
      <c r="D161" s="87">
        <v>1</v>
      </c>
      <c r="E161" s="87">
        <v>1003</v>
      </c>
      <c r="F161" s="95" t="s">
        <v>744</v>
      </c>
      <c r="G161" s="87" t="s">
        <v>678</v>
      </c>
      <c r="H161" s="96" t="s">
        <v>735</v>
      </c>
      <c r="I161" s="97" t="s">
        <v>734</v>
      </c>
      <c r="J161" s="98">
        <v>59.46</v>
      </c>
      <c r="K161" s="99">
        <v>45.11</v>
      </c>
      <c r="L161" s="97">
        <v>21000</v>
      </c>
      <c r="M161" s="97">
        <f t="shared" si="5"/>
        <v>1248660</v>
      </c>
      <c r="N161" s="94">
        <f t="shared" si="4"/>
        <v>27680.336954112172</v>
      </c>
    </row>
    <row r="162" spans="1:14">
      <c r="A162" s="94">
        <v>160</v>
      </c>
      <c r="B162" s="87">
        <v>2</v>
      </c>
      <c r="C162" s="87">
        <v>3</v>
      </c>
      <c r="D162" s="87">
        <v>1</v>
      </c>
      <c r="E162" s="87">
        <v>1004</v>
      </c>
      <c r="F162" s="95" t="s">
        <v>745</v>
      </c>
      <c r="G162" s="87" t="s">
        <v>678</v>
      </c>
      <c r="H162" s="96" t="s">
        <v>733</v>
      </c>
      <c r="I162" s="97" t="s">
        <v>734</v>
      </c>
      <c r="J162" s="98">
        <v>59.46</v>
      </c>
      <c r="K162" s="99">
        <v>45.11</v>
      </c>
      <c r="L162" s="97">
        <v>21000</v>
      </c>
      <c r="M162" s="97">
        <f t="shared" si="5"/>
        <v>1248660</v>
      </c>
      <c r="N162" s="94">
        <f t="shared" si="4"/>
        <v>27680.336954112172</v>
      </c>
    </row>
    <row r="163" spans="1:14">
      <c r="A163" s="94">
        <v>161</v>
      </c>
      <c r="B163" s="87">
        <v>2</v>
      </c>
      <c r="C163" s="87">
        <v>3</v>
      </c>
      <c r="D163" s="87">
        <v>1</v>
      </c>
      <c r="E163" s="87">
        <v>1102</v>
      </c>
      <c r="F163" s="95" t="s">
        <v>746</v>
      </c>
      <c r="G163" s="87" t="s">
        <v>678</v>
      </c>
      <c r="H163" s="96" t="s">
        <v>733</v>
      </c>
      <c r="I163" s="97" t="s">
        <v>734</v>
      </c>
      <c r="J163" s="98">
        <v>59.46</v>
      </c>
      <c r="K163" s="99">
        <v>45.11</v>
      </c>
      <c r="L163" s="97">
        <v>21000</v>
      </c>
      <c r="M163" s="97">
        <f t="shared" si="5"/>
        <v>1248660</v>
      </c>
      <c r="N163" s="94">
        <f t="shared" si="4"/>
        <v>27680.336954112172</v>
      </c>
    </row>
    <row r="164" spans="1:14">
      <c r="A164" s="94">
        <v>162</v>
      </c>
      <c r="B164" s="87">
        <v>2</v>
      </c>
      <c r="C164" s="87">
        <v>3</v>
      </c>
      <c r="D164" s="87">
        <v>1</v>
      </c>
      <c r="E164" s="87">
        <v>1103</v>
      </c>
      <c r="F164" s="95" t="s">
        <v>746</v>
      </c>
      <c r="G164" s="87" t="s">
        <v>678</v>
      </c>
      <c r="H164" s="96" t="s">
        <v>735</v>
      </c>
      <c r="I164" s="97" t="s">
        <v>734</v>
      </c>
      <c r="J164" s="98">
        <v>59.46</v>
      </c>
      <c r="K164" s="99">
        <v>45.11</v>
      </c>
      <c r="L164" s="97">
        <v>21000</v>
      </c>
      <c r="M164" s="97">
        <f t="shared" si="5"/>
        <v>1248660</v>
      </c>
      <c r="N164" s="94">
        <f t="shared" si="4"/>
        <v>27680.336954112172</v>
      </c>
    </row>
    <row r="165" spans="1:14">
      <c r="A165" s="94">
        <v>163</v>
      </c>
      <c r="B165" s="87">
        <v>2</v>
      </c>
      <c r="C165" s="87">
        <v>3</v>
      </c>
      <c r="D165" s="87">
        <v>1</v>
      </c>
      <c r="E165" s="87">
        <v>1104</v>
      </c>
      <c r="F165" s="95" t="s">
        <v>746</v>
      </c>
      <c r="G165" s="87" t="s">
        <v>678</v>
      </c>
      <c r="H165" s="96" t="s">
        <v>733</v>
      </c>
      <c r="I165" s="97" t="s">
        <v>734</v>
      </c>
      <c r="J165" s="98">
        <v>59.46</v>
      </c>
      <c r="K165" s="99">
        <v>45.11</v>
      </c>
      <c r="L165" s="97">
        <v>21000</v>
      </c>
      <c r="M165" s="97">
        <f t="shared" si="5"/>
        <v>1248660</v>
      </c>
      <c r="N165" s="94">
        <f t="shared" si="4"/>
        <v>27680.336954112172</v>
      </c>
    </row>
    <row r="166" spans="1:14">
      <c r="A166" s="94">
        <v>164</v>
      </c>
      <c r="B166" s="87">
        <v>2</v>
      </c>
      <c r="C166" s="87">
        <v>3</v>
      </c>
      <c r="D166" s="87">
        <v>1</v>
      </c>
      <c r="E166" s="87">
        <v>1105</v>
      </c>
      <c r="F166" s="95" t="s">
        <v>746</v>
      </c>
      <c r="G166" s="87" t="s">
        <v>678</v>
      </c>
      <c r="H166" s="96" t="s">
        <v>735</v>
      </c>
      <c r="I166" s="97" t="s">
        <v>734</v>
      </c>
      <c r="J166" s="98">
        <v>59.79</v>
      </c>
      <c r="K166" s="99">
        <v>45.36</v>
      </c>
      <c r="L166" s="97">
        <v>21000</v>
      </c>
      <c r="M166" s="97">
        <f t="shared" si="5"/>
        <v>1255590</v>
      </c>
      <c r="N166" s="94">
        <f t="shared" si="4"/>
        <v>27680.555555555555</v>
      </c>
    </row>
    <row r="167" spans="1:14">
      <c r="A167" s="94">
        <v>165</v>
      </c>
      <c r="B167" s="87">
        <v>2</v>
      </c>
      <c r="C167" s="87">
        <v>3</v>
      </c>
      <c r="D167" s="87">
        <v>1</v>
      </c>
      <c r="E167" s="87">
        <v>1202</v>
      </c>
      <c r="F167" s="95" t="s">
        <v>747</v>
      </c>
      <c r="G167" s="87" t="s">
        <v>678</v>
      </c>
      <c r="H167" s="96" t="s">
        <v>733</v>
      </c>
      <c r="I167" s="97" t="s">
        <v>734</v>
      </c>
      <c r="J167" s="98">
        <v>59.46</v>
      </c>
      <c r="K167" s="99">
        <v>45.11</v>
      </c>
      <c r="L167" s="97">
        <v>21000</v>
      </c>
      <c r="M167" s="97">
        <f t="shared" si="5"/>
        <v>1248660</v>
      </c>
      <c r="N167" s="94">
        <f t="shared" si="4"/>
        <v>27680.336954112172</v>
      </c>
    </row>
    <row r="168" spans="1:14">
      <c r="A168" s="94">
        <v>166</v>
      </c>
      <c r="B168" s="87">
        <v>2</v>
      </c>
      <c r="C168" s="87">
        <v>3</v>
      </c>
      <c r="D168" s="87">
        <v>1</v>
      </c>
      <c r="E168" s="87">
        <v>1203</v>
      </c>
      <c r="F168" s="95" t="s">
        <v>747</v>
      </c>
      <c r="G168" s="87" t="s">
        <v>678</v>
      </c>
      <c r="H168" s="96" t="s">
        <v>735</v>
      </c>
      <c r="I168" s="97" t="s">
        <v>734</v>
      </c>
      <c r="J168" s="98">
        <v>59.46</v>
      </c>
      <c r="K168" s="99">
        <v>45.11</v>
      </c>
      <c r="L168" s="97">
        <v>21000</v>
      </c>
      <c r="M168" s="97">
        <f t="shared" si="5"/>
        <v>1248660</v>
      </c>
      <c r="N168" s="94">
        <f t="shared" si="4"/>
        <v>27680.336954112172</v>
      </c>
    </row>
    <row r="169" spans="1:14">
      <c r="A169" s="94">
        <v>167</v>
      </c>
      <c r="B169" s="87">
        <v>2</v>
      </c>
      <c r="C169" s="87">
        <v>3</v>
      </c>
      <c r="D169" s="87">
        <v>1</v>
      </c>
      <c r="E169" s="87">
        <v>1204</v>
      </c>
      <c r="F169" s="95" t="s">
        <v>747</v>
      </c>
      <c r="G169" s="87" t="s">
        <v>678</v>
      </c>
      <c r="H169" s="96" t="s">
        <v>733</v>
      </c>
      <c r="I169" s="97" t="s">
        <v>734</v>
      </c>
      <c r="J169" s="98">
        <v>59.46</v>
      </c>
      <c r="K169" s="99">
        <v>45.11</v>
      </c>
      <c r="L169" s="97">
        <v>21000</v>
      </c>
      <c r="M169" s="97">
        <f t="shared" si="5"/>
        <v>1248660</v>
      </c>
      <c r="N169" s="94">
        <f t="shared" si="4"/>
        <v>27680.336954112172</v>
      </c>
    </row>
    <row r="170" spans="1:14">
      <c r="A170" s="94">
        <v>168</v>
      </c>
      <c r="B170" s="87">
        <v>2</v>
      </c>
      <c r="C170" s="87">
        <v>3</v>
      </c>
      <c r="D170" s="87">
        <v>1</v>
      </c>
      <c r="E170" s="87">
        <v>1205</v>
      </c>
      <c r="F170" s="95" t="s">
        <v>747</v>
      </c>
      <c r="G170" s="87" t="s">
        <v>678</v>
      </c>
      <c r="H170" s="96" t="s">
        <v>735</v>
      </c>
      <c r="I170" s="97" t="s">
        <v>734</v>
      </c>
      <c r="J170" s="98">
        <v>59.79</v>
      </c>
      <c r="K170" s="99">
        <v>45.36</v>
      </c>
      <c r="L170" s="97">
        <v>21000</v>
      </c>
      <c r="M170" s="97">
        <f t="shared" si="5"/>
        <v>1255590</v>
      </c>
      <c r="N170" s="94">
        <f t="shared" si="4"/>
        <v>27680.555555555555</v>
      </c>
    </row>
    <row r="171" spans="1:14">
      <c r="A171" s="94">
        <v>169</v>
      </c>
      <c r="B171" s="87">
        <v>2</v>
      </c>
      <c r="C171" s="87">
        <v>3</v>
      </c>
      <c r="D171" s="87">
        <v>1</v>
      </c>
      <c r="E171" s="87">
        <v>1302</v>
      </c>
      <c r="F171" s="95" t="s">
        <v>748</v>
      </c>
      <c r="G171" s="87" t="s">
        <v>678</v>
      </c>
      <c r="H171" s="96" t="s">
        <v>733</v>
      </c>
      <c r="I171" s="97" t="s">
        <v>734</v>
      </c>
      <c r="J171" s="98">
        <v>59.46</v>
      </c>
      <c r="K171" s="99">
        <v>45.11</v>
      </c>
      <c r="L171" s="97">
        <v>21000</v>
      </c>
      <c r="M171" s="97">
        <f t="shared" si="5"/>
        <v>1248660</v>
      </c>
      <c r="N171" s="94">
        <f t="shared" si="4"/>
        <v>27680.336954112172</v>
      </c>
    </row>
    <row r="172" spans="1:14">
      <c r="A172" s="94">
        <v>170</v>
      </c>
      <c r="B172" s="87">
        <v>2</v>
      </c>
      <c r="C172" s="87">
        <v>3</v>
      </c>
      <c r="D172" s="87">
        <v>1</v>
      </c>
      <c r="E172" s="87">
        <v>1303</v>
      </c>
      <c r="F172" s="95" t="s">
        <v>748</v>
      </c>
      <c r="G172" s="87" t="s">
        <v>678</v>
      </c>
      <c r="H172" s="96" t="s">
        <v>735</v>
      </c>
      <c r="I172" s="97" t="s">
        <v>734</v>
      </c>
      <c r="J172" s="98">
        <v>59.46</v>
      </c>
      <c r="K172" s="99">
        <v>45.11</v>
      </c>
      <c r="L172" s="97">
        <v>21000</v>
      </c>
      <c r="M172" s="97">
        <f t="shared" si="5"/>
        <v>1248660</v>
      </c>
      <c r="N172" s="94">
        <f t="shared" si="4"/>
        <v>27680.336954112172</v>
      </c>
    </row>
    <row r="173" spans="1:14">
      <c r="A173" s="94">
        <v>171</v>
      </c>
      <c r="B173" s="87">
        <v>2</v>
      </c>
      <c r="C173" s="87">
        <v>3</v>
      </c>
      <c r="D173" s="87">
        <v>1</v>
      </c>
      <c r="E173" s="87">
        <v>1304</v>
      </c>
      <c r="F173" s="95" t="s">
        <v>748</v>
      </c>
      <c r="G173" s="87" t="s">
        <v>678</v>
      </c>
      <c r="H173" s="96" t="s">
        <v>733</v>
      </c>
      <c r="I173" s="97" t="s">
        <v>734</v>
      </c>
      <c r="J173" s="98">
        <v>59.46</v>
      </c>
      <c r="K173" s="99">
        <v>45.11</v>
      </c>
      <c r="L173" s="97">
        <v>21000</v>
      </c>
      <c r="M173" s="97">
        <f t="shared" si="5"/>
        <v>1248660</v>
      </c>
      <c r="N173" s="94">
        <f t="shared" si="4"/>
        <v>27680.336954112172</v>
      </c>
    </row>
    <row r="174" spans="1:14">
      <c r="A174" s="94">
        <v>172</v>
      </c>
      <c r="B174" s="87">
        <v>2</v>
      </c>
      <c r="C174" s="87">
        <v>3</v>
      </c>
      <c r="D174" s="87">
        <v>1</v>
      </c>
      <c r="E174" s="87">
        <v>1305</v>
      </c>
      <c r="F174" s="95" t="s">
        <v>748</v>
      </c>
      <c r="G174" s="87" t="s">
        <v>678</v>
      </c>
      <c r="H174" s="96" t="s">
        <v>735</v>
      </c>
      <c r="I174" s="97" t="s">
        <v>734</v>
      </c>
      <c r="J174" s="98">
        <v>59.79</v>
      </c>
      <c r="K174" s="99">
        <v>45.36</v>
      </c>
      <c r="L174" s="97">
        <v>21000</v>
      </c>
      <c r="M174" s="97">
        <f t="shared" si="5"/>
        <v>1255590</v>
      </c>
      <c r="N174" s="94">
        <f t="shared" si="4"/>
        <v>27680.555555555555</v>
      </c>
    </row>
    <row r="175" spans="1:14">
      <c r="A175" s="94">
        <v>173</v>
      </c>
      <c r="B175" s="87">
        <v>2</v>
      </c>
      <c r="C175" s="87">
        <v>3</v>
      </c>
      <c r="D175" s="87">
        <v>1</v>
      </c>
      <c r="E175" s="87">
        <v>1402</v>
      </c>
      <c r="F175" s="95" t="s">
        <v>749</v>
      </c>
      <c r="G175" s="87" t="s">
        <v>678</v>
      </c>
      <c r="H175" s="96" t="s">
        <v>733</v>
      </c>
      <c r="I175" s="97" t="s">
        <v>734</v>
      </c>
      <c r="J175" s="98">
        <v>59.46</v>
      </c>
      <c r="K175" s="99">
        <v>45.11</v>
      </c>
      <c r="L175" s="97">
        <v>21000</v>
      </c>
      <c r="M175" s="97">
        <f t="shared" si="5"/>
        <v>1248660</v>
      </c>
      <c r="N175" s="94">
        <f t="shared" si="4"/>
        <v>27680.336954112172</v>
      </c>
    </row>
    <row r="176" spans="1:14">
      <c r="A176" s="94">
        <v>174</v>
      </c>
      <c r="B176" s="87">
        <v>2</v>
      </c>
      <c r="C176" s="87">
        <v>3</v>
      </c>
      <c r="D176" s="87">
        <v>1</v>
      </c>
      <c r="E176" s="87">
        <v>1403</v>
      </c>
      <c r="F176" s="95" t="s">
        <v>749</v>
      </c>
      <c r="G176" s="87" t="s">
        <v>678</v>
      </c>
      <c r="H176" s="96" t="s">
        <v>735</v>
      </c>
      <c r="I176" s="97" t="s">
        <v>734</v>
      </c>
      <c r="J176" s="98">
        <v>59.46</v>
      </c>
      <c r="K176" s="99">
        <v>45.11</v>
      </c>
      <c r="L176" s="97">
        <v>21000</v>
      </c>
      <c r="M176" s="97">
        <f t="shared" si="5"/>
        <v>1248660</v>
      </c>
      <c r="N176" s="94">
        <f t="shared" si="4"/>
        <v>27680.336954112172</v>
      </c>
    </row>
    <row r="177" spans="1:14">
      <c r="A177" s="94">
        <v>175</v>
      </c>
      <c r="B177" s="87">
        <v>2</v>
      </c>
      <c r="C177" s="87">
        <v>3</v>
      </c>
      <c r="D177" s="87">
        <v>1</v>
      </c>
      <c r="E177" s="87">
        <v>1404</v>
      </c>
      <c r="F177" s="95" t="s">
        <v>749</v>
      </c>
      <c r="G177" s="87" t="s">
        <v>678</v>
      </c>
      <c r="H177" s="96" t="s">
        <v>733</v>
      </c>
      <c r="I177" s="97" t="s">
        <v>734</v>
      </c>
      <c r="J177" s="98">
        <v>59.46</v>
      </c>
      <c r="K177" s="99">
        <v>45.11</v>
      </c>
      <c r="L177" s="97">
        <v>21000</v>
      </c>
      <c r="M177" s="97">
        <f t="shared" si="5"/>
        <v>1248660</v>
      </c>
      <c r="N177" s="94">
        <f t="shared" si="4"/>
        <v>27680.336954112172</v>
      </c>
    </row>
    <row r="178" spans="1:14">
      <c r="A178" s="94">
        <v>176</v>
      </c>
      <c r="B178" s="87">
        <v>2</v>
      </c>
      <c r="C178" s="87">
        <v>3</v>
      </c>
      <c r="D178" s="87">
        <v>1</v>
      </c>
      <c r="E178" s="87">
        <v>1405</v>
      </c>
      <c r="F178" s="95" t="s">
        <v>749</v>
      </c>
      <c r="G178" s="87" t="s">
        <v>678</v>
      </c>
      <c r="H178" s="96" t="s">
        <v>735</v>
      </c>
      <c r="I178" s="97" t="s">
        <v>734</v>
      </c>
      <c r="J178" s="98">
        <v>59.79</v>
      </c>
      <c r="K178" s="99">
        <v>45.36</v>
      </c>
      <c r="L178" s="97">
        <v>21000</v>
      </c>
      <c r="M178" s="97">
        <f t="shared" si="5"/>
        <v>1255590</v>
      </c>
      <c r="N178" s="94">
        <f t="shared" si="4"/>
        <v>27680.555555555555</v>
      </c>
    </row>
    <row r="179" spans="1:14">
      <c r="A179" s="94">
        <v>177</v>
      </c>
      <c r="B179" s="87">
        <v>12</v>
      </c>
      <c r="C179" s="87">
        <v>1</v>
      </c>
      <c r="D179" s="87">
        <v>1</v>
      </c>
      <c r="E179" s="87">
        <v>104</v>
      </c>
      <c r="F179" s="95" t="s">
        <v>750</v>
      </c>
      <c r="G179" s="87" t="s">
        <v>678</v>
      </c>
      <c r="H179" s="96" t="s">
        <v>751</v>
      </c>
      <c r="I179" s="100" t="s">
        <v>680</v>
      </c>
      <c r="J179" s="98">
        <v>60.35</v>
      </c>
      <c r="K179" s="102">
        <v>45.22</v>
      </c>
      <c r="L179" s="97">
        <v>21000</v>
      </c>
      <c r="M179" s="97">
        <v>1267350</v>
      </c>
      <c r="N179" s="94">
        <v>28026.315789473683</v>
      </c>
    </row>
    <row r="180" spans="1:14" s="65" customFormat="1" hidden="1">
      <c r="A180" s="104">
        <v>178</v>
      </c>
      <c r="B180" s="105">
        <v>12</v>
      </c>
      <c r="C180" s="105">
        <v>1</v>
      </c>
      <c r="D180" s="105">
        <v>1</v>
      </c>
      <c r="E180" s="105">
        <v>401</v>
      </c>
      <c r="F180" s="106" t="s">
        <v>752</v>
      </c>
      <c r="G180" s="105" t="s">
        <v>697</v>
      </c>
      <c r="H180" s="107" t="s">
        <v>753</v>
      </c>
      <c r="I180" s="110" t="s">
        <v>726</v>
      </c>
      <c r="J180" s="109">
        <v>88.8</v>
      </c>
      <c r="K180" s="112">
        <v>66.540000000000006</v>
      </c>
      <c r="L180" s="108">
        <v>21000</v>
      </c>
      <c r="M180" s="108">
        <v>1864800</v>
      </c>
      <c r="N180" s="104">
        <v>28025.247971145174</v>
      </c>
    </row>
    <row r="181" spans="1:14">
      <c r="A181" s="94">
        <v>179</v>
      </c>
      <c r="B181" s="87">
        <v>12</v>
      </c>
      <c r="C181" s="87">
        <v>1</v>
      </c>
      <c r="D181" s="87">
        <v>1</v>
      </c>
      <c r="E181" s="87">
        <v>703</v>
      </c>
      <c r="F181" s="95" t="s">
        <v>754</v>
      </c>
      <c r="G181" s="87" t="s">
        <v>678</v>
      </c>
      <c r="H181" s="96" t="s">
        <v>755</v>
      </c>
      <c r="I181" s="100" t="s">
        <v>680</v>
      </c>
      <c r="J181" s="98">
        <v>60.73</v>
      </c>
      <c r="K181" s="102">
        <v>45.51</v>
      </c>
      <c r="L181" s="97">
        <v>21000</v>
      </c>
      <c r="M181" s="97">
        <v>1275330</v>
      </c>
      <c r="N181" s="94">
        <v>28023.071852340145</v>
      </c>
    </row>
    <row r="182" spans="1:14">
      <c r="A182" s="94">
        <v>180</v>
      </c>
      <c r="B182" s="87">
        <v>12</v>
      </c>
      <c r="C182" s="87">
        <v>1</v>
      </c>
      <c r="D182" s="87">
        <v>1</v>
      </c>
      <c r="E182" s="87">
        <v>904</v>
      </c>
      <c r="F182" s="95" t="s">
        <v>756</v>
      </c>
      <c r="G182" s="87" t="s">
        <v>678</v>
      </c>
      <c r="H182" s="96" t="s">
        <v>751</v>
      </c>
      <c r="I182" s="100" t="s">
        <v>680</v>
      </c>
      <c r="J182" s="98">
        <v>60.71</v>
      </c>
      <c r="K182" s="102">
        <v>45.49</v>
      </c>
      <c r="L182" s="97">
        <v>21000</v>
      </c>
      <c r="M182" s="97">
        <v>1274910</v>
      </c>
      <c r="N182" s="94">
        <v>28026.159595515495</v>
      </c>
    </row>
    <row r="183" spans="1:14" hidden="1">
      <c r="A183" s="94">
        <v>181</v>
      </c>
      <c r="B183" s="87">
        <v>12</v>
      </c>
      <c r="C183" s="87">
        <v>1</v>
      </c>
      <c r="D183" s="87">
        <v>1</v>
      </c>
      <c r="E183" s="87">
        <v>1107</v>
      </c>
      <c r="F183" s="95" t="s">
        <v>757</v>
      </c>
      <c r="G183" s="87" t="s">
        <v>758</v>
      </c>
      <c r="H183" s="96" t="s">
        <v>759</v>
      </c>
      <c r="I183" s="98" t="s">
        <v>680</v>
      </c>
      <c r="J183" s="97">
        <v>75.72</v>
      </c>
      <c r="K183" s="102">
        <v>56.74</v>
      </c>
      <c r="L183" s="97">
        <v>21000</v>
      </c>
      <c r="M183" s="98">
        <v>1597692</v>
      </c>
      <c r="N183" s="94">
        <v>28158.124779696864</v>
      </c>
    </row>
    <row r="184" spans="1:14">
      <c r="A184" s="94">
        <v>182</v>
      </c>
      <c r="B184" s="87">
        <v>12</v>
      </c>
      <c r="C184" s="87">
        <v>2</v>
      </c>
      <c r="D184" s="87">
        <v>1</v>
      </c>
      <c r="E184" s="87">
        <v>302</v>
      </c>
      <c r="F184" s="95" t="s">
        <v>760</v>
      </c>
      <c r="G184" s="87" t="s">
        <v>678</v>
      </c>
      <c r="H184" s="96" t="s">
        <v>751</v>
      </c>
      <c r="I184" s="100" t="s">
        <v>680</v>
      </c>
      <c r="J184" s="98">
        <v>58.84</v>
      </c>
      <c r="K184" s="102">
        <v>45.37</v>
      </c>
      <c r="L184" s="97">
        <v>21000</v>
      </c>
      <c r="M184" s="97">
        <v>1235640</v>
      </c>
      <c r="N184" s="94">
        <v>27234.736610094777</v>
      </c>
    </row>
    <row r="185" spans="1:14">
      <c r="A185" s="94">
        <v>183</v>
      </c>
      <c r="B185" s="87">
        <v>12</v>
      </c>
      <c r="C185" s="87">
        <v>2</v>
      </c>
      <c r="D185" s="87">
        <v>1</v>
      </c>
      <c r="E185" s="87">
        <v>605</v>
      </c>
      <c r="F185" s="95" t="s">
        <v>761</v>
      </c>
      <c r="G185" s="87" t="s">
        <v>678</v>
      </c>
      <c r="H185" s="96" t="s">
        <v>755</v>
      </c>
      <c r="I185" s="100" t="s">
        <v>680</v>
      </c>
      <c r="J185" s="98">
        <v>59.05</v>
      </c>
      <c r="K185" s="102">
        <v>45.53</v>
      </c>
      <c r="L185" s="97">
        <v>21000</v>
      </c>
      <c r="M185" s="97">
        <v>1240050</v>
      </c>
      <c r="N185" s="94">
        <v>27235.888425214143</v>
      </c>
    </row>
    <row r="186" spans="1:14">
      <c r="A186" s="94">
        <v>184</v>
      </c>
      <c r="B186" s="87">
        <v>12</v>
      </c>
      <c r="C186" s="87">
        <v>2</v>
      </c>
      <c r="D186" s="87">
        <v>1</v>
      </c>
      <c r="E186" s="87">
        <v>905</v>
      </c>
      <c r="F186" s="95" t="s">
        <v>762</v>
      </c>
      <c r="G186" s="87" t="s">
        <v>678</v>
      </c>
      <c r="H186" s="96" t="s">
        <v>755</v>
      </c>
      <c r="I186" s="100" t="s">
        <v>680</v>
      </c>
      <c r="J186" s="98">
        <v>59.05</v>
      </c>
      <c r="K186" s="102">
        <v>45.53</v>
      </c>
      <c r="L186" s="97">
        <v>21000</v>
      </c>
      <c r="M186" s="97">
        <v>1240050</v>
      </c>
      <c r="N186" s="94">
        <v>27235.888425214143</v>
      </c>
    </row>
    <row r="187" spans="1:14">
      <c r="A187" s="94">
        <v>185</v>
      </c>
      <c r="B187" s="87">
        <v>12</v>
      </c>
      <c r="C187" s="87">
        <v>2</v>
      </c>
      <c r="D187" s="87">
        <v>1</v>
      </c>
      <c r="E187" s="87">
        <v>1304</v>
      </c>
      <c r="F187" s="95" t="s">
        <v>763</v>
      </c>
      <c r="G187" s="87" t="s">
        <v>678</v>
      </c>
      <c r="H187" s="96" t="s">
        <v>751</v>
      </c>
      <c r="I187" s="100" t="s">
        <v>680</v>
      </c>
      <c r="J187" s="98">
        <v>59.05</v>
      </c>
      <c r="K187" s="102">
        <v>45.53</v>
      </c>
      <c r="L187" s="97">
        <v>21000</v>
      </c>
      <c r="M187" s="97">
        <v>1240050</v>
      </c>
      <c r="N187" s="94">
        <v>27235.888425214143</v>
      </c>
    </row>
    <row r="188" spans="1:14">
      <c r="A188" s="94">
        <v>186</v>
      </c>
      <c r="B188" s="87">
        <v>12</v>
      </c>
      <c r="C188" s="87">
        <v>2</v>
      </c>
      <c r="D188" s="87">
        <v>1</v>
      </c>
      <c r="E188" s="87">
        <v>1306</v>
      </c>
      <c r="F188" s="95" t="s">
        <v>763</v>
      </c>
      <c r="G188" s="87" t="s">
        <v>678</v>
      </c>
      <c r="H188" s="96" t="s">
        <v>751</v>
      </c>
      <c r="I188" s="100" t="s">
        <v>680</v>
      </c>
      <c r="J188" s="98">
        <v>58.8</v>
      </c>
      <c r="K188" s="102">
        <v>45.34</v>
      </c>
      <c r="L188" s="97">
        <v>21000</v>
      </c>
      <c r="M188" s="97">
        <v>1234800</v>
      </c>
      <c r="N188" s="94">
        <v>27234.230260255841</v>
      </c>
    </row>
    <row r="189" spans="1:14">
      <c r="A189" s="94">
        <v>187</v>
      </c>
      <c r="B189" s="87">
        <v>12</v>
      </c>
      <c r="C189" s="87">
        <v>2</v>
      </c>
      <c r="D189" s="87">
        <v>2</v>
      </c>
      <c r="E189" s="87">
        <v>102</v>
      </c>
      <c r="F189" s="95" t="s">
        <v>732</v>
      </c>
      <c r="G189" s="87" t="s">
        <v>678</v>
      </c>
      <c r="H189" s="96" t="s">
        <v>764</v>
      </c>
      <c r="I189" s="97" t="s">
        <v>765</v>
      </c>
      <c r="J189" s="98">
        <v>58.54</v>
      </c>
      <c r="K189" s="103">
        <v>45.37</v>
      </c>
      <c r="L189" s="97">
        <v>21000</v>
      </c>
      <c r="M189" s="97">
        <f t="shared" ref="M189:M216" si="6">L189*J189</f>
        <v>1229340</v>
      </c>
      <c r="N189" s="94">
        <f t="shared" ref="N189:N252" si="7">M189/K189</f>
        <v>27095.878333700686</v>
      </c>
    </row>
    <row r="190" spans="1:14">
      <c r="A190" s="94">
        <v>188</v>
      </c>
      <c r="B190" s="87">
        <v>12</v>
      </c>
      <c r="C190" s="87">
        <v>2</v>
      </c>
      <c r="D190" s="87">
        <v>2</v>
      </c>
      <c r="E190" s="87">
        <v>103</v>
      </c>
      <c r="F190" s="95" t="s">
        <v>766</v>
      </c>
      <c r="G190" s="87" t="s">
        <v>678</v>
      </c>
      <c r="H190" s="96" t="s">
        <v>767</v>
      </c>
      <c r="I190" s="97" t="s">
        <v>765</v>
      </c>
      <c r="J190" s="98">
        <v>58.54</v>
      </c>
      <c r="K190" s="103">
        <v>45.37</v>
      </c>
      <c r="L190" s="97">
        <v>21000</v>
      </c>
      <c r="M190" s="97">
        <f t="shared" si="6"/>
        <v>1229340</v>
      </c>
      <c r="N190" s="94">
        <f t="shared" si="7"/>
        <v>27095.878333700686</v>
      </c>
    </row>
    <row r="191" spans="1:14">
      <c r="A191" s="94">
        <v>189</v>
      </c>
      <c r="B191" s="87">
        <v>12</v>
      </c>
      <c r="C191" s="87">
        <v>2</v>
      </c>
      <c r="D191" s="87">
        <v>2</v>
      </c>
      <c r="E191" s="87">
        <v>202</v>
      </c>
      <c r="F191" s="95" t="s">
        <v>768</v>
      </c>
      <c r="G191" s="87" t="s">
        <v>678</v>
      </c>
      <c r="H191" s="96" t="s">
        <v>764</v>
      </c>
      <c r="I191" s="97" t="s">
        <v>765</v>
      </c>
      <c r="J191" s="98">
        <v>58.54</v>
      </c>
      <c r="K191" s="103">
        <v>45.37</v>
      </c>
      <c r="L191" s="97">
        <v>21000</v>
      </c>
      <c r="M191" s="97">
        <f t="shared" si="6"/>
        <v>1229340</v>
      </c>
      <c r="N191" s="94">
        <f t="shared" si="7"/>
        <v>27095.878333700686</v>
      </c>
    </row>
    <row r="192" spans="1:14">
      <c r="A192" s="94">
        <v>190</v>
      </c>
      <c r="B192" s="87">
        <v>12</v>
      </c>
      <c r="C192" s="87">
        <v>2</v>
      </c>
      <c r="D192" s="87">
        <v>2</v>
      </c>
      <c r="E192" s="87">
        <v>203</v>
      </c>
      <c r="F192" s="95" t="s">
        <v>768</v>
      </c>
      <c r="G192" s="87" t="s">
        <v>678</v>
      </c>
      <c r="H192" s="96" t="s">
        <v>767</v>
      </c>
      <c r="I192" s="97" t="s">
        <v>765</v>
      </c>
      <c r="J192" s="98">
        <v>58.54</v>
      </c>
      <c r="K192" s="103">
        <v>45.37</v>
      </c>
      <c r="L192" s="97">
        <v>21000</v>
      </c>
      <c r="M192" s="97">
        <f t="shared" si="6"/>
        <v>1229340</v>
      </c>
      <c r="N192" s="94">
        <f t="shared" si="7"/>
        <v>27095.878333700686</v>
      </c>
    </row>
    <row r="193" spans="1:14">
      <c r="A193" s="94">
        <v>191</v>
      </c>
      <c r="B193" s="87">
        <v>12</v>
      </c>
      <c r="C193" s="87">
        <v>2</v>
      </c>
      <c r="D193" s="87">
        <v>2</v>
      </c>
      <c r="E193" s="87">
        <v>302</v>
      </c>
      <c r="F193" s="95" t="s">
        <v>769</v>
      </c>
      <c r="G193" s="87" t="s">
        <v>678</v>
      </c>
      <c r="H193" s="96" t="s">
        <v>764</v>
      </c>
      <c r="I193" s="97" t="s">
        <v>765</v>
      </c>
      <c r="J193" s="98">
        <v>58.54</v>
      </c>
      <c r="K193" s="103">
        <v>45.37</v>
      </c>
      <c r="L193" s="97">
        <v>21000</v>
      </c>
      <c r="M193" s="97">
        <f t="shared" si="6"/>
        <v>1229340</v>
      </c>
      <c r="N193" s="94">
        <f t="shared" si="7"/>
        <v>27095.878333700686</v>
      </c>
    </row>
    <row r="194" spans="1:14">
      <c r="A194" s="94">
        <v>192</v>
      </c>
      <c r="B194" s="87">
        <v>12</v>
      </c>
      <c r="C194" s="87">
        <v>2</v>
      </c>
      <c r="D194" s="87">
        <v>2</v>
      </c>
      <c r="E194" s="87">
        <v>303</v>
      </c>
      <c r="F194" s="95" t="s">
        <v>769</v>
      </c>
      <c r="G194" s="87" t="s">
        <v>678</v>
      </c>
      <c r="H194" s="96" t="s">
        <v>767</v>
      </c>
      <c r="I194" s="97" t="s">
        <v>765</v>
      </c>
      <c r="J194" s="98">
        <v>58.54</v>
      </c>
      <c r="K194" s="103">
        <v>45.37</v>
      </c>
      <c r="L194" s="97">
        <v>21000</v>
      </c>
      <c r="M194" s="97">
        <f t="shared" si="6"/>
        <v>1229340</v>
      </c>
      <c r="N194" s="94">
        <f t="shared" si="7"/>
        <v>27095.878333700686</v>
      </c>
    </row>
    <row r="195" spans="1:14">
      <c r="A195" s="94">
        <v>193</v>
      </c>
      <c r="B195" s="87">
        <v>12</v>
      </c>
      <c r="C195" s="87">
        <v>2</v>
      </c>
      <c r="D195" s="87">
        <v>2</v>
      </c>
      <c r="E195" s="87">
        <v>402</v>
      </c>
      <c r="F195" s="95" t="s">
        <v>770</v>
      </c>
      <c r="G195" s="87" t="s">
        <v>678</v>
      </c>
      <c r="H195" s="96" t="s">
        <v>764</v>
      </c>
      <c r="I195" s="97" t="s">
        <v>765</v>
      </c>
      <c r="J195" s="98">
        <v>58.61</v>
      </c>
      <c r="K195" s="103">
        <v>45.42</v>
      </c>
      <c r="L195" s="97">
        <v>21000</v>
      </c>
      <c r="M195" s="97">
        <f t="shared" si="6"/>
        <v>1230810</v>
      </c>
      <c r="N195" s="94">
        <f t="shared" si="7"/>
        <v>27098.414795244385</v>
      </c>
    </row>
    <row r="196" spans="1:14">
      <c r="A196" s="94">
        <v>194</v>
      </c>
      <c r="B196" s="87">
        <v>12</v>
      </c>
      <c r="C196" s="87">
        <v>2</v>
      </c>
      <c r="D196" s="87">
        <v>2</v>
      </c>
      <c r="E196" s="87">
        <v>403</v>
      </c>
      <c r="F196" s="95" t="s">
        <v>770</v>
      </c>
      <c r="G196" s="87" t="s">
        <v>678</v>
      </c>
      <c r="H196" s="96" t="s">
        <v>767</v>
      </c>
      <c r="I196" s="97" t="s">
        <v>765</v>
      </c>
      <c r="J196" s="98">
        <v>58.61</v>
      </c>
      <c r="K196" s="103">
        <v>45.42</v>
      </c>
      <c r="L196" s="97">
        <v>21000</v>
      </c>
      <c r="M196" s="97">
        <f t="shared" si="6"/>
        <v>1230810</v>
      </c>
      <c r="N196" s="94">
        <f t="shared" si="7"/>
        <v>27098.414795244385</v>
      </c>
    </row>
    <row r="197" spans="1:14">
      <c r="A197" s="94">
        <v>195</v>
      </c>
      <c r="B197" s="87">
        <v>12</v>
      </c>
      <c r="C197" s="87">
        <v>2</v>
      </c>
      <c r="D197" s="87">
        <v>2</v>
      </c>
      <c r="E197" s="87">
        <v>502</v>
      </c>
      <c r="F197" s="95" t="s">
        <v>771</v>
      </c>
      <c r="G197" s="87" t="s">
        <v>678</v>
      </c>
      <c r="H197" s="96" t="s">
        <v>764</v>
      </c>
      <c r="I197" s="97" t="s">
        <v>765</v>
      </c>
      <c r="J197" s="98">
        <v>58.61</v>
      </c>
      <c r="K197" s="103">
        <v>45.42</v>
      </c>
      <c r="L197" s="97">
        <v>21000</v>
      </c>
      <c r="M197" s="97">
        <f t="shared" si="6"/>
        <v>1230810</v>
      </c>
      <c r="N197" s="94">
        <f t="shared" si="7"/>
        <v>27098.414795244385</v>
      </c>
    </row>
    <row r="198" spans="1:14">
      <c r="A198" s="94">
        <v>196</v>
      </c>
      <c r="B198" s="87">
        <v>12</v>
      </c>
      <c r="C198" s="87">
        <v>2</v>
      </c>
      <c r="D198" s="87">
        <v>2</v>
      </c>
      <c r="E198" s="87">
        <v>503</v>
      </c>
      <c r="F198" s="95" t="s">
        <v>771</v>
      </c>
      <c r="G198" s="87" t="s">
        <v>678</v>
      </c>
      <c r="H198" s="96" t="s">
        <v>767</v>
      </c>
      <c r="I198" s="97" t="s">
        <v>765</v>
      </c>
      <c r="J198" s="98">
        <v>58.61</v>
      </c>
      <c r="K198" s="103">
        <v>45.42</v>
      </c>
      <c r="L198" s="97">
        <v>21000</v>
      </c>
      <c r="M198" s="97">
        <f t="shared" si="6"/>
        <v>1230810</v>
      </c>
      <c r="N198" s="94">
        <f t="shared" si="7"/>
        <v>27098.414795244385</v>
      </c>
    </row>
    <row r="199" spans="1:14">
      <c r="A199" s="94">
        <v>197</v>
      </c>
      <c r="B199" s="87">
        <v>12</v>
      </c>
      <c r="C199" s="87">
        <v>2</v>
      </c>
      <c r="D199" s="87">
        <v>2</v>
      </c>
      <c r="E199" s="87">
        <v>602</v>
      </c>
      <c r="F199" s="95" t="s">
        <v>772</v>
      </c>
      <c r="G199" s="87" t="s">
        <v>678</v>
      </c>
      <c r="H199" s="96" t="s">
        <v>764</v>
      </c>
      <c r="I199" s="97" t="s">
        <v>765</v>
      </c>
      <c r="J199" s="98">
        <v>58.61</v>
      </c>
      <c r="K199" s="103">
        <v>45.42</v>
      </c>
      <c r="L199" s="97">
        <v>21000</v>
      </c>
      <c r="M199" s="97">
        <f t="shared" si="6"/>
        <v>1230810</v>
      </c>
      <c r="N199" s="94">
        <f t="shared" si="7"/>
        <v>27098.414795244385</v>
      </c>
    </row>
    <row r="200" spans="1:14">
      <c r="A200" s="94">
        <v>198</v>
      </c>
      <c r="B200" s="87">
        <v>12</v>
      </c>
      <c r="C200" s="87">
        <v>2</v>
      </c>
      <c r="D200" s="87">
        <v>2</v>
      </c>
      <c r="E200" s="87">
        <v>603</v>
      </c>
      <c r="F200" s="95" t="s">
        <v>772</v>
      </c>
      <c r="G200" s="87" t="s">
        <v>678</v>
      </c>
      <c r="H200" s="96" t="s">
        <v>767</v>
      </c>
      <c r="I200" s="97" t="s">
        <v>765</v>
      </c>
      <c r="J200" s="98">
        <v>58.61</v>
      </c>
      <c r="K200" s="103">
        <v>45.42</v>
      </c>
      <c r="L200" s="97">
        <v>21000</v>
      </c>
      <c r="M200" s="97">
        <f t="shared" si="6"/>
        <v>1230810</v>
      </c>
      <c r="N200" s="94">
        <f t="shared" si="7"/>
        <v>27098.414795244385</v>
      </c>
    </row>
    <row r="201" spans="1:14">
      <c r="A201" s="94">
        <v>199</v>
      </c>
      <c r="B201" s="87">
        <v>12</v>
      </c>
      <c r="C201" s="87">
        <v>2</v>
      </c>
      <c r="D201" s="87">
        <v>2</v>
      </c>
      <c r="E201" s="87">
        <v>702</v>
      </c>
      <c r="F201" s="95" t="s">
        <v>773</v>
      </c>
      <c r="G201" s="87" t="s">
        <v>678</v>
      </c>
      <c r="H201" s="96" t="s">
        <v>764</v>
      </c>
      <c r="I201" s="97" t="s">
        <v>765</v>
      </c>
      <c r="J201" s="98">
        <v>58.61</v>
      </c>
      <c r="K201" s="103">
        <v>45.42</v>
      </c>
      <c r="L201" s="97">
        <v>21000</v>
      </c>
      <c r="M201" s="97">
        <f t="shared" si="6"/>
        <v>1230810</v>
      </c>
      <c r="N201" s="94">
        <f t="shared" si="7"/>
        <v>27098.414795244385</v>
      </c>
    </row>
    <row r="202" spans="1:14">
      <c r="A202" s="94">
        <v>200</v>
      </c>
      <c r="B202" s="87">
        <v>12</v>
      </c>
      <c r="C202" s="87">
        <v>2</v>
      </c>
      <c r="D202" s="87">
        <v>2</v>
      </c>
      <c r="E202" s="87">
        <v>703</v>
      </c>
      <c r="F202" s="95" t="s">
        <v>773</v>
      </c>
      <c r="G202" s="87" t="s">
        <v>678</v>
      </c>
      <c r="H202" s="96" t="s">
        <v>767</v>
      </c>
      <c r="I202" s="97" t="s">
        <v>765</v>
      </c>
      <c r="J202" s="98">
        <v>58.61</v>
      </c>
      <c r="K202" s="103">
        <v>45.42</v>
      </c>
      <c r="L202" s="97">
        <v>21000</v>
      </c>
      <c r="M202" s="97">
        <f t="shared" si="6"/>
        <v>1230810</v>
      </c>
      <c r="N202" s="94">
        <f t="shared" si="7"/>
        <v>27098.414795244385</v>
      </c>
    </row>
    <row r="203" spans="1:14" hidden="1">
      <c r="A203" s="94">
        <v>201</v>
      </c>
      <c r="B203" s="87">
        <v>12</v>
      </c>
      <c r="C203" s="87">
        <v>2</v>
      </c>
      <c r="D203" s="87">
        <v>2</v>
      </c>
      <c r="E203" s="87">
        <v>801</v>
      </c>
      <c r="F203" s="95" t="s">
        <v>774</v>
      </c>
      <c r="G203" s="87" t="s">
        <v>758</v>
      </c>
      <c r="H203" s="96" t="s">
        <v>775</v>
      </c>
      <c r="I203" s="100" t="s">
        <v>776</v>
      </c>
      <c r="J203" s="98">
        <v>76.239999999999995</v>
      </c>
      <c r="K203" s="102">
        <v>59.09</v>
      </c>
      <c r="L203" s="97">
        <v>21000</v>
      </c>
      <c r="M203" s="97">
        <f>L203*J203</f>
        <v>1601040</v>
      </c>
      <c r="N203" s="94">
        <f t="shared" si="7"/>
        <v>27094.939922152647</v>
      </c>
    </row>
    <row r="204" spans="1:14">
      <c r="A204" s="94">
        <v>202</v>
      </c>
      <c r="B204" s="87">
        <v>12</v>
      </c>
      <c r="C204" s="87">
        <v>2</v>
      </c>
      <c r="D204" s="87">
        <v>2</v>
      </c>
      <c r="E204" s="87">
        <v>802</v>
      </c>
      <c r="F204" s="95" t="s">
        <v>774</v>
      </c>
      <c r="G204" s="87" t="s">
        <v>678</v>
      </c>
      <c r="H204" s="96" t="s">
        <v>764</v>
      </c>
      <c r="I204" s="97" t="s">
        <v>765</v>
      </c>
      <c r="J204" s="98">
        <v>58.61</v>
      </c>
      <c r="K204" s="103">
        <v>45.42</v>
      </c>
      <c r="L204" s="97">
        <v>21000</v>
      </c>
      <c r="M204" s="97">
        <f t="shared" si="6"/>
        <v>1230810</v>
      </c>
      <c r="N204" s="94">
        <f t="shared" si="7"/>
        <v>27098.414795244385</v>
      </c>
    </row>
    <row r="205" spans="1:14">
      <c r="A205" s="94">
        <v>203</v>
      </c>
      <c r="B205" s="87">
        <v>12</v>
      </c>
      <c r="C205" s="87">
        <v>2</v>
      </c>
      <c r="D205" s="87">
        <v>2</v>
      </c>
      <c r="E205" s="87">
        <v>803</v>
      </c>
      <c r="F205" s="95" t="s">
        <v>774</v>
      </c>
      <c r="G205" s="87" t="s">
        <v>678</v>
      </c>
      <c r="H205" s="96" t="s">
        <v>767</v>
      </c>
      <c r="I205" s="97" t="s">
        <v>765</v>
      </c>
      <c r="J205" s="98">
        <v>58.61</v>
      </c>
      <c r="K205" s="103">
        <v>45.42</v>
      </c>
      <c r="L205" s="97">
        <v>21000</v>
      </c>
      <c r="M205" s="97">
        <f t="shared" si="6"/>
        <v>1230810</v>
      </c>
      <c r="N205" s="94">
        <f t="shared" si="7"/>
        <v>27098.414795244385</v>
      </c>
    </row>
    <row r="206" spans="1:14">
      <c r="A206" s="94">
        <v>204</v>
      </c>
      <c r="B206" s="87">
        <v>12</v>
      </c>
      <c r="C206" s="87">
        <v>2</v>
      </c>
      <c r="D206" s="87">
        <v>2</v>
      </c>
      <c r="E206" s="87">
        <v>902</v>
      </c>
      <c r="F206" s="95" t="s">
        <v>777</v>
      </c>
      <c r="G206" s="87" t="s">
        <v>678</v>
      </c>
      <c r="H206" s="96" t="s">
        <v>764</v>
      </c>
      <c r="I206" s="97" t="s">
        <v>765</v>
      </c>
      <c r="J206" s="98">
        <v>58.61</v>
      </c>
      <c r="K206" s="103">
        <v>45.42</v>
      </c>
      <c r="L206" s="97">
        <v>21000</v>
      </c>
      <c r="M206" s="97">
        <f t="shared" si="6"/>
        <v>1230810</v>
      </c>
      <c r="N206" s="94">
        <f t="shared" si="7"/>
        <v>27098.414795244385</v>
      </c>
    </row>
    <row r="207" spans="1:14">
      <c r="A207" s="94">
        <v>205</v>
      </c>
      <c r="B207" s="87">
        <v>12</v>
      </c>
      <c r="C207" s="87">
        <v>2</v>
      </c>
      <c r="D207" s="87">
        <v>2</v>
      </c>
      <c r="E207" s="87">
        <v>903</v>
      </c>
      <c r="F207" s="95" t="s">
        <v>777</v>
      </c>
      <c r="G207" s="87" t="s">
        <v>678</v>
      </c>
      <c r="H207" s="96" t="s">
        <v>767</v>
      </c>
      <c r="I207" s="97" t="s">
        <v>765</v>
      </c>
      <c r="J207" s="98">
        <v>58.61</v>
      </c>
      <c r="K207" s="103">
        <v>45.42</v>
      </c>
      <c r="L207" s="97">
        <v>21000</v>
      </c>
      <c r="M207" s="97">
        <f t="shared" si="6"/>
        <v>1230810</v>
      </c>
      <c r="N207" s="94">
        <f t="shared" si="7"/>
        <v>27098.414795244385</v>
      </c>
    </row>
    <row r="208" spans="1:14">
      <c r="A208" s="94">
        <v>206</v>
      </c>
      <c r="B208" s="87">
        <v>12</v>
      </c>
      <c r="C208" s="87">
        <v>2</v>
      </c>
      <c r="D208" s="87">
        <v>2</v>
      </c>
      <c r="E208" s="87">
        <v>1003</v>
      </c>
      <c r="F208" s="95" t="s">
        <v>778</v>
      </c>
      <c r="G208" s="87" t="s">
        <v>678</v>
      </c>
      <c r="H208" s="96" t="s">
        <v>767</v>
      </c>
      <c r="I208" s="97" t="s">
        <v>765</v>
      </c>
      <c r="J208" s="98">
        <v>58.61</v>
      </c>
      <c r="K208" s="103">
        <v>45.42</v>
      </c>
      <c r="L208" s="97">
        <v>21000</v>
      </c>
      <c r="M208" s="97">
        <f t="shared" si="6"/>
        <v>1230810</v>
      </c>
      <c r="N208" s="94">
        <f t="shared" si="7"/>
        <v>27098.414795244385</v>
      </c>
    </row>
    <row r="209" spans="1:14" s="70" customFormat="1">
      <c r="A209" s="113">
        <v>207</v>
      </c>
      <c r="B209" s="114">
        <v>12</v>
      </c>
      <c r="C209" s="114">
        <v>2</v>
      </c>
      <c r="D209" s="114">
        <v>2</v>
      </c>
      <c r="E209" s="114">
        <v>1102</v>
      </c>
      <c r="F209" s="115" t="s">
        <v>779</v>
      </c>
      <c r="G209" s="114" t="s">
        <v>678</v>
      </c>
      <c r="H209" s="116" t="s">
        <v>764</v>
      </c>
      <c r="I209" s="117" t="s">
        <v>765</v>
      </c>
      <c r="J209" s="118">
        <v>58.61</v>
      </c>
      <c r="K209" s="119">
        <v>45.42</v>
      </c>
      <c r="L209" s="117">
        <v>21000</v>
      </c>
      <c r="M209" s="117">
        <f t="shared" si="6"/>
        <v>1230810</v>
      </c>
      <c r="N209" s="113">
        <f t="shared" si="7"/>
        <v>27098.414795244385</v>
      </c>
    </row>
    <row r="210" spans="1:14">
      <c r="A210" s="94">
        <v>208</v>
      </c>
      <c r="B210" s="87">
        <v>12</v>
      </c>
      <c r="C210" s="87">
        <v>2</v>
      </c>
      <c r="D210" s="87">
        <v>2</v>
      </c>
      <c r="E210" s="87">
        <v>1103</v>
      </c>
      <c r="F210" s="95" t="s">
        <v>779</v>
      </c>
      <c r="G210" s="87" t="s">
        <v>678</v>
      </c>
      <c r="H210" s="96" t="s">
        <v>767</v>
      </c>
      <c r="I210" s="97" t="s">
        <v>765</v>
      </c>
      <c r="J210" s="98">
        <v>58.61</v>
      </c>
      <c r="K210" s="103">
        <v>45.42</v>
      </c>
      <c r="L210" s="97">
        <v>21000</v>
      </c>
      <c r="M210" s="97">
        <f t="shared" si="6"/>
        <v>1230810</v>
      </c>
      <c r="N210" s="94">
        <f t="shared" si="7"/>
        <v>27098.414795244385</v>
      </c>
    </row>
    <row r="211" spans="1:14">
      <c r="A211" s="94">
        <v>209</v>
      </c>
      <c r="B211" s="87">
        <v>12</v>
      </c>
      <c r="C211" s="87">
        <v>2</v>
      </c>
      <c r="D211" s="87">
        <v>2</v>
      </c>
      <c r="E211" s="87">
        <v>1202</v>
      </c>
      <c r="F211" s="95" t="s">
        <v>780</v>
      </c>
      <c r="G211" s="87" t="s">
        <v>678</v>
      </c>
      <c r="H211" s="96" t="s">
        <v>764</v>
      </c>
      <c r="I211" s="97" t="s">
        <v>765</v>
      </c>
      <c r="J211" s="98">
        <v>58.61</v>
      </c>
      <c r="K211" s="103">
        <v>45.42</v>
      </c>
      <c r="L211" s="97">
        <v>21000</v>
      </c>
      <c r="M211" s="97">
        <f t="shared" si="6"/>
        <v>1230810</v>
      </c>
      <c r="N211" s="94">
        <f t="shared" si="7"/>
        <v>27098.414795244385</v>
      </c>
    </row>
    <row r="212" spans="1:14">
      <c r="A212" s="94">
        <v>210</v>
      </c>
      <c r="B212" s="87">
        <v>12</v>
      </c>
      <c r="C212" s="87">
        <v>2</v>
      </c>
      <c r="D212" s="87">
        <v>2</v>
      </c>
      <c r="E212" s="87">
        <v>1203</v>
      </c>
      <c r="F212" s="95" t="s">
        <v>780</v>
      </c>
      <c r="G212" s="87" t="s">
        <v>678</v>
      </c>
      <c r="H212" s="96" t="s">
        <v>767</v>
      </c>
      <c r="I212" s="97" t="s">
        <v>765</v>
      </c>
      <c r="J212" s="98">
        <v>58.61</v>
      </c>
      <c r="K212" s="103">
        <v>45.42</v>
      </c>
      <c r="L212" s="97">
        <v>21000</v>
      </c>
      <c r="M212" s="97">
        <f t="shared" si="6"/>
        <v>1230810</v>
      </c>
      <c r="N212" s="94">
        <f t="shared" si="7"/>
        <v>27098.414795244385</v>
      </c>
    </row>
    <row r="213" spans="1:14">
      <c r="A213" s="94">
        <v>211</v>
      </c>
      <c r="B213" s="87">
        <v>12</v>
      </c>
      <c r="C213" s="87">
        <v>2</v>
      </c>
      <c r="D213" s="87">
        <v>2</v>
      </c>
      <c r="E213" s="87">
        <v>1302</v>
      </c>
      <c r="F213" s="95" t="s">
        <v>781</v>
      </c>
      <c r="G213" s="87" t="s">
        <v>678</v>
      </c>
      <c r="H213" s="96" t="s">
        <v>764</v>
      </c>
      <c r="I213" s="97" t="s">
        <v>765</v>
      </c>
      <c r="J213" s="98">
        <v>58.61</v>
      </c>
      <c r="K213" s="103">
        <v>45.42</v>
      </c>
      <c r="L213" s="97">
        <v>21000</v>
      </c>
      <c r="M213" s="97">
        <f t="shared" si="6"/>
        <v>1230810</v>
      </c>
      <c r="N213" s="94">
        <f t="shared" si="7"/>
        <v>27098.414795244385</v>
      </c>
    </row>
    <row r="214" spans="1:14">
      <c r="A214" s="94">
        <v>212</v>
      </c>
      <c r="B214" s="87">
        <v>12</v>
      </c>
      <c r="C214" s="87">
        <v>2</v>
      </c>
      <c r="D214" s="87">
        <v>2</v>
      </c>
      <c r="E214" s="87">
        <v>1303</v>
      </c>
      <c r="F214" s="95" t="s">
        <v>781</v>
      </c>
      <c r="G214" s="87" t="s">
        <v>678</v>
      </c>
      <c r="H214" s="96" t="s">
        <v>767</v>
      </c>
      <c r="I214" s="97" t="s">
        <v>765</v>
      </c>
      <c r="J214" s="98">
        <v>58.61</v>
      </c>
      <c r="K214" s="103">
        <v>45.42</v>
      </c>
      <c r="L214" s="97">
        <v>21000</v>
      </c>
      <c r="M214" s="97">
        <f t="shared" si="6"/>
        <v>1230810</v>
      </c>
      <c r="N214" s="94">
        <f t="shared" si="7"/>
        <v>27098.414795244385</v>
      </c>
    </row>
    <row r="215" spans="1:14">
      <c r="A215" s="94">
        <v>213</v>
      </c>
      <c r="B215" s="87">
        <v>12</v>
      </c>
      <c r="C215" s="87">
        <v>2</v>
      </c>
      <c r="D215" s="87">
        <v>2</v>
      </c>
      <c r="E215" s="87">
        <v>1402</v>
      </c>
      <c r="F215" s="95" t="s">
        <v>782</v>
      </c>
      <c r="G215" s="87" t="s">
        <v>678</v>
      </c>
      <c r="H215" s="96" t="s">
        <v>764</v>
      </c>
      <c r="I215" s="97" t="s">
        <v>765</v>
      </c>
      <c r="J215" s="98">
        <v>58.61</v>
      </c>
      <c r="K215" s="103">
        <v>45.42</v>
      </c>
      <c r="L215" s="97">
        <v>21000</v>
      </c>
      <c r="M215" s="97">
        <f t="shared" si="6"/>
        <v>1230810</v>
      </c>
      <c r="N215" s="94">
        <f t="shared" si="7"/>
        <v>27098.414795244385</v>
      </c>
    </row>
    <row r="216" spans="1:14">
      <c r="A216" s="94">
        <v>214</v>
      </c>
      <c r="B216" s="87">
        <v>12</v>
      </c>
      <c r="C216" s="87">
        <v>2</v>
      </c>
      <c r="D216" s="87">
        <v>2</v>
      </c>
      <c r="E216" s="87">
        <v>1403</v>
      </c>
      <c r="F216" s="95" t="s">
        <v>782</v>
      </c>
      <c r="G216" s="87" t="s">
        <v>678</v>
      </c>
      <c r="H216" s="96" t="s">
        <v>767</v>
      </c>
      <c r="I216" s="97" t="s">
        <v>765</v>
      </c>
      <c r="J216" s="98">
        <v>58.61</v>
      </c>
      <c r="K216" s="103">
        <v>45.42</v>
      </c>
      <c r="L216" s="97">
        <v>21000</v>
      </c>
      <c r="M216" s="97">
        <f t="shared" si="6"/>
        <v>1230810</v>
      </c>
      <c r="N216" s="94">
        <f t="shared" si="7"/>
        <v>27098.414795244385</v>
      </c>
    </row>
    <row r="217" spans="1:14">
      <c r="A217" s="94">
        <v>215</v>
      </c>
      <c r="B217" s="87">
        <v>12</v>
      </c>
      <c r="C217" s="87">
        <v>3</v>
      </c>
      <c r="D217" s="87">
        <v>1</v>
      </c>
      <c r="E217" s="87">
        <v>202</v>
      </c>
      <c r="F217" s="95" t="s">
        <v>783</v>
      </c>
      <c r="G217" s="87" t="s">
        <v>678</v>
      </c>
      <c r="H217" s="96" t="s">
        <v>751</v>
      </c>
      <c r="I217" s="100" t="s">
        <v>680</v>
      </c>
      <c r="J217" s="98">
        <v>59.1</v>
      </c>
      <c r="K217" s="102">
        <v>45.19</v>
      </c>
      <c r="L217" s="97">
        <v>21000</v>
      </c>
      <c r="M217" s="97">
        <f>L217*J217</f>
        <v>1241100</v>
      </c>
      <c r="N217" s="94">
        <f t="shared" si="7"/>
        <v>27464.040716972784</v>
      </c>
    </row>
    <row r="218" spans="1:14">
      <c r="A218" s="94">
        <v>216</v>
      </c>
      <c r="B218" s="87">
        <v>12</v>
      </c>
      <c r="C218" s="87">
        <v>3</v>
      </c>
      <c r="D218" s="87">
        <v>1</v>
      </c>
      <c r="E218" s="87">
        <v>606</v>
      </c>
      <c r="F218" s="95" t="s">
        <v>784</v>
      </c>
      <c r="G218" s="87" t="s">
        <v>678</v>
      </c>
      <c r="H218" s="96" t="s">
        <v>751</v>
      </c>
      <c r="I218" s="100" t="s">
        <v>680</v>
      </c>
      <c r="J218" s="98">
        <v>59.31</v>
      </c>
      <c r="K218" s="102">
        <v>45.35</v>
      </c>
      <c r="L218" s="97">
        <v>21000</v>
      </c>
      <c r="M218" s="97">
        <f>L218*J218</f>
        <v>1245510</v>
      </c>
      <c r="N218" s="94">
        <f t="shared" si="7"/>
        <v>27464.388092613008</v>
      </c>
    </row>
    <row r="219" spans="1:14">
      <c r="A219" s="94">
        <v>217</v>
      </c>
      <c r="B219" s="87">
        <v>12</v>
      </c>
      <c r="C219" s="87">
        <v>3</v>
      </c>
      <c r="D219" s="87">
        <v>1</v>
      </c>
      <c r="E219" s="87">
        <v>904</v>
      </c>
      <c r="F219" s="95" t="s">
        <v>785</v>
      </c>
      <c r="G219" s="87" t="s">
        <v>678</v>
      </c>
      <c r="H219" s="96" t="s">
        <v>751</v>
      </c>
      <c r="I219" s="100" t="s">
        <v>680</v>
      </c>
      <c r="J219" s="98">
        <v>59.55</v>
      </c>
      <c r="K219" s="102">
        <v>45.53</v>
      </c>
      <c r="L219" s="97">
        <v>21000</v>
      </c>
      <c r="M219" s="97">
        <f>L219*J219</f>
        <v>1250550</v>
      </c>
      <c r="N219" s="94">
        <f t="shared" si="7"/>
        <v>27466.505600702832</v>
      </c>
    </row>
    <row r="220" spans="1:14">
      <c r="A220" s="94">
        <v>218</v>
      </c>
      <c r="B220" s="87">
        <v>12</v>
      </c>
      <c r="C220" s="87">
        <v>3</v>
      </c>
      <c r="D220" s="87">
        <v>1</v>
      </c>
      <c r="E220" s="87">
        <v>2003</v>
      </c>
      <c r="F220" s="95" t="s">
        <v>786</v>
      </c>
      <c r="G220" s="87" t="s">
        <v>678</v>
      </c>
      <c r="H220" s="96" t="s">
        <v>755</v>
      </c>
      <c r="I220" s="97" t="s">
        <v>680</v>
      </c>
      <c r="J220" s="98">
        <v>59.55</v>
      </c>
      <c r="K220" s="103">
        <v>45.53</v>
      </c>
      <c r="L220" s="97">
        <v>21000</v>
      </c>
      <c r="M220" s="97">
        <f t="shared" ref="M220:M269" si="8">L220*J220</f>
        <v>1250550</v>
      </c>
      <c r="N220" s="94">
        <f t="shared" si="7"/>
        <v>27466.505600702832</v>
      </c>
    </row>
    <row r="221" spans="1:14">
      <c r="A221" s="94">
        <v>219</v>
      </c>
      <c r="B221" s="87">
        <v>12</v>
      </c>
      <c r="C221" s="87">
        <v>3</v>
      </c>
      <c r="D221" s="87">
        <v>1</v>
      </c>
      <c r="E221" s="87">
        <v>2004</v>
      </c>
      <c r="F221" s="95" t="s">
        <v>786</v>
      </c>
      <c r="G221" s="87" t="s">
        <v>678</v>
      </c>
      <c r="H221" s="96" t="s">
        <v>751</v>
      </c>
      <c r="I221" s="97" t="s">
        <v>680</v>
      </c>
      <c r="J221" s="98">
        <v>59.55</v>
      </c>
      <c r="K221" s="103">
        <v>45.53</v>
      </c>
      <c r="L221" s="97">
        <v>21000</v>
      </c>
      <c r="M221" s="97">
        <f t="shared" si="8"/>
        <v>1250550</v>
      </c>
      <c r="N221" s="94">
        <f t="shared" si="7"/>
        <v>27466.505600702832</v>
      </c>
    </row>
    <row r="222" spans="1:14">
      <c r="A222" s="94">
        <v>220</v>
      </c>
      <c r="B222" s="87">
        <v>12</v>
      </c>
      <c r="C222" s="87">
        <v>3</v>
      </c>
      <c r="D222" s="87">
        <v>1</v>
      </c>
      <c r="E222" s="87">
        <v>2005</v>
      </c>
      <c r="F222" s="95" t="s">
        <v>787</v>
      </c>
      <c r="G222" s="87" t="s">
        <v>678</v>
      </c>
      <c r="H222" s="96" t="s">
        <v>755</v>
      </c>
      <c r="I222" s="97" t="s">
        <v>680</v>
      </c>
      <c r="J222" s="98">
        <v>59.55</v>
      </c>
      <c r="K222" s="103">
        <v>45.53</v>
      </c>
      <c r="L222" s="97">
        <v>21000</v>
      </c>
      <c r="M222" s="97">
        <f t="shared" si="8"/>
        <v>1250550</v>
      </c>
      <c r="N222" s="94">
        <f t="shared" si="7"/>
        <v>27466.505600702832</v>
      </c>
    </row>
    <row r="223" spans="1:14">
      <c r="A223" s="94">
        <v>221</v>
      </c>
      <c r="B223" s="87">
        <v>12</v>
      </c>
      <c r="C223" s="87">
        <v>3</v>
      </c>
      <c r="D223" s="87">
        <v>1</v>
      </c>
      <c r="E223" s="87">
        <v>2006</v>
      </c>
      <c r="F223" s="95" t="s">
        <v>787</v>
      </c>
      <c r="G223" s="87" t="s">
        <v>678</v>
      </c>
      <c r="H223" s="96" t="s">
        <v>751</v>
      </c>
      <c r="I223" s="97" t="s">
        <v>680</v>
      </c>
      <c r="J223" s="98">
        <v>59.3</v>
      </c>
      <c r="K223" s="103">
        <v>45.34</v>
      </c>
      <c r="L223" s="97">
        <v>21000</v>
      </c>
      <c r="M223" s="97">
        <f t="shared" si="8"/>
        <v>1245300</v>
      </c>
      <c r="N223" s="94">
        <f t="shared" si="7"/>
        <v>27465.813850904276</v>
      </c>
    </row>
    <row r="224" spans="1:14">
      <c r="A224" s="94">
        <v>222</v>
      </c>
      <c r="B224" s="87">
        <v>12</v>
      </c>
      <c r="C224" s="87">
        <v>3</v>
      </c>
      <c r="D224" s="87">
        <v>2</v>
      </c>
      <c r="E224" s="87">
        <v>302</v>
      </c>
      <c r="F224" s="95" t="s">
        <v>788</v>
      </c>
      <c r="G224" s="87" t="s">
        <v>678</v>
      </c>
      <c r="H224" s="96" t="s">
        <v>764</v>
      </c>
      <c r="I224" s="97" t="s">
        <v>765</v>
      </c>
      <c r="J224" s="98">
        <v>60.03</v>
      </c>
      <c r="K224" s="103">
        <v>45.37</v>
      </c>
      <c r="L224" s="97">
        <v>21000</v>
      </c>
      <c r="M224" s="97">
        <f t="shared" si="8"/>
        <v>1260630</v>
      </c>
      <c r="N224" s="94">
        <f t="shared" si="7"/>
        <v>27785.541106458015</v>
      </c>
    </row>
    <row r="225" spans="1:14">
      <c r="A225" s="94">
        <v>223</v>
      </c>
      <c r="B225" s="87">
        <v>12</v>
      </c>
      <c r="C225" s="87">
        <v>3</v>
      </c>
      <c r="D225" s="87">
        <v>2</v>
      </c>
      <c r="E225" s="87">
        <v>303</v>
      </c>
      <c r="F225" s="95" t="s">
        <v>788</v>
      </c>
      <c r="G225" s="87" t="s">
        <v>678</v>
      </c>
      <c r="H225" s="96" t="s">
        <v>767</v>
      </c>
      <c r="I225" s="97" t="s">
        <v>765</v>
      </c>
      <c r="J225" s="98">
        <v>60.03</v>
      </c>
      <c r="K225" s="103">
        <v>45.37</v>
      </c>
      <c r="L225" s="97">
        <v>21000</v>
      </c>
      <c r="M225" s="97">
        <f t="shared" si="8"/>
        <v>1260630</v>
      </c>
      <c r="N225" s="94">
        <f t="shared" si="7"/>
        <v>27785.541106458015</v>
      </c>
    </row>
    <row r="226" spans="1:14">
      <c r="A226" s="94">
        <v>224</v>
      </c>
      <c r="B226" s="87">
        <v>12</v>
      </c>
      <c r="C226" s="87">
        <v>3</v>
      </c>
      <c r="D226" s="87">
        <v>2</v>
      </c>
      <c r="E226" s="87">
        <v>402</v>
      </c>
      <c r="F226" s="95" t="s">
        <v>789</v>
      </c>
      <c r="G226" s="87" t="s">
        <v>678</v>
      </c>
      <c r="H226" s="96" t="s">
        <v>764</v>
      </c>
      <c r="I226" s="97" t="s">
        <v>765</v>
      </c>
      <c r="J226" s="98">
        <v>60.1</v>
      </c>
      <c r="K226" s="103">
        <v>45.42</v>
      </c>
      <c r="L226" s="97">
        <v>21000</v>
      </c>
      <c r="M226" s="97">
        <f t="shared" si="8"/>
        <v>1262100</v>
      </c>
      <c r="N226" s="94">
        <f t="shared" si="7"/>
        <v>27787.318361955084</v>
      </c>
    </row>
    <row r="227" spans="1:14">
      <c r="A227" s="94">
        <v>225</v>
      </c>
      <c r="B227" s="87">
        <v>12</v>
      </c>
      <c r="C227" s="87">
        <v>3</v>
      </c>
      <c r="D227" s="87">
        <v>2</v>
      </c>
      <c r="E227" s="87">
        <v>403</v>
      </c>
      <c r="F227" s="95" t="s">
        <v>789</v>
      </c>
      <c r="G227" s="87" t="s">
        <v>678</v>
      </c>
      <c r="H227" s="96" t="s">
        <v>767</v>
      </c>
      <c r="I227" s="97" t="s">
        <v>765</v>
      </c>
      <c r="J227" s="98">
        <v>60.1</v>
      </c>
      <c r="K227" s="103">
        <v>45.42</v>
      </c>
      <c r="L227" s="97">
        <v>21000</v>
      </c>
      <c r="M227" s="97">
        <f t="shared" si="8"/>
        <v>1262100</v>
      </c>
      <c r="N227" s="94">
        <f t="shared" si="7"/>
        <v>27787.318361955084</v>
      </c>
    </row>
    <row r="228" spans="1:14">
      <c r="A228" s="94">
        <v>226</v>
      </c>
      <c r="B228" s="87">
        <v>12</v>
      </c>
      <c r="C228" s="87">
        <v>3</v>
      </c>
      <c r="D228" s="87">
        <v>2</v>
      </c>
      <c r="E228" s="87">
        <v>502</v>
      </c>
      <c r="F228" s="95" t="s">
        <v>790</v>
      </c>
      <c r="G228" s="87" t="s">
        <v>678</v>
      </c>
      <c r="H228" s="96" t="s">
        <v>764</v>
      </c>
      <c r="I228" s="97" t="s">
        <v>765</v>
      </c>
      <c r="J228" s="98">
        <v>60.1</v>
      </c>
      <c r="K228" s="103">
        <v>45.42</v>
      </c>
      <c r="L228" s="97">
        <v>21000</v>
      </c>
      <c r="M228" s="97">
        <f t="shared" si="8"/>
        <v>1262100</v>
      </c>
      <c r="N228" s="94">
        <f t="shared" si="7"/>
        <v>27787.318361955084</v>
      </c>
    </row>
    <row r="229" spans="1:14">
      <c r="A229" s="94">
        <v>227</v>
      </c>
      <c r="B229" s="87">
        <v>12</v>
      </c>
      <c r="C229" s="87">
        <v>3</v>
      </c>
      <c r="D229" s="87">
        <v>2</v>
      </c>
      <c r="E229" s="87">
        <v>503</v>
      </c>
      <c r="F229" s="95" t="s">
        <v>790</v>
      </c>
      <c r="G229" s="87" t="s">
        <v>678</v>
      </c>
      <c r="H229" s="96" t="s">
        <v>767</v>
      </c>
      <c r="I229" s="97" t="s">
        <v>765</v>
      </c>
      <c r="J229" s="98">
        <v>60.1</v>
      </c>
      <c r="K229" s="103">
        <v>45.42</v>
      </c>
      <c r="L229" s="97">
        <v>21000</v>
      </c>
      <c r="M229" s="97">
        <f t="shared" si="8"/>
        <v>1262100</v>
      </c>
      <c r="N229" s="94">
        <f t="shared" si="7"/>
        <v>27787.318361955084</v>
      </c>
    </row>
    <row r="230" spans="1:14">
      <c r="A230" s="94">
        <v>228</v>
      </c>
      <c r="B230" s="87">
        <v>12</v>
      </c>
      <c r="C230" s="87">
        <v>3</v>
      </c>
      <c r="D230" s="87">
        <v>2</v>
      </c>
      <c r="E230" s="87">
        <v>602</v>
      </c>
      <c r="F230" s="95" t="s">
        <v>791</v>
      </c>
      <c r="G230" s="87" t="s">
        <v>678</v>
      </c>
      <c r="H230" s="96" t="s">
        <v>764</v>
      </c>
      <c r="I230" s="97" t="s">
        <v>765</v>
      </c>
      <c r="J230" s="98">
        <v>60.1</v>
      </c>
      <c r="K230" s="103">
        <v>45.42</v>
      </c>
      <c r="L230" s="97">
        <v>21000</v>
      </c>
      <c r="M230" s="97">
        <f t="shared" si="8"/>
        <v>1262100</v>
      </c>
      <c r="N230" s="94">
        <f t="shared" si="7"/>
        <v>27787.318361955084</v>
      </c>
    </row>
    <row r="231" spans="1:14">
      <c r="A231" s="94">
        <v>229</v>
      </c>
      <c r="B231" s="87">
        <v>12</v>
      </c>
      <c r="C231" s="87">
        <v>3</v>
      </c>
      <c r="D231" s="87">
        <v>2</v>
      </c>
      <c r="E231" s="87">
        <v>603</v>
      </c>
      <c r="F231" s="95" t="s">
        <v>791</v>
      </c>
      <c r="G231" s="87" t="s">
        <v>678</v>
      </c>
      <c r="H231" s="96" t="s">
        <v>767</v>
      </c>
      <c r="I231" s="97" t="s">
        <v>765</v>
      </c>
      <c r="J231" s="98">
        <v>60.1</v>
      </c>
      <c r="K231" s="103">
        <v>45.42</v>
      </c>
      <c r="L231" s="97">
        <v>21000</v>
      </c>
      <c r="M231" s="97">
        <f t="shared" si="8"/>
        <v>1262100</v>
      </c>
      <c r="N231" s="94">
        <f t="shared" si="7"/>
        <v>27787.318361955084</v>
      </c>
    </row>
    <row r="232" spans="1:14">
      <c r="A232" s="94">
        <v>230</v>
      </c>
      <c r="B232" s="87">
        <v>12</v>
      </c>
      <c r="C232" s="87">
        <v>3</v>
      </c>
      <c r="D232" s="87">
        <v>2</v>
      </c>
      <c r="E232" s="87">
        <v>702</v>
      </c>
      <c r="F232" s="95" t="s">
        <v>792</v>
      </c>
      <c r="G232" s="87" t="s">
        <v>678</v>
      </c>
      <c r="H232" s="96" t="s">
        <v>764</v>
      </c>
      <c r="I232" s="97" t="s">
        <v>765</v>
      </c>
      <c r="J232" s="98">
        <v>60.1</v>
      </c>
      <c r="K232" s="103">
        <v>45.42</v>
      </c>
      <c r="L232" s="97">
        <v>21000</v>
      </c>
      <c r="M232" s="97">
        <f t="shared" si="8"/>
        <v>1262100</v>
      </c>
      <c r="N232" s="94">
        <f t="shared" si="7"/>
        <v>27787.318361955084</v>
      </c>
    </row>
    <row r="233" spans="1:14">
      <c r="A233" s="94">
        <v>231</v>
      </c>
      <c r="B233" s="87">
        <v>12</v>
      </c>
      <c r="C233" s="87">
        <v>3</v>
      </c>
      <c r="D233" s="87">
        <v>2</v>
      </c>
      <c r="E233" s="87">
        <v>703</v>
      </c>
      <c r="F233" s="95" t="s">
        <v>792</v>
      </c>
      <c r="G233" s="87" t="s">
        <v>678</v>
      </c>
      <c r="H233" s="96" t="s">
        <v>767</v>
      </c>
      <c r="I233" s="97" t="s">
        <v>765</v>
      </c>
      <c r="J233" s="98">
        <v>60.1</v>
      </c>
      <c r="K233" s="103">
        <v>45.42</v>
      </c>
      <c r="L233" s="97">
        <v>21000</v>
      </c>
      <c r="M233" s="97">
        <f t="shared" si="8"/>
        <v>1262100</v>
      </c>
      <c r="N233" s="94">
        <f t="shared" si="7"/>
        <v>27787.318361955084</v>
      </c>
    </row>
    <row r="234" spans="1:14">
      <c r="A234" s="94">
        <v>232</v>
      </c>
      <c r="B234" s="87">
        <v>12</v>
      </c>
      <c r="C234" s="87">
        <v>3</v>
      </c>
      <c r="D234" s="87">
        <v>2</v>
      </c>
      <c r="E234" s="87">
        <v>802</v>
      </c>
      <c r="F234" s="95" t="s">
        <v>793</v>
      </c>
      <c r="G234" s="87" t="s">
        <v>678</v>
      </c>
      <c r="H234" s="96" t="s">
        <v>764</v>
      </c>
      <c r="I234" s="97" t="s">
        <v>765</v>
      </c>
      <c r="J234" s="98">
        <v>60.1</v>
      </c>
      <c r="K234" s="103">
        <v>45.42</v>
      </c>
      <c r="L234" s="97">
        <v>21000</v>
      </c>
      <c r="M234" s="97">
        <f t="shared" si="8"/>
        <v>1262100</v>
      </c>
      <c r="N234" s="94">
        <f t="shared" si="7"/>
        <v>27787.318361955084</v>
      </c>
    </row>
    <row r="235" spans="1:14">
      <c r="A235" s="94">
        <v>233</v>
      </c>
      <c r="B235" s="87">
        <v>12</v>
      </c>
      <c r="C235" s="87">
        <v>3</v>
      </c>
      <c r="D235" s="87">
        <v>2</v>
      </c>
      <c r="E235" s="87">
        <v>803</v>
      </c>
      <c r="F235" s="95" t="s">
        <v>793</v>
      </c>
      <c r="G235" s="87" t="s">
        <v>678</v>
      </c>
      <c r="H235" s="96" t="s">
        <v>767</v>
      </c>
      <c r="I235" s="97" t="s">
        <v>765</v>
      </c>
      <c r="J235" s="98">
        <v>60.1</v>
      </c>
      <c r="K235" s="103">
        <v>45.42</v>
      </c>
      <c r="L235" s="97">
        <v>21000</v>
      </c>
      <c r="M235" s="97">
        <f t="shared" si="8"/>
        <v>1262100</v>
      </c>
      <c r="N235" s="94">
        <f t="shared" si="7"/>
        <v>27787.318361955084</v>
      </c>
    </row>
    <row r="236" spans="1:14">
      <c r="A236" s="94">
        <v>234</v>
      </c>
      <c r="B236" s="87">
        <v>12</v>
      </c>
      <c r="C236" s="87">
        <v>3</v>
      </c>
      <c r="D236" s="87">
        <v>2</v>
      </c>
      <c r="E236" s="87">
        <v>902</v>
      </c>
      <c r="F236" s="95" t="s">
        <v>794</v>
      </c>
      <c r="G236" s="87" t="s">
        <v>678</v>
      </c>
      <c r="H236" s="96" t="s">
        <v>764</v>
      </c>
      <c r="I236" s="97" t="s">
        <v>765</v>
      </c>
      <c r="J236" s="98">
        <v>60.1</v>
      </c>
      <c r="K236" s="103">
        <v>45.42</v>
      </c>
      <c r="L236" s="97">
        <v>21000</v>
      </c>
      <c r="M236" s="97">
        <f t="shared" si="8"/>
        <v>1262100</v>
      </c>
      <c r="N236" s="94">
        <f t="shared" si="7"/>
        <v>27787.318361955084</v>
      </c>
    </row>
    <row r="237" spans="1:14">
      <c r="A237" s="94">
        <v>235</v>
      </c>
      <c r="B237" s="87">
        <v>12</v>
      </c>
      <c r="C237" s="87">
        <v>3</v>
      </c>
      <c r="D237" s="87">
        <v>2</v>
      </c>
      <c r="E237" s="87">
        <v>903</v>
      </c>
      <c r="F237" s="95" t="s">
        <v>794</v>
      </c>
      <c r="G237" s="87" t="s">
        <v>678</v>
      </c>
      <c r="H237" s="96" t="s">
        <v>767</v>
      </c>
      <c r="I237" s="97" t="s">
        <v>765</v>
      </c>
      <c r="J237" s="98">
        <v>60.1</v>
      </c>
      <c r="K237" s="103">
        <v>45.42</v>
      </c>
      <c r="L237" s="97">
        <v>21000</v>
      </c>
      <c r="M237" s="97">
        <f t="shared" si="8"/>
        <v>1262100</v>
      </c>
      <c r="N237" s="94">
        <f t="shared" si="7"/>
        <v>27787.318361955084</v>
      </c>
    </row>
    <row r="238" spans="1:14">
      <c r="A238" s="94">
        <v>236</v>
      </c>
      <c r="B238" s="87">
        <v>12</v>
      </c>
      <c r="C238" s="87">
        <v>3</v>
      </c>
      <c r="D238" s="87">
        <v>2</v>
      </c>
      <c r="E238" s="87">
        <v>1003</v>
      </c>
      <c r="F238" s="95" t="s">
        <v>795</v>
      </c>
      <c r="G238" s="87" t="s">
        <v>678</v>
      </c>
      <c r="H238" s="96" t="s">
        <v>767</v>
      </c>
      <c r="I238" s="97" t="s">
        <v>765</v>
      </c>
      <c r="J238" s="98">
        <v>60.1</v>
      </c>
      <c r="K238" s="103">
        <v>45.42</v>
      </c>
      <c r="L238" s="97">
        <v>21000</v>
      </c>
      <c r="M238" s="97">
        <f t="shared" si="8"/>
        <v>1262100</v>
      </c>
      <c r="N238" s="94">
        <f t="shared" si="7"/>
        <v>27787.318361955084</v>
      </c>
    </row>
    <row r="239" spans="1:14">
      <c r="A239" s="94">
        <v>237</v>
      </c>
      <c r="B239" s="87">
        <v>12</v>
      </c>
      <c r="C239" s="87">
        <v>3</v>
      </c>
      <c r="D239" s="87">
        <v>2</v>
      </c>
      <c r="E239" s="87">
        <v>1102</v>
      </c>
      <c r="F239" s="95" t="s">
        <v>796</v>
      </c>
      <c r="G239" s="87" t="s">
        <v>678</v>
      </c>
      <c r="H239" s="96" t="s">
        <v>764</v>
      </c>
      <c r="I239" s="97" t="s">
        <v>765</v>
      </c>
      <c r="J239" s="98">
        <v>60.1</v>
      </c>
      <c r="K239" s="103">
        <v>45.42</v>
      </c>
      <c r="L239" s="97">
        <v>21000</v>
      </c>
      <c r="M239" s="97">
        <f t="shared" si="8"/>
        <v>1262100</v>
      </c>
      <c r="N239" s="94">
        <f t="shared" si="7"/>
        <v>27787.318361955084</v>
      </c>
    </row>
    <row r="240" spans="1:14">
      <c r="A240" s="94">
        <v>238</v>
      </c>
      <c r="B240" s="87">
        <v>12</v>
      </c>
      <c r="C240" s="87">
        <v>3</v>
      </c>
      <c r="D240" s="87">
        <v>2</v>
      </c>
      <c r="E240" s="87">
        <v>1103</v>
      </c>
      <c r="F240" s="95" t="s">
        <v>796</v>
      </c>
      <c r="G240" s="87" t="s">
        <v>678</v>
      </c>
      <c r="H240" s="96" t="s">
        <v>767</v>
      </c>
      <c r="I240" s="97" t="s">
        <v>765</v>
      </c>
      <c r="J240" s="98">
        <v>60.1</v>
      </c>
      <c r="K240" s="103">
        <v>45.42</v>
      </c>
      <c r="L240" s="97">
        <v>21000</v>
      </c>
      <c r="M240" s="97">
        <f t="shared" si="8"/>
        <v>1262100</v>
      </c>
      <c r="N240" s="94">
        <f t="shared" si="7"/>
        <v>27787.318361955084</v>
      </c>
    </row>
    <row r="241" spans="1:14">
      <c r="A241" s="94">
        <v>239</v>
      </c>
      <c r="B241" s="87">
        <v>12</v>
      </c>
      <c r="C241" s="87">
        <v>3</v>
      </c>
      <c r="D241" s="87">
        <v>2</v>
      </c>
      <c r="E241" s="87">
        <v>1104</v>
      </c>
      <c r="F241" s="95" t="s">
        <v>796</v>
      </c>
      <c r="G241" s="87" t="s">
        <v>678</v>
      </c>
      <c r="H241" s="96" t="s">
        <v>797</v>
      </c>
      <c r="I241" s="100" t="s">
        <v>765</v>
      </c>
      <c r="J241" s="98">
        <v>62.23</v>
      </c>
      <c r="K241" s="102">
        <v>47.03</v>
      </c>
      <c r="L241" s="97">
        <v>21000</v>
      </c>
      <c r="M241" s="97">
        <f>L241*J241</f>
        <v>1306830</v>
      </c>
      <c r="N241" s="94">
        <f t="shared" si="7"/>
        <v>27787.157133744418</v>
      </c>
    </row>
    <row r="242" spans="1:14">
      <c r="A242" s="94">
        <v>240</v>
      </c>
      <c r="B242" s="87">
        <v>12</v>
      </c>
      <c r="C242" s="87">
        <v>3</v>
      </c>
      <c r="D242" s="87">
        <v>2</v>
      </c>
      <c r="E242" s="87">
        <v>1202</v>
      </c>
      <c r="F242" s="95" t="s">
        <v>798</v>
      </c>
      <c r="G242" s="87" t="s">
        <v>678</v>
      </c>
      <c r="H242" s="96" t="s">
        <v>764</v>
      </c>
      <c r="I242" s="97" t="s">
        <v>765</v>
      </c>
      <c r="J242" s="98">
        <v>60.1</v>
      </c>
      <c r="K242" s="103">
        <v>45.42</v>
      </c>
      <c r="L242" s="97">
        <v>21000</v>
      </c>
      <c r="M242" s="97">
        <f t="shared" si="8"/>
        <v>1262100</v>
      </c>
      <c r="N242" s="94">
        <f t="shared" si="7"/>
        <v>27787.318361955084</v>
      </c>
    </row>
    <row r="243" spans="1:14">
      <c r="A243" s="94">
        <v>241</v>
      </c>
      <c r="B243" s="87">
        <v>12</v>
      </c>
      <c r="C243" s="87">
        <v>3</v>
      </c>
      <c r="D243" s="87">
        <v>2</v>
      </c>
      <c r="E243" s="87">
        <v>1203</v>
      </c>
      <c r="F243" s="95" t="s">
        <v>798</v>
      </c>
      <c r="G243" s="87" t="s">
        <v>678</v>
      </c>
      <c r="H243" s="96" t="s">
        <v>767</v>
      </c>
      <c r="I243" s="97" t="s">
        <v>765</v>
      </c>
      <c r="J243" s="98">
        <v>60.1</v>
      </c>
      <c r="K243" s="103">
        <v>45.42</v>
      </c>
      <c r="L243" s="97">
        <v>21000</v>
      </c>
      <c r="M243" s="97">
        <f t="shared" si="8"/>
        <v>1262100</v>
      </c>
      <c r="N243" s="94">
        <f t="shared" si="7"/>
        <v>27787.318361955084</v>
      </c>
    </row>
    <row r="244" spans="1:14">
      <c r="A244" s="94">
        <v>242</v>
      </c>
      <c r="B244" s="87">
        <v>12</v>
      </c>
      <c r="C244" s="87">
        <v>3</v>
      </c>
      <c r="D244" s="87">
        <v>2</v>
      </c>
      <c r="E244" s="87">
        <v>1302</v>
      </c>
      <c r="F244" s="95" t="s">
        <v>799</v>
      </c>
      <c r="G244" s="87" t="s">
        <v>678</v>
      </c>
      <c r="H244" s="96" t="s">
        <v>764</v>
      </c>
      <c r="I244" s="97" t="s">
        <v>765</v>
      </c>
      <c r="J244" s="98">
        <v>60.1</v>
      </c>
      <c r="K244" s="103">
        <v>45.42</v>
      </c>
      <c r="L244" s="97">
        <v>21000</v>
      </c>
      <c r="M244" s="97">
        <f t="shared" si="8"/>
        <v>1262100</v>
      </c>
      <c r="N244" s="94">
        <f t="shared" si="7"/>
        <v>27787.318361955084</v>
      </c>
    </row>
    <row r="245" spans="1:14">
      <c r="A245" s="94">
        <v>243</v>
      </c>
      <c r="B245" s="87">
        <v>12</v>
      </c>
      <c r="C245" s="87">
        <v>3</v>
      </c>
      <c r="D245" s="87">
        <v>2</v>
      </c>
      <c r="E245" s="87">
        <v>1303</v>
      </c>
      <c r="F245" s="95" t="s">
        <v>799</v>
      </c>
      <c r="G245" s="87" t="s">
        <v>678</v>
      </c>
      <c r="H245" s="96" t="s">
        <v>767</v>
      </c>
      <c r="I245" s="97" t="s">
        <v>765</v>
      </c>
      <c r="J245" s="98">
        <v>60.1</v>
      </c>
      <c r="K245" s="103">
        <v>45.42</v>
      </c>
      <c r="L245" s="97">
        <v>21000</v>
      </c>
      <c r="M245" s="97">
        <f t="shared" si="8"/>
        <v>1262100</v>
      </c>
      <c r="N245" s="94">
        <f t="shared" si="7"/>
        <v>27787.318361955084</v>
      </c>
    </row>
    <row r="246" spans="1:14">
      <c r="A246" s="94">
        <v>244</v>
      </c>
      <c r="B246" s="87">
        <v>17</v>
      </c>
      <c r="C246" s="87">
        <v>1</v>
      </c>
      <c r="D246" s="87">
        <v>1</v>
      </c>
      <c r="E246" s="87">
        <v>402</v>
      </c>
      <c r="F246" s="95" t="s">
        <v>800</v>
      </c>
      <c r="G246" s="87" t="s">
        <v>678</v>
      </c>
      <c r="H246" s="96" t="s">
        <v>751</v>
      </c>
      <c r="I246" s="100" t="s">
        <v>680</v>
      </c>
      <c r="J246" s="98">
        <v>60.12</v>
      </c>
      <c r="K246" s="99">
        <v>45.37</v>
      </c>
      <c r="L246" s="97">
        <v>21000</v>
      </c>
      <c r="M246" s="97">
        <f t="shared" si="8"/>
        <v>1262520</v>
      </c>
      <c r="N246" s="94">
        <f t="shared" si="7"/>
        <v>27827.198589376243</v>
      </c>
    </row>
    <row r="247" spans="1:14">
      <c r="A247" s="94">
        <v>245</v>
      </c>
      <c r="B247" s="87">
        <v>17</v>
      </c>
      <c r="C247" s="87">
        <v>1</v>
      </c>
      <c r="D247" s="87">
        <v>1</v>
      </c>
      <c r="E247" s="87">
        <v>602</v>
      </c>
      <c r="F247" s="95" t="s">
        <v>784</v>
      </c>
      <c r="G247" s="87" t="s">
        <v>678</v>
      </c>
      <c r="H247" s="96" t="s">
        <v>751</v>
      </c>
      <c r="I247" s="100" t="s">
        <v>680</v>
      </c>
      <c r="J247" s="98">
        <v>60.34</v>
      </c>
      <c r="K247" s="99">
        <v>45.53</v>
      </c>
      <c r="L247" s="97">
        <v>21000</v>
      </c>
      <c r="M247" s="97">
        <f t="shared" si="8"/>
        <v>1267140</v>
      </c>
      <c r="N247" s="94">
        <f t="shared" si="7"/>
        <v>27830.88073797496</v>
      </c>
    </row>
    <row r="248" spans="1:14">
      <c r="A248" s="94">
        <v>246</v>
      </c>
      <c r="B248" s="87">
        <v>17</v>
      </c>
      <c r="C248" s="87">
        <v>1</v>
      </c>
      <c r="D248" s="87">
        <v>2</v>
      </c>
      <c r="E248" s="87">
        <v>202</v>
      </c>
      <c r="F248" s="95" t="s">
        <v>801</v>
      </c>
      <c r="G248" s="87" t="s">
        <v>678</v>
      </c>
      <c r="H248" s="96" t="s">
        <v>764</v>
      </c>
      <c r="I248" s="97" t="s">
        <v>765</v>
      </c>
      <c r="J248" s="98">
        <v>62.05</v>
      </c>
      <c r="K248" s="99">
        <v>47.42</v>
      </c>
      <c r="L248" s="97">
        <v>21000</v>
      </c>
      <c r="M248" s="97">
        <f t="shared" si="8"/>
        <v>1303050</v>
      </c>
      <c r="N248" s="94">
        <f t="shared" si="7"/>
        <v>27478.911851539433</v>
      </c>
    </row>
    <row r="249" spans="1:14">
      <c r="A249" s="94">
        <v>247</v>
      </c>
      <c r="B249" s="87">
        <v>17</v>
      </c>
      <c r="C249" s="87">
        <v>1</v>
      </c>
      <c r="D249" s="87">
        <v>2</v>
      </c>
      <c r="E249" s="87">
        <v>203</v>
      </c>
      <c r="F249" s="95" t="s">
        <v>801</v>
      </c>
      <c r="G249" s="87" t="s">
        <v>678</v>
      </c>
      <c r="H249" s="96" t="s">
        <v>767</v>
      </c>
      <c r="I249" s="97" t="s">
        <v>765</v>
      </c>
      <c r="J249" s="98">
        <v>59.37</v>
      </c>
      <c r="K249" s="99">
        <v>45.37</v>
      </c>
      <c r="L249" s="97">
        <v>21000</v>
      </c>
      <c r="M249" s="97">
        <f t="shared" si="8"/>
        <v>1246770</v>
      </c>
      <c r="N249" s="94">
        <f t="shared" si="7"/>
        <v>27480.052898391008</v>
      </c>
    </row>
    <row r="250" spans="1:14">
      <c r="A250" s="94">
        <v>248</v>
      </c>
      <c r="B250" s="87">
        <v>17</v>
      </c>
      <c r="C250" s="87">
        <v>1</v>
      </c>
      <c r="D250" s="87">
        <v>2</v>
      </c>
      <c r="E250" s="87">
        <v>302</v>
      </c>
      <c r="F250" s="95" t="s">
        <v>802</v>
      </c>
      <c r="G250" s="87" t="s">
        <v>678</v>
      </c>
      <c r="H250" s="96" t="s">
        <v>764</v>
      </c>
      <c r="I250" s="97" t="s">
        <v>765</v>
      </c>
      <c r="J250" s="98">
        <v>62.05</v>
      </c>
      <c r="K250" s="99">
        <v>47.42</v>
      </c>
      <c r="L250" s="97">
        <v>21000</v>
      </c>
      <c r="M250" s="97">
        <f t="shared" si="8"/>
        <v>1303050</v>
      </c>
      <c r="N250" s="94">
        <f t="shared" si="7"/>
        <v>27478.911851539433</v>
      </c>
    </row>
    <row r="251" spans="1:14">
      <c r="A251" s="94">
        <v>249</v>
      </c>
      <c r="B251" s="87">
        <v>17</v>
      </c>
      <c r="C251" s="87">
        <v>1</v>
      </c>
      <c r="D251" s="87">
        <v>2</v>
      </c>
      <c r="E251" s="87">
        <v>303</v>
      </c>
      <c r="F251" s="95" t="s">
        <v>802</v>
      </c>
      <c r="G251" s="87" t="s">
        <v>678</v>
      </c>
      <c r="H251" s="96" t="s">
        <v>767</v>
      </c>
      <c r="I251" s="97" t="s">
        <v>765</v>
      </c>
      <c r="J251" s="98">
        <v>59.37</v>
      </c>
      <c r="K251" s="99">
        <v>45.37</v>
      </c>
      <c r="L251" s="97">
        <v>21000</v>
      </c>
      <c r="M251" s="97">
        <f t="shared" si="8"/>
        <v>1246770</v>
      </c>
      <c r="N251" s="94">
        <f t="shared" si="7"/>
        <v>27480.052898391008</v>
      </c>
    </row>
    <row r="252" spans="1:14">
      <c r="A252" s="94">
        <v>250</v>
      </c>
      <c r="B252" s="87">
        <v>17</v>
      </c>
      <c r="C252" s="87">
        <v>1</v>
      </c>
      <c r="D252" s="87">
        <v>2</v>
      </c>
      <c r="E252" s="87">
        <v>402</v>
      </c>
      <c r="F252" s="95" t="s">
        <v>803</v>
      </c>
      <c r="G252" s="87" t="s">
        <v>678</v>
      </c>
      <c r="H252" s="96" t="s">
        <v>764</v>
      </c>
      <c r="I252" s="97" t="s">
        <v>765</v>
      </c>
      <c r="J252" s="98">
        <v>59.44</v>
      </c>
      <c r="K252" s="99">
        <v>45.42</v>
      </c>
      <c r="L252" s="97">
        <v>21000</v>
      </c>
      <c r="M252" s="97">
        <f t="shared" si="8"/>
        <v>1248240</v>
      </c>
      <c r="N252" s="94">
        <f t="shared" si="7"/>
        <v>27482.166446499337</v>
      </c>
    </row>
    <row r="253" spans="1:14">
      <c r="A253" s="94">
        <v>251</v>
      </c>
      <c r="B253" s="87">
        <v>17</v>
      </c>
      <c r="C253" s="87">
        <v>1</v>
      </c>
      <c r="D253" s="87">
        <v>2</v>
      </c>
      <c r="E253" s="87">
        <v>403</v>
      </c>
      <c r="F253" s="95" t="s">
        <v>803</v>
      </c>
      <c r="G253" s="87" t="s">
        <v>678</v>
      </c>
      <c r="H253" s="96" t="s">
        <v>767</v>
      </c>
      <c r="I253" s="97" t="s">
        <v>765</v>
      </c>
      <c r="J253" s="98">
        <v>59.44</v>
      </c>
      <c r="K253" s="99">
        <v>45.42</v>
      </c>
      <c r="L253" s="97">
        <v>21000</v>
      </c>
      <c r="M253" s="97">
        <f t="shared" si="8"/>
        <v>1248240</v>
      </c>
      <c r="N253" s="94">
        <f t="shared" ref="N253:N316" si="9">M253/K253</f>
        <v>27482.166446499337</v>
      </c>
    </row>
    <row r="254" spans="1:14">
      <c r="A254" s="94">
        <v>252</v>
      </c>
      <c r="B254" s="87">
        <v>17</v>
      </c>
      <c r="C254" s="87">
        <v>1</v>
      </c>
      <c r="D254" s="87">
        <v>2</v>
      </c>
      <c r="E254" s="87">
        <v>502</v>
      </c>
      <c r="F254" s="95" t="s">
        <v>804</v>
      </c>
      <c r="G254" s="87" t="s">
        <v>678</v>
      </c>
      <c r="H254" s="96" t="s">
        <v>764</v>
      </c>
      <c r="I254" s="97" t="s">
        <v>765</v>
      </c>
      <c r="J254" s="98">
        <v>59.44</v>
      </c>
      <c r="K254" s="99">
        <v>45.42</v>
      </c>
      <c r="L254" s="97">
        <v>21000</v>
      </c>
      <c r="M254" s="97">
        <f t="shared" si="8"/>
        <v>1248240</v>
      </c>
      <c r="N254" s="94">
        <f t="shared" si="9"/>
        <v>27482.166446499337</v>
      </c>
    </row>
    <row r="255" spans="1:14">
      <c r="A255" s="94">
        <v>253</v>
      </c>
      <c r="B255" s="87">
        <v>17</v>
      </c>
      <c r="C255" s="87">
        <v>1</v>
      </c>
      <c r="D255" s="87">
        <v>2</v>
      </c>
      <c r="E255" s="87">
        <v>503</v>
      </c>
      <c r="F255" s="95" t="s">
        <v>804</v>
      </c>
      <c r="G255" s="87" t="s">
        <v>678</v>
      </c>
      <c r="H255" s="96" t="s">
        <v>767</v>
      </c>
      <c r="I255" s="97" t="s">
        <v>765</v>
      </c>
      <c r="J255" s="98">
        <v>59.44</v>
      </c>
      <c r="K255" s="99">
        <v>45.42</v>
      </c>
      <c r="L255" s="97">
        <v>21000</v>
      </c>
      <c r="M255" s="97">
        <f t="shared" si="8"/>
        <v>1248240</v>
      </c>
      <c r="N255" s="94">
        <f t="shared" si="9"/>
        <v>27482.166446499337</v>
      </c>
    </row>
    <row r="256" spans="1:14">
      <c r="A256" s="94">
        <v>254</v>
      </c>
      <c r="B256" s="87">
        <v>17</v>
      </c>
      <c r="C256" s="87">
        <v>1</v>
      </c>
      <c r="D256" s="87">
        <v>2</v>
      </c>
      <c r="E256" s="87">
        <v>602</v>
      </c>
      <c r="F256" s="95" t="s">
        <v>805</v>
      </c>
      <c r="G256" s="87" t="s">
        <v>678</v>
      </c>
      <c r="H256" s="96" t="s">
        <v>764</v>
      </c>
      <c r="I256" s="97" t="s">
        <v>765</v>
      </c>
      <c r="J256" s="98">
        <v>59.44</v>
      </c>
      <c r="K256" s="99">
        <v>45.42</v>
      </c>
      <c r="L256" s="97">
        <v>21000</v>
      </c>
      <c r="M256" s="97">
        <f t="shared" si="8"/>
        <v>1248240</v>
      </c>
      <c r="N256" s="94">
        <f t="shared" si="9"/>
        <v>27482.166446499337</v>
      </c>
    </row>
    <row r="257" spans="1:14">
      <c r="A257" s="94">
        <v>255</v>
      </c>
      <c r="B257" s="87">
        <v>17</v>
      </c>
      <c r="C257" s="87">
        <v>1</v>
      </c>
      <c r="D257" s="87">
        <v>2</v>
      </c>
      <c r="E257" s="87">
        <v>603</v>
      </c>
      <c r="F257" s="95" t="s">
        <v>805</v>
      </c>
      <c r="G257" s="87" t="s">
        <v>678</v>
      </c>
      <c r="H257" s="96" t="s">
        <v>767</v>
      </c>
      <c r="I257" s="97" t="s">
        <v>765</v>
      </c>
      <c r="J257" s="98">
        <v>59.44</v>
      </c>
      <c r="K257" s="99">
        <v>45.42</v>
      </c>
      <c r="L257" s="97">
        <v>21000</v>
      </c>
      <c r="M257" s="97">
        <f t="shared" si="8"/>
        <v>1248240</v>
      </c>
      <c r="N257" s="94">
        <f t="shared" si="9"/>
        <v>27482.166446499337</v>
      </c>
    </row>
    <row r="258" spans="1:14">
      <c r="A258" s="94">
        <v>256</v>
      </c>
      <c r="B258" s="87">
        <v>17</v>
      </c>
      <c r="C258" s="87">
        <v>1</v>
      </c>
      <c r="D258" s="87">
        <v>2</v>
      </c>
      <c r="E258" s="87">
        <v>702</v>
      </c>
      <c r="F258" s="95" t="s">
        <v>806</v>
      </c>
      <c r="G258" s="87" t="s">
        <v>678</v>
      </c>
      <c r="H258" s="96" t="s">
        <v>764</v>
      </c>
      <c r="I258" s="97" t="s">
        <v>765</v>
      </c>
      <c r="J258" s="98">
        <v>59.44</v>
      </c>
      <c r="K258" s="99">
        <v>45.42</v>
      </c>
      <c r="L258" s="97">
        <v>21000</v>
      </c>
      <c r="M258" s="97">
        <f t="shared" si="8"/>
        <v>1248240</v>
      </c>
      <c r="N258" s="94">
        <f t="shared" si="9"/>
        <v>27482.166446499337</v>
      </c>
    </row>
    <row r="259" spans="1:14">
      <c r="A259" s="94">
        <v>257</v>
      </c>
      <c r="B259" s="87">
        <v>17</v>
      </c>
      <c r="C259" s="87">
        <v>1</v>
      </c>
      <c r="D259" s="87">
        <v>2</v>
      </c>
      <c r="E259" s="87">
        <v>703</v>
      </c>
      <c r="F259" s="95" t="s">
        <v>806</v>
      </c>
      <c r="G259" s="87" t="s">
        <v>678</v>
      </c>
      <c r="H259" s="96" t="s">
        <v>767</v>
      </c>
      <c r="I259" s="97" t="s">
        <v>765</v>
      </c>
      <c r="J259" s="98">
        <v>59.44</v>
      </c>
      <c r="K259" s="99">
        <v>45.42</v>
      </c>
      <c r="L259" s="97">
        <v>21000</v>
      </c>
      <c r="M259" s="97">
        <f t="shared" si="8"/>
        <v>1248240</v>
      </c>
      <c r="N259" s="94">
        <f t="shared" si="9"/>
        <v>27482.166446499337</v>
      </c>
    </row>
    <row r="260" spans="1:14">
      <c r="A260" s="94">
        <v>258</v>
      </c>
      <c r="B260" s="87">
        <v>17</v>
      </c>
      <c r="C260" s="87">
        <v>1</v>
      </c>
      <c r="D260" s="87">
        <v>2</v>
      </c>
      <c r="E260" s="87">
        <v>802</v>
      </c>
      <c r="F260" s="95" t="s">
        <v>807</v>
      </c>
      <c r="G260" s="87" t="s">
        <v>678</v>
      </c>
      <c r="H260" s="96" t="s">
        <v>764</v>
      </c>
      <c r="I260" s="97" t="s">
        <v>765</v>
      </c>
      <c r="J260" s="98">
        <v>59.44</v>
      </c>
      <c r="K260" s="99">
        <v>45.42</v>
      </c>
      <c r="L260" s="97">
        <v>21000</v>
      </c>
      <c r="M260" s="97">
        <f t="shared" si="8"/>
        <v>1248240</v>
      </c>
      <c r="N260" s="94">
        <f t="shared" si="9"/>
        <v>27482.166446499337</v>
      </c>
    </row>
    <row r="261" spans="1:14">
      <c r="A261" s="94">
        <v>259</v>
      </c>
      <c r="B261" s="87">
        <v>17</v>
      </c>
      <c r="C261" s="87">
        <v>1</v>
      </c>
      <c r="D261" s="87">
        <v>2</v>
      </c>
      <c r="E261" s="87">
        <v>803</v>
      </c>
      <c r="F261" s="95" t="s">
        <v>807</v>
      </c>
      <c r="G261" s="87" t="s">
        <v>678</v>
      </c>
      <c r="H261" s="96" t="s">
        <v>767</v>
      </c>
      <c r="I261" s="97" t="s">
        <v>765</v>
      </c>
      <c r="J261" s="98">
        <v>59.44</v>
      </c>
      <c r="K261" s="99">
        <v>45.42</v>
      </c>
      <c r="L261" s="97">
        <v>21000</v>
      </c>
      <c r="M261" s="97">
        <f t="shared" si="8"/>
        <v>1248240</v>
      </c>
      <c r="N261" s="94">
        <f t="shared" si="9"/>
        <v>27482.166446499337</v>
      </c>
    </row>
    <row r="262" spans="1:14">
      <c r="A262" s="94">
        <v>260</v>
      </c>
      <c r="B262" s="87">
        <v>17</v>
      </c>
      <c r="C262" s="87">
        <v>1</v>
      </c>
      <c r="D262" s="87">
        <v>2</v>
      </c>
      <c r="E262" s="87">
        <v>902</v>
      </c>
      <c r="F262" s="95" t="s">
        <v>808</v>
      </c>
      <c r="G262" s="87" t="s">
        <v>678</v>
      </c>
      <c r="H262" s="96" t="s">
        <v>764</v>
      </c>
      <c r="I262" s="97" t="s">
        <v>765</v>
      </c>
      <c r="J262" s="98">
        <v>59.44</v>
      </c>
      <c r="K262" s="99">
        <v>45.42</v>
      </c>
      <c r="L262" s="97">
        <v>21000</v>
      </c>
      <c r="M262" s="97">
        <f t="shared" si="8"/>
        <v>1248240</v>
      </c>
      <c r="N262" s="94">
        <f t="shared" si="9"/>
        <v>27482.166446499337</v>
      </c>
    </row>
    <row r="263" spans="1:14">
      <c r="A263" s="94">
        <v>261</v>
      </c>
      <c r="B263" s="87">
        <v>17</v>
      </c>
      <c r="C263" s="87">
        <v>1</v>
      </c>
      <c r="D263" s="87">
        <v>2</v>
      </c>
      <c r="E263" s="87">
        <v>903</v>
      </c>
      <c r="F263" s="95" t="s">
        <v>808</v>
      </c>
      <c r="G263" s="87" t="s">
        <v>678</v>
      </c>
      <c r="H263" s="96" t="s">
        <v>767</v>
      </c>
      <c r="I263" s="97" t="s">
        <v>765</v>
      </c>
      <c r="J263" s="98">
        <v>59.44</v>
      </c>
      <c r="K263" s="99">
        <v>45.42</v>
      </c>
      <c r="L263" s="97">
        <v>21000</v>
      </c>
      <c r="M263" s="97">
        <f t="shared" si="8"/>
        <v>1248240</v>
      </c>
      <c r="N263" s="94">
        <f t="shared" si="9"/>
        <v>27482.166446499337</v>
      </c>
    </row>
    <row r="264" spans="1:14">
      <c r="A264" s="94">
        <v>262</v>
      </c>
      <c r="B264" s="87">
        <v>17</v>
      </c>
      <c r="C264" s="87">
        <v>1</v>
      </c>
      <c r="D264" s="87">
        <v>2</v>
      </c>
      <c r="E264" s="87">
        <v>904</v>
      </c>
      <c r="F264" s="95" t="s">
        <v>808</v>
      </c>
      <c r="G264" s="87" t="s">
        <v>678</v>
      </c>
      <c r="H264" s="96" t="s">
        <v>797</v>
      </c>
      <c r="I264" s="100" t="s">
        <v>765</v>
      </c>
      <c r="J264" s="98">
        <v>61.54</v>
      </c>
      <c r="K264" s="99">
        <v>47.03</v>
      </c>
      <c r="L264" s="97">
        <v>21000</v>
      </c>
      <c r="M264" s="97">
        <f>L264*J264</f>
        <v>1292340</v>
      </c>
      <c r="N264" s="94">
        <f t="shared" si="9"/>
        <v>27479.055921752071</v>
      </c>
    </row>
    <row r="265" spans="1:14">
      <c r="A265" s="94">
        <v>263</v>
      </c>
      <c r="B265" s="87">
        <v>17</v>
      </c>
      <c r="C265" s="87">
        <v>1</v>
      </c>
      <c r="D265" s="87">
        <v>2</v>
      </c>
      <c r="E265" s="87">
        <v>1002</v>
      </c>
      <c r="F265" s="95" t="s">
        <v>809</v>
      </c>
      <c r="G265" s="87" t="s">
        <v>678</v>
      </c>
      <c r="H265" s="96" t="s">
        <v>764</v>
      </c>
      <c r="I265" s="97" t="s">
        <v>765</v>
      </c>
      <c r="J265" s="98">
        <v>59.44</v>
      </c>
      <c r="K265" s="99">
        <v>45.42</v>
      </c>
      <c r="L265" s="97">
        <v>21000</v>
      </c>
      <c r="M265" s="97">
        <f t="shared" si="8"/>
        <v>1248240</v>
      </c>
      <c r="N265" s="94">
        <f t="shared" si="9"/>
        <v>27482.166446499337</v>
      </c>
    </row>
    <row r="266" spans="1:14">
      <c r="A266" s="94">
        <v>264</v>
      </c>
      <c r="B266" s="87">
        <v>17</v>
      </c>
      <c r="C266" s="87">
        <v>1</v>
      </c>
      <c r="D266" s="87">
        <v>2</v>
      </c>
      <c r="E266" s="87">
        <v>1102</v>
      </c>
      <c r="F266" s="95" t="s">
        <v>810</v>
      </c>
      <c r="G266" s="87" t="s">
        <v>678</v>
      </c>
      <c r="H266" s="96" t="s">
        <v>764</v>
      </c>
      <c r="I266" s="97" t="s">
        <v>765</v>
      </c>
      <c r="J266" s="98">
        <v>59.44</v>
      </c>
      <c r="K266" s="99">
        <v>45.42</v>
      </c>
      <c r="L266" s="97">
        <v>21000</v>
      </c>
      <c r="M266" s="97">
        <f t="shared" si="8"/>
        <v>1248240</v>
      </c>
      <c r="N266" s="94">
        <f t="shared" si="9"/>
        <v>27482.166446499337</v>
      </c>
    </row>
    <row r="267" spans="1:14">
      <c r="A267" s="94">
        <v>265</v>
      </c>
      <c r="B267" s="87">
        <v>17</v>
      </c>
      <c r="C267" s="87">
        <v>1</v>
      </c>
      <c r="D267" s="87">
        <v>2</v>
      </c>
      <c r="E267" s="87">
        <v>1103</v>
      </c>
      <c r="F267" s="95" t="s">
        <v>810</v>
      </c>
      <c r="G267" s="87" t="s">
        <v>678</v>
      </c>
      <c r="H267" s="96" t="s">
        <v>767</v>
      </c>
      <c r="I267" s="97" t="s">
        <v>765</v>
      </c>
      <c r="J267" s="98">
        <v>59.44</v>
      </c>
      <c r="K267" s="99">
        <v>45.42</v>
      </c>
      <c r="L267" s="97">
        <v>21000</v>
      </c>
      <c r="M267" s="97">
        <f t="shared" si="8"/>
        <v>1248240</v>
      </c>
      <c r="N267" s="94">
        <f t="shared" si="9"/>
        <v>27482.166446499337</v>
      </c>
    </row>
    <row r="268" spans="1:14">
      <c r="A268" s="94">
        <v>266</v>
      </c>
      <c r="B268" s="87">
        <v>17</v>
      </c>
      <c r="C268" s="87">
        <v>1</v>
      </c>
      <c r="D268" s="87">
        <v>2</v>
      </c>
      <c r="E268" s="87">
        <v>1202</v>
      </c>
      <c r="F268" s="95" t="s">
        <v>811</v>
      </c>
      <c r="G268" s="87" t="s">
        <v>678</v>
      </c>
      <c r="H268" s="96" t="s">
        <v>764</v>
      </c>
      <c r="I268" s="97" t="s">
        <v>765</v>
      </c>
      <c r="J268" s="98">
        <v>59.44</v>
      </c>
      <c r="K268" s="99">
        <v>45.42</v>
      </c>
      <c r="L268" s="97">
        <v>21000</v>
      </c>
      <c r="M268" s="97">
        <f t="shared" si="8"/>
        <v>1248240</v>
      </c>
      <c r="N268" s="94">
        <f t="shared" si="9"/>
        <v>27482.166446499337</v>
      </c>
    </row>
    <row r="269" spans="1:14">
      <c r="A269" s="94">
        <v>267</v>
      </c>
      <c r="B269" s="87">
        <v>17</v>
      </c>
      <c r="C269" s="87">
        <v>1</v>
      </c>
      <c r="D269" s="87">
        <v>2</v>
      </c>
      <c r="E269" s="87">
        <v>1203</v>
      </c>
      <c r="F269" s="95" t="s">
        <v>811</v>
      </c>
      <c r="G269" s="87" t="s">
        <v>678</v>
      </c>
      <c r="H269" s="96" t="s">
        <v>767</v>
      </c>
      <c r="I269" s="97" t="s">
        <v>765</v>
      </c>
      <c r="J269" s="98">
        <v>59.44</v>
      </c>
      <c r="K269" s="99">
        <v>45.42</v>
      </c>
      <c r="L269" s="97">
        <v>21000</v>
      </c>
      <c r="M269" s="97">
        <f t="shared" si="8"/>
        <v>1248240</v>
      </c>
      <c r="N269" s="94">
        <f t="shared" si="9"/>
        <v>27482.166446499337</v>
      </c>
    </row>
    <row r="270" spans="1:14">
      <c r="A270" s="94">
        <v>268</v>
      </c>
      <c r="B270" s="87">
        <v>17</v>
      </c>
      <c r="C270" s="87">
        <v>2</v>
      </c>
      <c r="D270" s="87">
        <v>1</v>
      </c>
      <c r="E270" s="87">
        <v>403</v>
      </c>
      <c r="F270" s="95" t="s">
        <v>812</v>
      </c>
      <c r="G270" s="87" t="s">
        <v>678</v>
      </c>
      <c r="H270" s="96" t="s">
        <v>755</v>
      </c>
      <c r="I270" s="100" t="s">
        <v>680</v>
      </c>
      <c r="J270" s="98">
        <v>58.82</v>
      </c>
      <c r="K270" s="99">
        <v>45.37</v>
      </c>
      <c r="L270" s="97">
        <v>21000</v>
      </c>
      <c r="M270" s="97">
        <f>L270*J270</f>
        <v>1235220</v>
      </c>
      <c r="N270" s="94">
        <f t="shared" si="9"/>
        <v>27225.479391668505</v>
      </c>
    </row>
    <row r="271" spans="1:14">
      <c r="A271" s="94">
        <v>269</v>
      </c>
      <c r="B271" s="87">
        <v>17</v>
      </c>
      <c r="C271" s="87">
        <v>2</v>
      </c>
      <c r="D271" s="87">
        <v>1</v>
      </c>
      <c r="E271" s="87">
        <v>1804</v>
      </c>
      <c r="F271" s="95" t="s">
        <v>813</v>
      </c>
      <c r="G271" s="87" t="s">
        <v>678</v>
      </c>
      <c r="H271" s="96" t="s">
        <v>751</v>
      </c>
      <c r="I271" s="100" t="s">
        <v>680</v>
      </c>
      <c r="J271" s="98">
        <v>59.03</v>
      </c>
      <c r="K271" s="99">
        <v>45.53</v>
      </c>
      <c r="L271" s="97">
        <v>21000</v>
      </c>
      <c r="M271" s="97">
        <f t="shared" ref="M271:M302" si="10">L271*J271</f>
        <v>1239630</v>
      </c>
      <c r="N271" s="94">
        <f t="shared" si="9"/>
        <v>27226.663738194595</v>
      </c>
    </row>
    <row r="272" spans="1:14">
      <c r="A272" s="94">
        <v>270</v>
      </c>
      <c r="B272" s="87">
        <v>17</v>
      </c>
      <c r="C272" s="87">
        <v>2</v>
      </c>
      <c r="D272" s="87">
        <v>1</v>
      </c>
      <c r="E272" s="87">
        <v>1806</v>
      </c>
      <c r="F272" s="95" t="s">
        <v>813</v>
      </c>
      <c r="G272" s="87" t="s">
        <v>678</v>
      </c>
      <c r="H272" s="96" t="s">
        <v>751</v>
      </c>
      <c r="I272" s="100" t="s">
        <v>680</v>
      </c>
      <c r="J272" s="98">
        <v>58.79</v>
      </c>
      <c r="K272" s="99">
        <v>45.35</v>
      </c>
      <c r="L272" s="97">
        <v>21000</v>
      </c>
      <c r="M272" s="97">
        <f t="shared" si="10"/>
        <v>1234590</v>
      </c>
      <c r="N272" s="94">
        <f t="shared" si="9"/>
        <v>27223.59426681367</v>
      </c>
    </row>
    <row r="273" spans="1:14">
      <c r="A273" s="94">
        <v>271</v>
      </c>
      <c r="B273" s="87">
        <v>17</v>
      </c>
      <c r="C273" s="87">
        <v>2</v>
      </c>
      <c r="D273" s="87">
        <v>1</v>
      </c>
      <c r="E273" s="87">
        <v>1906</v>
      </c>
      <c r="F273" s="95" t="s">
        <v>814</v>
      </c>
      <c r="G273" s="87" t="s">
        <v>678</v>
      </c>
      <c r="H273" s="96" t="s">
        <v>751</v>
      </c>
      <c r="I273" s="100" t="s">
        <v>680</v>
      </c>
      <c r="J273" s="98">
        <v>58.79</v>
      </c>
      <c r="K273" s="99">
        <v>45.35</v>
      </c>
      <c r="L273" s="97">
        <v>21000</v>
      </c>
      <c r="M273" s="97">
        <f t="shared" si="10"/>
        <v>1234590</v>
      </c>
      <c r="N273" s="94">
        <f t="shared" si="9"/>
        <v>27223.59426681367</v>
      </c>
    </row>
    <row r="274" spans="1:14">
      <c r="A274" s="94">
        <v>272</v>
      </c>
      <c r="B274" s="87">
        <v>17</v>
      </c>
      <c r="C274" s="87">
        <v>2</v>
      </c>
      <c r="D274" s="87">
        <v>1</v>
      </c>
      <c r="E274" s="87">
        <v>2002</v>
      </c>
      <c r="F274" s="95" t="s">
        <v>815</v>
      </c>
      <c r="G274" s="87" t="s">
        <v>678</v>
      </c>
      <c r="H274" s="96" t="s">
        <v>751</v>
      </c>
      <c r="I274" s="100" t="s">
        <v>680</v>
      </c>
      <c r="J274" s="98">
        <v>59.03</v>
      </c>
      <c r="K274" s="99">
        <v>45.53</v>
      </c>
      <c r="L274" s="97">
        <v>21000</v>
      </c>
      <c r="M274" s="97">
        <f t="shared" si="10"/>
        <v>1239630</v>
      </c>
      <c r="N274" s="94">
        <f t="shared" si="9"/>
        <v>27226.663738194595</v>
      </c>
    </row>
    <row r="275" spans="1:14">
      <c r="A275" s="94">
        <v>273</v>
      </c>
      <c r="B275" s="87">
        <v>17</v>
      </c>
      <c r="C275" s="87">
        <v>2</v>
      </c>
      <c r="D275" s="87">
        <v>2</v>
      </c>
      <c r="E275" s="87">
        <v>102</v>
      </c>
      <c r="F275" s="95" t="s">
        <v>816</v>
      </c>
      <c r="G275" s="87" t="s">
        <v>678</v>
      </c>
      <c r="H275" s="96" t="s">
        <v>764</v>
      </c>
      <c r="I275" s="97" t="s">
        <v>765</v>
      </c>
      <c r="J275" s="98">
        <v>58.4</v>
      </c>
      <c r="K275" s="99">
        <v>45.37</v>
      </c>
      <c r="L275" s="97">
        <v>21000</v>
      </c>
      <c r="M275" s="97">
        <f t="shared" si="10"/>
        <v>1226400</v>
      </c>
      <c r="N275" s="94">
        <f t="shared" si="9"/>
        <v>27031.077804716773</v>
      </c>
    </row>
    <row r="276" spans="1:14">
      <c r="A276" s="94">
        <v>274</v>
      </c>
      <c r="B276" s="87">
        <v>17</v>
      </c>
      <c r="C276" s="87">
        <v>2</v>
      </c>
      <c r="D276" s="87">
        <v>2</v>
      </c>
      <c r="E276" s="87">
        <v>103</v>
      </c>
      <c r="F276" s="95" t="s">
        <v>816</v>
      </c>
      <c r="G276" s="87" t="s">
        <v>678</v>
      </c>
      <c r="H276" s="96" t="s">
        <v>767</v>
      </c>
      <c r="I276" s="97" t="s">
        <v>765</v>
      </c>
      <c r="J276" s="98">
        <v>58.4</v>
      </c>
      <c r="K276" s="99">
        <v>45.37</v>
      </c>
      <c r="L276" s="97">
        <v>21000</v>
      </c>
      <c r="M276" s="97">
        <f t="shared" si="10"/>
        <v>1226400</v>
      </c>
      <c r="N276" s="94">
        <f t="shared" si="9"/>
        <v>27031.077804716773</v>
      </c>
    </row>
    <row r="277" spans="1:14">
      <c r="A277" s="94">
        <v>275</v>
      </c>
      <c r="B277" s="87">
        <v>17</v>
      </c>
      <c r="C277" s="87">
        <v>2</v>
      </c>
      <c r="D277" s="87">
        <v>2</v>
      </c>
      <c r="E277" s="87">
        <v>202</v>
      </c>
      <c r="F277" s="95" t="s">
        <v>817</v>
      </c>
      <c r="G277" s="87" t="s">
        <v>678</v>
      </c>
      <c r="H277" s="96" t="s">
        <v>764</v>
      </c>
      <c r="I277" s="97" t="s">
        <v>765</v>
      </c>
      <c r="J277" s="98">
        <v>58.4</v>
      </c>
      <c r="K277" s="99">
        <v>45.37</v>
      </c>
      <c r="L277" s="97">
        <v>21000</v>
      </c>
      <c r="M277" s="97">
        <f t="shared" si="10"/>
        <v>1226400</v>
      </c>
      <c r="N277" s="94">
        <f t="shared" si="9"/>
        <v>27031.077804716773</v>
      </c>
    </row>
    <row r="278" spans="1:14">
      <c r="A278" s="94">
        <v>276</v>
      </c>
      <c r="B278" s="87">
        <v>17</v>
      </c>
      <c r="C278" s="87">
        <v>2</v>
      </c>
      <c r="D278" s="87">
        <v>2</v>
      </c>
      <c r="E278" s="87">
        <v>203</v>
      </c>
      <c r="F278" s="95" t="s">
        <v>817</v>
      </c>
      <c r="G278" s="87" t="s">
        <v>678</v>
      </c>
      <c r="H278" s="96" t="s">
        <v>767</v>
      </c>
      <c r="I278" s="97" t="s">
        <v>765</v>
      </c>
      <c r="J278" s="98">
        <v>58.4</v>
      </c>
      <c r="K278" s="99">
        <v>45.37</v>
      </c>
      <c r="L278" s="97">
        <v>21000</v>
      </c>
      <c r="M278" s="97">
        <f t="shared" si="10"/>
        <v>1226400</v>
      </c>
      <c r="N278" s="94">
        <f t="shared" si="9"/>
        <v>27031.077804716773</v>
      </c>
    </row>
    <row r="279" spans="1:14">
      <c r="A279" s="94">
        <v>277</v>
      </c>
      <c r="B279" s="87">
        <v>17</v>
      </c>
      <c r="C279" s="87">
        <v>2</v>
      </c>
      <c r="D279" s="87">
        <v>2</v>
      </c>
      <c r="E279" s="87">
        <v>302</v>
      </c>
      <c r="F279" s="95" t="s">
        <v>818</v>
      </c>
      <c r="G279" s="87" t="s">
        <v>678</v>
      </c>
      <c r="H279" s="96" t="s">
        <v>764</v>
      </c>
      <c r="I279" s="97" t="s">
        <v>765</v>
      </c>
      <c r="J279" s="98">
        <v>58.4</v>
      </c>
      <c r="K279" s="99">
        <v>45.37</v>
      </c>
      <c r="L279" s="97">
        <v>21000</v>
      </c>
      <c r="M279" s="97">
        <f t="shared" si="10"/>
        <v>1226400</v>
      </c>
      <c r="N279" s="94">
        <f t="shared" si="9"/>
        <v>27031.077804716773</v>
      </c>
    </row>
    <row r="280" spans="1:14">
      <c r="A280" s="94">
        <v>278</v>
      </c>
      <c r="B280" s="87">
        <v>17</v>
      </c>
      <c r="C280" s="87">
        <v>2</v>
      </c>
      <c r="D280" s="87">
        <v>2</v>
      </c>
      <c r="E280" s="87">
        <v>303</v>
      </c>
      <c r="F280" s="95" t="s">
        <v>818</v>
      </c>
      <c r="G280" s="87" t="s">
        <v>678</v>
      </c>
      <c r="H280" s="96" t="s">
        <v>767</v>
      </c>
      <c r="I280" s="97" t="s">
        <v>765</v>
      </c>
      <c r="J280" s="98">
        <v>58.4</v>
      </c>
      <c r="K280" s="99">
        <v>45.37</v>
      </c>
      <c r="L280" s="97">
        <v>21000</v>
      </c>
      <c r="M280" s="97">
        <f t="shared" si="10"/>
        <v>1226400</v>
      </c>
      <c r="N280" s="94">
        <f t="shared" si="9"/>
        <v>27031.077804716773</v>
      </c>
    </row>
    <row r="281" spans="1:14">
      <c r="A281" s="94">
        <v>279</v>
      </c>
      <c r="B281" s="87">
        <v>17</v>
      </c>
      <c r="C281" s="87">
        <v>2</v>
      </c>
      <c r="D281" s="87">
        <v>2</v>
      </c>
      <c r="E281" s="87">
        <v>402</v>
      </c>
      <c r="F281" s="95" t="s">
        <v>819</v>
      </c>
      <c r="G281" s="87" t="s">
        <v>678</v>
      </c>
      <c r="H281" s="96" t="s">
        <v>764</v>
      </c>
      <c r="I281" s="97" t="s">
        <v>765</v>
      </c>
      <c r="J281" s="98">
        <v>58.47</v>
      </c>
      <c r="K281" s="99">
        <v>45.42</v>
      </c>
      <c r="L281" s="97">
        <v>21000</v>
      </c>
      <c r="M281" s="97">
        <f t="shared" si="10"/>
        <v>1227870</v>
      </c>
      <c r="N281" s="94">
        <f t="shared" si="9"/>
        <v>27033.685601056801</v>
      </c>
    </row>
    <row r="282" spans="1:14">
      <c r="A282" s="94">
        <v>280</v>
      </c>
      <c r="B282" s="87">
        <v>17</v>
      </c>
      <c r="C282" s="87">
        <v>2</v>
      </c>
      <c r="D282" s="87">
        <v>2</v>
      </c>
      <c r="E282" s="87">
        <v>403</v>
      </c>
      <c r="F282" s="95" t="s">
        <v>819</v>
      </c>
      <c r="G282" s="87" t="s">
        <v>678</v>
      </c>
      <c r="H282" s="96" t="s">
        <v>767</v>
      </c>
      <c r="I282" s="97" t="s">
        <v>765</v>
      </c>
      <c r="J282" s="98">
        <v>58.47</v>
      </c>
      <c r="K282" s="99">
        <v>45.42</v>
      </c>
      <c r="L282" s="97">
        <v>21000</v>
      </c>
      <c r="M282" s="97">
        <f t="shared" si="10"/>
        <v>1227870</v>
      </c>
      <c r="N282" s="94">
        <f t="shared" si="9"/>
        <v>27033.685601056801</v>
      </c>
    </row>
    <row r="283" spans="1:14">
      <c r="A283" s="94">
        <v>281</v>
      </c>
      <c r="B283" s="87">
        <v>17</v>
      </c>
      <c r="C283" s="87">
        <v>2</v>
      </c>
      <c r="D283" s="87">
        <v>2</v>
      </c>
      <c r="E283" s="87">
        <v>502</v>
      </c>
      <c r="F283" s="95" t="s">
        <v>820</v>
      </c>
      <c r="G283" s="87" t="s">
        <v>678</v>
      </c>
      <c r="H283" s="96" t="s">
        <v>764</v>
      </c>
      <c r="I283" s="97" t="s">
        <v>765</v>
      </c>
      <c r="J283" s="98">
        <v>58.47</v>
      </c>
      <c r="K283" s="99">
        <v>45.42</v>
      </c>
      <c r="L283" s="97">
        <v>21000</v>
      </c>
      <c r="M283" s="97">
        <f t="shared" si="10"/>
        <v>1227870</v>
      </c>
      <c r="N283" s="94">
        <f t="shared" si="9"/>
        <v>27033.685601056801</v>
      </c>
    </row>
    <row r="284" spans="1:14">
      <c r="A284" s="94">
        <v>282</v>
      </c>
      <c r="B284" s="87">
        <v>17</v>
      </c>
      <c r="C284" s="87">
        <v>2</v>
      </c>
      <c r="D284" s="87">
        <v>2</v>
      </c>
      <c r="E284" s="87">
        <v>503</v>
      </c>
      <c r="F284" s="95" t="s">
        <v>820</v>
      </c>
      <c r="G284" s="87" t="s">
        <v>678</v>
      </c>
      <c r="H284" s="96" t="s">
        <v>767</v>
      </c>
      <c r="I284" s="97" t="s">
        <v>765</v>
      </c>
      <c r="J284" s="98">
        <v>58.47</v>
      </c>
      <c r="K284" s="99">
        <v>45.42</v>
      </c>
      <c r="L284" s="97">
        <v>21000</v>
      </c>
      <c r="M284" s="97">
        <f t="shared" si="10"/>
        <v>1227870</v>
      </c>
      <c r="N284" s="94">
        <f t="shared" si="9"/>
        <v>27033.685601056801</v>
      </c>
    </row>
    <row r="285" spans="1:14">
      <c r="A285" s="94">
        <v>283</v>
      </c>
      <c r="B285" s="87">
        <v>17</v>
      </c>
      <c r="C285" s="87">
        <v>2</v>
      </c>
      <c r="D285" s="87">
        <v>2</v>
      </c>
      <c r="E285" s="87">
        <v>602</v>
      </c>
      <c r="F285" s="95" t="s">
        <v>821</v>
      </c>
      <c r="G285" s="87" t="s">
        <v>678</v>
      </c>
      <c r="H285" s="96" t="s">
        <v>764</v>
      </c>
      <c r="I285" s="97" t="s">
        <v>765</v>
      </c>
      <c r="J285" s="98">
        <v>58.47</v>
      </c>
      <c r="K285" s="99">
        <v>45.42</v>
      </c>
      <c r="L285" s="97">
        <v>21000</v>
      </c>
      <c r="M285" s="97">
        <f t="shared" si="10"/>
        <v>1227870</v>
      </c>
      <c r="N285" s="94">
        <f t="shared" si="9"/>
        <v>27033.685601056801</v>
      </c>
    </row>
    <row r="286" spans="1:14">
      <c r="A286" s="94">
        <v>284</v>
      </c>
      <c r="B286" s="87">
        <v>17</v>
      </c>
      <c r="C286" s="87">
        <v>2</v>
      </c>
      <c r="D286" s="87">
        <v>2</v>
      </c>
      <c r="E286" s="87">
        <v>603</v>
      </c>
      <c r="F286" s="95" t="s">
        <v>821</v>
      </c>
      <c r="G286" s="87" t="s">
        <v>678</v>
      </c>
      <c r="H286" s="96" t="s">
        <v>767</v>
      </c>
      <c r="I286" s="97" t="s">
        <v>765</v>
      </c>
      <c r="J286" s="98">
        <v>58.47</v>
      </c>
      <c r="K286" s="99">
        <v>45.42</v>
      </c>
      <c r="L286" s="97">
        <v>21000</v>
      </c>
      <c r="M286" s="97">
        <f t="shared" si="10"/>
        <v>1227870</v>
      </c>
      <c r="N286" s="94">
        <f t="shared" si="9"/>
        <v>27033.685601056801</v>
      </c>
    </row>
    <row r="287" spans="1:14">
      <c r="A287" s="94">
        <v>285</v>
      </c>
      <c r="B287" s="87">
        <v>17</v>
      </c>
      <c r="C287" s="87">
        <v>2</v>
      </c>
      <c r="D287" s="87">
        <v>2</v>
      </c>
      <c r="E287" s="87">
        <v>702</v>
      </c>
      <c r="F287" s="95" t="s">
        <v>822</v>
      </c>
      <c r="G287" s="87" t="s">
        <v>678</v>
      </c>
      <c r="H287" s="96" t="s">
        <v>764</v>
      </c>
      <c r="I287" s="97" t="s">
        <v>765</v>
      </c>
      <c r="J287" s="98">
        <v>58.47</v>
      </c>
      <c r="K287" s="99">
        <v>45.42</v>
      </c>
      <c r="L287" s="97">
        <v>21000</v>
      </c>
      <c r="M287" s="97">
        <f t="shared" si="10"/>
        <v>1227870</v>
      </c>
      <c r="N287" s="94">
        <f t="shared" si="9"/>
        <v>27033.685601056801</v>
      </c>
    </row>
    <row r="288" spans="1:14">
      <c r="A288" s="94">
        <v>286</v>
      </c>
      <c r="B288" s="87">
        <v>17</v>
      </c>
      <c r="C288" s="87">
        <v>2</v>
      </c>
      <c r="D288" s="87">
        <v>2</v>
      </c>
      <c r="E288" s="87">
        <v>703</v>
      </c>
      <c r="F288" s="95" t="s">
        <v>822</v>
      </c>
      <c r="G288" s="87" t="s">
        <v>678</v>
      </c>
      <c r="H288" s="96" t="s">
        <v>767</v>
      </c>
      <c r="I288" s="97" t="s">
        <v>765</v>
      </c>
      <c r="J288" s="98">
        <v>58.47</v>
      </c>
      <c r="K288" s="99">
        <v>45.42</v>
      </c>
      <c r="L288" s="97">
        <v>21000</v>
      </c>
      <c r="M288" s="97">
        <f t="shared" si="10"/>
        <v>1227870</v>
      </c>
      <c r="N288" s="94">
        <f t="shared" si="9"/>
        <v>27033.685601056801</v>
      </c>
    </row>
    <row r="289" spans="1:14">
      <c r="A289" s="94">
        <v>287</v>
      </c>
      <c r="B289" s="87">
        <v>17</v>
      </c>
      <c r="C289" s="87">
        <v>2</v>
      </c>
      <c r="D289" s="87">
        <v>2</v>
      </c>
      <c r="E289" s="87">
        <v>704</v>
      </c>
      <c r="F289" s="95" t="s">
        <v>822</v>
      </c>
      <c r="G289" s="87" t="s">
        <v>678</v>
      </c>
      <c r="H289" s="96" t="s">
        <v>797</v>
      </c>
      <c r="I289" s="100" t="s">
        <v>765</v>
      </c>
      <c r="J289" s="98">
        <v>60.54</v>
      </c>
      <c r="K289" s="99">
        <v>47.03</v>
      </c>
      <c r="L289" s="97">
        <v>21000</v>
      </c>
      <c r="M289" s="97">
        <f>L289*J289</f>
        <v>1271340</v>
      </c>
      <c r="N289" s="94">
        <f t="shared" si="9"/>
        <v>27032.532426110993</v>
      </c>
    </row>
    <row r="290" spans="1:14">
      <c r="A290" s="94">
        <v>288</v>
      </c>
      <c r="B290" s="87">
        <v>17</v>
      </c>
      <c r="C290" s="87">
        <v>2</v>
      </c>
      <c r="D290" s="87">
        <v>2</v>
      </c>
      <c r="E290" s="87">
        <v>802</v>
      </c>
      <c r="F290" s="95" t="s">
        <v>823</v>
      </c>
      <c r="G290" s="87" t="s">
        <v>678</v>
      </c>
      <c r="H290" s="96" t="s">
        <v>764</v>
      </c>
      <c r="I290" s="97" t="s">
        <v>765</v>
      </c>
      <c r="J290" s="98">
        <v>58.47</v>
      </c>
      <c r="K290" s="99">
        <v>45.42</v>
      </c>
      <c r="L290" s="97">
        <v>21000</v>
      </c>
      <c r="M290" s="97">
        <f t="shared" si="10"/>
        <v>1227870</v>
      </c>
      <c r="N290" s="94">
        <f t="shared" si="9"/>
        <v>27033.685601056801</v>
      </c>
    </row>
    <row r="291" spans="1:14">
      <c r="A291" s="94">
        <v>289</v>
      </c>
      <c r="B291" s="87">
        <v>17</v>
      </c>
      <c r="C291" s="87">
        <v>2</v>
      </c>
      <c r="D291" s="87">
        <v>2</v>
      </c>
      <c r="E291" s="87">
        <v>803</v>
      </c>
      <c r="F291" s="95" t="s">
        <v>823</v>
      </c>
      <c r="G291" s="87" t="s">
        <v>678</v>
      </c>
      <c r="H291" s="96" t="s">
        <v>767</v>
      </c>
      <c r="I291" s="97" t="s">
        <v>765</v>
      </c>
      <c r="J291" s="98">
        <v>58.47</v>
      </c>
      <c r="K291" s="99">
        <v>45.42</v>
      </c>
      <c r="L291" s="97">
        <v>21000</v>
      </c>
      <c r="M291" s="97">
        <f t="shared" si="10"/>
        <v>1227870</v>
      </c>
      <c r="N291" s="94">
        <f t="shared" si="9"/>
        <v>27033.685601056801</v>
      </c>
    </row>
    <row r="292" spans="1:14">
      <c r="A292" s="94">
        <v>290</v>
      </c>
      <c r="B292" s="87">
        <v>17</v>
      </c>
      <c r="C292" s="87">
        <v>2</v>
      </c>
      <c r="D292" s="87">
        <v>2</v>
      </c>
      <c r="E292" s="87">
        <v>902</v>
      </c>
      <c r="F292" s="95" t="s">
        <v>824</v>
      </c>
      <c r="G292" s="87" t="s">
        <v>678</v>
      </c>
      <c r="H292" s="96" t="s">
        <v>764</v>
      </c>
      <c r="I292" s="97" t="s">
        <v>765</v>
      </c>
      <c r="J292" s="98">
        <v>58.47</v>
      </c>
      <c r="K292" s="99">
        <v>45.42</v>
      </c>
      <c r="L292" s="97">
        <v>21000</v>
      </c>
      <c r="M292" s="97">
        <f t="shared" si="10"/>
        <v>1227870</v>
      </c>
      <c r="N292" s="94">
        <f t="shared" si="9"/>
        <v>27033.685601056801</v>
      </c>
    </row>
    <row r="293" spans="1:14">
      <c r="A293" s="94">
        <v>291</v>
      </c>
      <c r="B293" s="87">
        <v>17</v>
      </c>
      <c r="C293" s="87">
        <v>2</v>
      </c>
      <c r="D293" s="87">
        <v>2</v>
      </c>
      <c r="E293" s="87">
        <v>903</v>
      </c>
      <c r="F293" s="95" t="s">
        <v>824</v>
      </c>
      <c r="G293" s="87" t="s">
        <v>678</v>
      </c>
      <c r="H293" s="96" t="s">
        <v>767</v>
      </c>
      <c r="I293" s="97" t="s">
        <v>765</v>
      </c>
      <c r="J293" s="98">
        <v>58.47</v>
      </c>
      <c r="K293" s="99">
        <v>45.42</v>
      </c>
      <c r="L293" s="97">
        <v>21000</v>
      </c>
      <c r="M293" s="97">
        <f t="shared" si="10"/>
        <v>1227870</v>
      </c>
      <c r="N293" s="94">
        <f t="shared" si="9"/>
        <v>27033.685601056801</v>
      </c>
    </row>
    <row r="294" spans="1:14">
      <c r="A294" s="94">
        <v>292</v>
      </c>
      <c r="B294" s="87">
        <v>17</v>
      </c>
      <c r="C294" s="87">
        <v>2</v>
      </c>
      <c r="D294" s="87">
        <v>2</v>
      </c>
      <c r="E294" s="87">
        <v>1002</v>
      </c>
      <c r="F294" s="95" t="s">
        <v>825</v>
      </c>
      <c r="G294" s="87" t="s">
        <v>678</v>
      </c>
      <c r="H294" s="96" t="s">
        <v>764</v>
      </c>
      <c r="I294" s="97" t="s">
        <v>765</v>
      </c>
      <c r="J294" s="98">
        <v>58.47</v>
      </c>
      <c r="K294" s="99">
        <v>45.42</v>
      </c>
      <c r="L294" s="97">
        <v>21000</v>
      </c>
      <c r="M294" s="97">
        <f t="shared" si="10"/>
        <v>1227870</v>
      </c>
      <c r="N294" s="94">
        <f t="shared" si="9"/>
        <v>27033.685601056801</v>
      </c>
    </row>
    <row r="295" spans="1:14">
      <c r="A295" s="94">
        <v>293</v>
      </c>
      <c r="B295" s="87">
        <v>17</v>
      </c>
      <c r="C295" s="87">
        <v>2</v>
      </c>
      <c r="D295" s="87">
        <v>2</v>
      </c>
      <c r="E295" s="87">
        <v>1003</v>
      </c>
      <c r="F295" s="95" t="s">
        <v>825</v>
      </c>
      <c r="G295" s="87" t="s">
        <v>678</v>
      </c>
      <c r="H295" s="96" t="s">
        <v>767</v>
      </c>
      <c r="I295" s="97" t="s">
        <v>765</v>
      </c>
      <c r="J295" s="98">
        <v>58.47</v>
      </c>
      <c r="K295" s="99">
        <v>45.42</v>
      </c>
      <c r="L295" s="97">
        <v>21000</v>
      </c>
      <c r="M295" s="97">
        <f t="shared" si="10"/>
        <v>1227870</v>
      </c>
      <c r="N295" s="94">
        <f t="shared" si="9"/>
        <v>27033.685601056801</v>
      </c>
    </row>
    <row r="296" spans="1:14">
      <c r="A296" s="94">
        <v>294</v>
      </c>
      <c r="B296" s="87">
        <v>17</v>
      </c>
      <c r="C296" s="87">
        <v>2</v>
      </c>
      <c r="D296" s="87">
        <v>2</v>
      </c>
      <c r="E296" s="87">
        <v>1102</v>
      </c>
      <c r="F296" s="95" t="s">
        <v>826</v>
      </c>
      <c r="G296" s="87" t="s">
        <v>678</v>
      </c>
      <c r="H296" s="96" t="s">
        <v>764</v>
      </c>
      <c r="I296" s="97" t="s">
        <v>765</v>
      </c>
      <c r="J296" s="98">
        <v>58.47</v>
      </c>
      <c r="K296" s="99">
        <v>45.42</v>
      </c>
      <c r="L296" s="97">
        <v>21000</v>
      </c>
      <c r="M296" s="97">
        <f t="shared" si="10"/>
        <v>1227870</v>
      </c>
      <c r="N296" s="94">
        <f t="shared" si="9"/>
        <v>27033.685601056801</v>
      </c>
    </row>
    <row r="297" spans="1:14">
      <c r="A297" s="94">
        <v>295</v>
      </c>
      <c r="B297" s="87">
        <v>17</v>
      </c>
      <c r="C297" s="87">
        <v>2</v>
      </c>
      <c r="D297" s="87">
        <v>2</v>
      </c>
      <c r="E297" s="87">
        <v>1103</v>
      </c>
      <c r="F297" s="95" t="s">
        <v>826</v>
      </c>
      <c r="G297" s="87" t="s">
        <v>678</v>
      </c>
      <c r="H297" s="96" t="s">
        <v>767</v>
      </c>
      <c r="I297" s="97" t="s">
        <v>765</v>
      </c>
      <c r="J297" s="98">
        <v>58.47</v>
      </c>
      <c r="K297" s="99">
        <v>45.42</v>
      </c>
      <c r="L297" s="97">
        <v>21000</v>
      </c>
      <c r="M297" s="97">
        <f t="shared" si="10"/>
        <v>1227870</v>
      </c>
      <c r="N297" s="94">
        <f t="shared" si="9"/>
        <v>27033.685601056801</v>
      </c>
    </row>
    <row r="298" spans="1:14">
      <c r="A298" s="94">
        <v>296</v>
      </c>
      <c r="B298" s="87">
        <v>17</v>
      </c>
      <c r="C298" s="87">
        <v>2</v>
      </c>
      <c r="D298" s="87">
        <v>2</v>
      </c>
      <c r="E298" s="87">
        <v>1202</v>
      </c>
      <c r="F298" s="95" t="s">
        <v>827</v>
      </c>
      <c r="G298" s="87" t="s">
        <v>678</v>
      </c>
      <c r="H298" s="96" t="s">
        <v>764</v>
      </c>
      <c r="I298" s="97" t="s">
        <v>765</v>
      </c>
      <c r="J298" s="98">
        <v>58.47</v>
      </c>
      <c r="K298" s="99">
        <v>45.42</v>
      </c>
      <c r="L298" s="97">
        <v>21000</v>
      </c>
      <c r="M298" s="97">
        <f t="shared" si="10"/>
        <v>1227870</v>
      </c>
      <c r="N298" s="94">
        <f t="shared" si="9"/>
        <v>27033.685601056801</v>
      </c>
    </row>
    <row r="299" spans="1:14">
      <c r="A299" s="94">
        <v>297</v>
      </c>
      <c r="B299" s="87">
        <v>17</v>
      </c>
      <c r="C299" s="87">
        <v>2</v>
      </c>
      <c r="D299" s="87">
        <v>2</v>
      </c>
      <c r="E299" s="87">
        <v>1203</v>
      </c>
      <c r="F299" s="95" t="s">
        <v>827</v>
      </c>
      <c r="G299" s="87" t="s">
        <v>678</v>
      </c>
      <c r="H299" s="96" t="s">
        <v>767</v>
      </c>
      <c r="I299" s="97" t="s">
        <v>765</v>
      </c>
      <c r="J299" s="98">
        <v>58.47</v>
      </c>
      <c r="K299" s="99">
        <v>45.42</v>
      </c>
      <c r="L299" s="97">
        <v>21000</v>
      </c>
      <c r="M299" s="97">
        <f t="shared" si="10"/>
        <v>1227870</v>
      </c>
      <c r="N299" s="94">
        <f t="shared" si="9"/>
        <v>27033.685601056801</v>
      </c>
    </row>
    <row r="300" spans="1:14" hidden="1">
      <c r="A300" s="94">
        <v>298</v>
      </c>
      <c r="B300" s="87">
        <v>17</v>
      </c>
      <c r="C300" s="87">
        <v>2</v>
      </c>
      <c r="D300" s="87">
        <v>2</v>
      </c>
      <c r="E300" s="87">
        <v>1301</v>
      </c>
      <c r="F300" s="95" t="s">
        <v>828</v>
      </c>
      <c r="G300" s="87" t="s">
        <v>758</v>
      </c>
      <c r="H300" s="96" t="s">
        <v>775</v>
      </c>
      <c r="I300" s="100" t="s">
        <v>776</v>
      </c>
      <c r="J300" s="98">
        <v>76.09</v>
      </c>
      <c r="K300" s="99">
        <v>59.11</v>
      </c>
      <c r="L300" s="97">
        <v>21000</v>
      </c>
      <c r="M300" s="97">
        <f>L300*J300</f>
        <v>1597890</v>
      </c>
      <c r="N300" s="94">
        <f t="shared" si="9"/>
        <v>27032.481813567923</v>
      </c>
    </row>
    <row r="301" spans="1:14">
      <c r="A301" s="94">
        <v>299</v>
      </c>
      <c r="B301" s="87">
        <v>17</v>
      </c>
      <c r="C301" s="87">
        <v>2</v>
      </c>
      <c r="D301" s="87">
        <v>2</v>
      </c>
      <c r="E301" s="87">
        <v>1302</v>
      </c>
      <c r="F301" s="95" t="s">
        <v>828</v>
      </c>
      <c r="G301" s="87" t="s">
        <v>678</v>
      </c>
      <c r="H301" s="96" t="s">
        <v>764</v>
      </c>
      <c r="I301" s="97" t="s">
        <v>765</v>
      </c>
      <c r="J301" s="98">
        <v>58.47</v>
      </c>
      <c r="K301" s="99">
        <v>45.42</v>
      </c>
      <c r="L301" s="97">
        <v>21000</v>
      </c>
      <c r="M301" s="97">
        <f t="shared" si="10"/>
        <v>1227870</v>
      </c>
      <c r="N301" s="94">
        <f t="shared" si="9"/>
        <v>27033.685601056801</v>
      </c>
    </row>
    <row r="302" spans="1:14">
      <c r="A302" s="94">
        <v>300</v>
      </c>
      <c r="B302" s="87">
        <v>17</v>
      </c>
      <c r="C302" s="87">
        <v>2</v>
      </c>
      <c r="D302" s="87">
        <v>2</v>
      </c>
      <c r="E302" s="87">
        <v>1303</v>
      </c>
      <c r="F302" s="95" t="s">
        <v>828</v>
      </c>
      <c r="G302" s="87" t="s">
        <v>678</v>
      </c>
      <c r="H302" s="96" t="s">
        <v>767</v>
      </c>
      <c r="I302" s="97" t="s">
        <v>765</v>
      </c>
      <c r="J302" s="98">
        <v>58.47</v>
      </c>
      <c r="K302" s="99">
        <v>45.42</v>
      </c>
      <c r="L302" s="97">
        <v>21000</v>
      </c>
      <c r="M302" s="97">
        <f t="shared" si="10"/>
        <v>1227870</v>
      </c>
      <c r="N302" s="94">
        <f t="shared" si="9"/>
        <v>27033.685601056801</v>
      </c>
    </row>
    <row r="303" spans="1:14">
      <c r="A303" s="94">
        <v>301</v>
      </c>
      <c r="B303" s="87">
        <v>17</v>
      </c>
      <c r="C303" s="87">
        <v>3</v>
      </c>
      <c r="D303" s="87">
        <v>1</v>
      </c>
      <c r="E303" s="87">
        <v>1004</v>
      </c>
      <c r="F303" s="95" t="s">
        <v>829</v>
      </c>
      <c r="G303" s="87" t="s">
        <v>678</v>
      </c>
      <c r="H303" s="96" t="s">
        <v>751</v>
      </c>
      <c r="I303" s="100" t="s">
        <v>680</v>
      </c>
      <c r="J303" s="98">
        <v>59.06</v>
      </c>
      <c r="K303" s="99">
        <v>45.53</v>
      </c>
      <c r="L303" s="97">
        <v>21000</v>
      </c>
      <c r="M303" s="97">
        <f>L303*J303</f>
        <v>1240260</v>
      </c>
      <c r="N303" s="94">
        <f t="shared" si="9"/>
        <v>27240.500768723916</v>
      </c>
    </row>
    <row r="304" spans="1:14">
      <c r="A304" s="94">
        <v>302</v>
      </c>
      <c r="B304" s="87">
        <v>17</v>
      </c>
      <c r="C304" s="87">
        <v>3</v>
      </c>
      <c r="D304" s="87">
        <v>1</v>
      </c>
      <c r="E304" s="87">
        <v>1806</v>
      </c>
      <c r="F304" s="95" t="s">
        <v>813</v>
      </c>
      <c r="G304" s="87" t="s">
        <v>678</v>
      </c>
      <c r="H304" s="96" t="s">
        <v>751</v>
      </c>
      <c r="I304" s="100" t="s">
        <v>680</v>
      </c>
      <c r="J304" s="98">
        <v>58.83</v>
      </c>
      <c r="K304" s="99">
        <v>45.35</v>
      </c>
      <c r="L304" s="97">
        <v>21000</v>
      </c>
      <c r="M304" s="97">
        <f>L304*J304</f>
        <v>1235430</v>
      </c>
      <c r="N304" s="94">
        <f t="shared" si="9"/>
        <v>27242.116868798235</v>
      </c>
    </row>
    <row r="305" spans="1:14">
      <c r="A305" s="94">
        <v>303</v>
      </c>
      <c r="B305" s="87">
        <v>17</v>
      </c>
      <c r="C305" s="87">
        <v>3</v>
      </c>
      <c r="D305" s="87">
        <v>1</v>
      </c>
      <c r="E305" s="87">
        <v>2003</v>
      </c>
      <c r="F305" s="95" t="s">
        <v>815</v>
      </c>
      <c r="G305" s="87" t="s">
        <v>678</v>
      </c>
      <c r="H305" s="96" t="s">
        <v>755</v>
      </c>
      <c r="I305" s="97" t="s">
        <v>680</v>
      </c>
      <c r="J305" s="98">
        <v>59.06</v>
      </c>
      <c r="K305" s="99">
        <v>45.53</v>
      </c>
      <c r="L305" s="97">
        <v>21000</v>
      </c>
      <c r="M305" s="97">
        <f t="shared" ref="M305:M332" si="11">L305*J305</f>
        <v>1240260</v>
      </c>
      <c r="N305" s="94">
        <f t="shared" si="9"/>
        <v>27240.500768723916</v>
      </c>
    </row>
    <row r="306" spans="1:14">
      <c r="A306" s="94">
        <v>304</v>
      </c>
      <c r="B306" s="87">
        <v>17</v>
      </c>
      <c r="C306" s="87">
        <v>3</v>
      </c>
      <c r="D306" s="87">
        <v>1</v>
      </c>
      <c r="E306" s="87">
        <v>2004</v>
      </c>
      <c r="F306" s="95" t="s">
        <v>815</v>
      </c>
      <c r="G306" s="87" t="s">
        <v>678</v>
      </c>
      <c r="H306" s="96" t="s">
        <v>751</v>
      </c>
      <c r="I306" s="97" t="s">
        <v>680</v>
      </c>
      <c r="J306" s="98">
        <v>59.06</v>
      </c>
      <c r="K306" s="99">
        <v>45.53</v>
      </c>
      <c r="L306" s="97">
        <v>21000</v>
      </c>
      <c r="M306" s="97">
        <f t="shared" si="11"/>
        <v>1240260</v>
      </c>
      <c r="N306" s="94">
        <f t="shared" si="9"/>
        <v>27240.500768723916</v>
      </c>
    </row>
    <row r="307" spans="1:14">
      <c r="A307" s="94">
        <v>305</v>
      </c>
      <c r="B307" s="87">
        <v>17</v>
      </c>
      <c r="C307" s="87">
        <v>3</v>
      </c>
      <c r="D307" s="87">
        <v>2</v>
      </c>
      <c r="E307" s="87">
        <v>102</v>
      </c>
      <c r="F307" s="95" t="s">
        <v>816</v>
      </c>
      <c r="G307" s="87" t="s">
        <v>678</v>
      </c>
      <c r="H307" s="96" t="s">
        <v>764</v>
      </c>
      <c r="I307" s="97" t="s">
        <v>765</v>
      </c>
      <c r="J307" s="98">
        <v>58.47</v>
      </c>
      <c r="K307" s="99">
        <v>45.37</v>
      </c>
      <c r="L307" s="97">
        <v>21000</v>
      </c>
      <c r="M307" s="97">
        <f t="shared" si="11"/>
        <v>1227870</v>
      </c>
      <c r="N307" s="94">
        <f t="shared" si="9"/>
        <v>27063.47806920873</v>
      </c>
    </row>
    <row r="308" spans="1:14">
      <c r="A308" s="94">
        <v>306</v>
      </c>
      <c r="B308" s="87">
        <v>17</v>
      </c>
      <c r="C308" s="87">
        <v>3</v>
      </c>
      <c r="D308" s="87">
        <v>2</v>
      </c>
      <c r="E308" s="87">
        <v>103</v>
      </c>
      <c r="F308" s="95" t="s">
        <v>816</v>
      </c>
      <c r="G308" s="87" t="s">
        <v>678</v>
      </c>
      <c r="H308" s="96" t="s">
        <v>767</v>
      </c>
      <c r="I308" s="97" t="s">
        <v>765</v>
      </c>
      <c r="J308" s="98">
        <v>58.47</v>
      </c>
      <c r="K308" s="99">
        <v>45.37</v>
      </c>
      <c r="L308" s="97">
        <v>21000</v>
      </c>
      <c r="M308" s="97">
        <f t="shared" si="11"/>
        <v>1227870</v>
      </c>
      <c r="N308" s="94">
        <f t="shared" si="9"/>
        <v>27063.47806920873</v>
      </c>
    </row>
    <row r="309" spans="1:14">
      <c r="A309" s="94">
        <v>307</v>
      </c>
      <c r="B309" s="87">
        <v>17</v>
      </c>
      <c r="C309" s="87">
        <v>3</v>
      </c>
      <c r="D309" s="87">
        <v>2</v>
      </c>
      <c r="E309" s="87">
        <v>202</v>
      </c>
      <c r="F309" s="95" t="s">
        <v>817</v>
      </c>
      <c r="G309" s="87" t="s">
        <v>678</v>
      </c>
      <c r="H309" s="96" t="s">
        <v>764</v>
      </c>
      <c r="I309" s="97" t="s">
        <v>765</v>
      </c>
      <c r="J309" s="98">
        <v>58.47</v>
      </c>
      <c r="K309" s="99">
        <v>45.37</v>
      </c>
      <c r="L309" s="97">
        <v>21000</v>
      </c>
      <c r="M309" s="97">
        <f t="shared" si="11"/>
        <v>1227870</v>
      </c>
      <c r="N309" s="94">
        <f t="shared" si="9"/>
        <v>27063.47806920873</v>
      </c>
    </row>
    <row r="310" spans="1:14">
      <c r="A310" s="94">
        <v>308</v>
      </c>
      <c r="B310" s="87">
        <v>17</v>
      </c>
      <c r="C310" s="87">
        <v>3</v>
      </c>
      <c r="D310" s="87">
        <v>2</v>
      </c>
      <c r="E310" s="87">
        <v>203</v>
      </c>
      <c r="F310" s="95" t="s">
        <v>817</v>
      </c>
      <c r="G310" s="87" t="s">
        <v>678</v>
      </c>
      <c r="H310" s="96" t="s">
        <v>767</v>
      </c>
      <c r="I310" s="97" t="s">
        <v>765</v>
      </c>
      <c r="J310" s="98">
        <v>58.47</v>
      </c>
      <c r="K310" s="99">
        <v>45.37</v>
      </c>
      <c r="L310" s="97">
        <v>21000</v>
      </c>
      <c r="M310" s="97">
        <f t="shared" si="11"/>
        <v>1227870</v>
      </c>
      <c r="N310" s="94">
        <f t="shared" si="9"/>
        <v>27063.47806920873</v>
      </c>
    </row>
    <row r="311" spans="1:14">
      <c r="A311" s="94">
        <v>309</v>
      </c>
      <c r="B311" s="87">
        <v>17</v>
      </c>
      <c r="C311" s="87">
        <v>3</v>
      </c>
      <c r="D311" s="87">
        <v>2</v>
      </c>
      <c r="E311" s="87">
        <v>302</v>
      </c>
      <c r="F311" s="95" t="s">
        <v>830</v>
      </c>
      <c r="G311" s="87" t="s">
        <v>678</v>
      </c>
      <c r="H311" s="96" t="s">
        <v>764</v>
      </c>
      <c r="I311" s="97" t="s">
        <v>765</v>
      </c>
      <c r="J311" s="98">
        <v>58.47</v>
      </c>
      <c r="K311" s="99">
        <v>45.37</v>
      </c>
      <c r="L311" s="97">
        <v>21000</v>
      </c>
      <c r="M311" s="97">
        <f t="shared" si="11"/>
        <v>1227870</v>
      </c>
      <c r="N311" s="94">
        <f t="shared" si="9"/>
        <v>27063.47806920873</v>
      </c>
    </row>
    <row r="312" spans="1:14">
      <c r="A312" s="94">
        <v>310</v>
      </c>
      <c r="B312" s="87">
        <v>17</v>
      </c>
      <c r="C312" s="87">
        <v>3</v>
      </c>
      <c r="D312" s="87">
        <v>2</v>
      </c>
      <c r="E312" s="87">
        <v>303</v>
      </c>
      <c r="F312" s="95" t="s">
        <v>818</v>
      </c>
      <c r="G312" s="87" t="s">
        <v>678</v>
      </c>
      <c r="H312" s="96" t="s">
        <v>767</v>
      </c>
      <c r="I312" s="97" t="s">
        <v>765</v>
      </c>
      <c r="J312" s="98">
        <v>58.47</v>
      </c>
      <c r="K312" s="99">
        <v>45.37</v>
      </c>
      <c r="L312" s="97">
        <v>21000</v>
      </c>
      <c r="M312" s="97">
        <f t="shared" si="11"/>
        <v>1227870</v>
      </c>
      <c r="N312" s="94">
        <f t="shared" si="9"/>
        <v>27063.47806920873</v>
      </c>
    </row>
    <row r="313" spans="1:14">
      <c r="A313" s="94">
        <v>311</v>
      </c>
      <c r="B313" s="87">
        <v>17</v>
      </c>
      <c r="C313" s="87">
        <v>3</v>
      </c>
      <c r="D313" s="87">
        <v>2</v>
      </c>
      <c r="E313" s="87">
        <v>402</v>
      </c>
      <c r="F313" s="95" t="s">
        <v>819</v>
      </c>
      <c r="G313" s="87" t="s">
        <v>678</v>
      </c>
      <c r="H313" s="96" t="s">
        <v>764</v>
      </c>
      <c r="I313" s="97" t="s">
        <v>765</v>
      </c>
      <c r="J313" s="98">
        <v>58.53</v>
      </c>
      <c r="K313" s="99">
        <v>45.42</v>
      </c>
      <c r="L313" s="97">
        <v>21000</v>
      </c>
      <c r="M313" s="97">
        <f t="shared" si="11"/>
        <v>1229130</v>
      </c>
      <c r="N313" s="94">
        <f t="shared" si="9"/>
        <v>27061.426684280053</v>
      </c>
    </row>
    <row r="314" spans="1:14">
      <c r="A314" s="94">
        <v>312</v>
      </c>
      <c r="B314" s="87">
        <v>17</v>
      </c>
      <c r="C314" s="87">
        <v>3</v>
      </c>
      <c r="D314" s="87">
        <v>2</v>
      </c>
      <c r="E314" s="87">
        <v>403</v>
      </c>
      <c r="F314" s="95" t="s">
        <v>819</v>
      </c>
      <c r="G314" s="87" t="s">
        <v>678</v>
      </c>
      <c r="H314" s="96" t="s">
        <v>767</v>
      </c>
      <c r="I314" s="97" t="s">
        <v>765</v>
      </c>
      <c r="J314" s="98">
        <v>58.53</v>
      </c>
      <c r="K314" s="99">
        <v>45.42</v>
      </c>
      <c r="L314" s="97">
        <v>21000</v>
      </c>
      <c r="M314" s="97">
        <f t="shared" si="11"/>
        <v>1229130</v>
      </c>
      <c r="N314" s="94">
        <f t="shared" si="9"/>
        <v>27061.426684280053</v>
      </c>
    </row>
    <row r="315" spans="1:14">
      <c r="A315" s="94">
        <v>313</v>
      </c>
      <c r="B315" s="87">
        <v>17</v>
      </c>
      <c r="C315" s="87">
        <v>3</v>
      </c>
      <c r="D315" s="87">
        <v>2</v>
      </c>
      <c r="E315" s="87">
        <v>502</v>
      </c>
      <c r="F315" s="95" t="s">
        <v>820</v>
      </c>
      <c r="G315" s="87" t="s">
        <v>678</v>
      </c>
      <c r="H315" s="96" t="s">
        <v>764</v>
      </c>
      <c r="I315" s="97" t="s">
        <v>765</v>
      </c>
      <c r="J315" s="98">
        <v>58.53</v>
      </c>
      <c r="K315" s="99">
        <v>45.42</v>
      </c>
      <c r="L315" s="97">
        <v>21000</v>
      </c>
      <c r="M315" s="97">
        <f t="shared" si="11"/>
        <v>1229130</v>
      </c>
      <c r="N315" s="94">
        <f t="shared" si="9"/>
        <v>27061.426684280053</v>
      </c>
    </row>
    <row r="316" spans="1:14">
      <c r="A316" s="94">
        <v>314</v>
      </c>
      <c r="B316" s="87">
        <v>17</v>
      </c>
      <c r="C316" s="87">
        <v>3</v>
      </c>
      <c r="D316" s="87">
        <v>2</v>
      </c>
      <c r="E316" s="87">
        <v>503</v>
      </c>
      <c r="F316" s="95" t="s">
        <v>820</v>
      </c>
      <c r="G316" s="87" t="s">
        <v>678</v>
      </c>
      <c r="H316" s="96" t="s">
        <v>767</v>
      </c>
      <c r="I316" s="97" t="s">
        <v>765</v>
      </c>
      <c r="J316" s="98">
        <v>58.53</v>
      </c>
      <c r="K316" s="99">
        <v>45.42</v>
      </c>
      <c r="L316" s="97">
        <v>21000</v>
      </c>
      <c r="M316" s="97">
        <f t="shared" si="11"/>
        <v>1229130</v>
      </c>
      <c r="N316" s="94">
        <f t="shared" si="9"/>
        <v>27061.426684280053</v>
      </c>
    </row>
    <row r="317" spans="1:14">
      <c r="A317" s="94">
        <v>315</v>
      </c>
      <c r="B317" s="87">
        <v>17</v>
      </c>
      <c r="C317" s="87">
        <v>3</v>
      </c>
      <c r="D317" s="87">
        <v>2</v>
      </c>
      <c r="E317" s="87">
        <v>602</v>
      </c>
      <c r="F317" s="95" t="s">
        <v>821</v>
      </c>
      <c r="G317" s="87" t="s">
        <v>678</v>
      </c>
      <c r="H317" s="96" t="s">
        <v>764</v>
      </c>
      <c r="I317" s="97" t="s">
        <v>765</v>
      </c>
      <c r="J317" s="98">
        <v>58.53</v>
      </c>
      <c r="K317" s="99">
        <v>45.42</v>
      </c>
      <c r="L317" s="97">
        <v>21000</v>
      </c>
      <c r="M317" s="97">
        <f t="shared" si="11"/>
        <v>1229130</v>
      </c>
      <c r="N317" s="94">
        <f t="shared" ref="N317:N332" si="12">M317/K317</f>
        <v>27061.426684280053</v>
      </c>
    </row>
    <row r="318" spans="1:14">
      <c r="A318" s="94">
        <v>316</v>
      </c>
      <c r="B318" s="87">
        <v>17</v>
      </c>
      <c r="C318" s="87">
        <v>3</v>
      </c>
      <c r="D318" s="87">
        <v>2</v>
      </c>
      <c r="E318" s="87">
        <v>603</v>
      </c>
      <c r="F318" s="95" t="s">
        <v>821</v>
      </c>
      <c r="G318" s="87" t="s">
        <v>678</v>
      </c>
      <c r="H318" s="96" t="s">
        <v>767</v>
      </c>
      <c r="I318" s="97" t="s">
        <v>765</v>
      </c>
      <c r="J318" s="98">
        <v>58.53</v>
      </c>
      <c r="K318" s="99">
        <v>45.42</v>
      </c>
      <c r="L318" s="97">
        <v>21000</v>
      </c>
      <c r="M318" s="97">
        <f t="shared" si="11"/>
        <v>1229130</v>
      </c>
      <c r="N318" s="94">
        <f t="shared" si="12"/>
        <v>27061.426684280053</v>
      </c>
    </row>
    <row r="319" spans="1:14">
      <c r="A319" s="94">
        <v>317</v>
      </c>
      <c r="B319" s="87">
        <v>17</v>
      </c>
      <c r="C319" s="87">
        <v>3</v>
      </c>
      <c r="D319" s="87">
        <v>2</v>
      </c>
      <c r="E319" s="87">
        <v>702</v>
      </c>
      <c r="F319" s="95" t="s">
        <v>822</v>
      </c>
      <c r="G319" s="87" t="s">
        <v>678</v>
      </c>
      <c r="H319" s="96" t="s">
        <v>764</v>
      </c>
      <c r="I319" s="97" t="s">
        <v>765</v>
      </c>
      <c r="J319" s="98">
        <v>58.53</v>
      </c>
      <c r="K319" s="99">
        <v>45.42</v>
      </c>
      <c r="L319" s="97">
        <v>21000</v>
      </c>
      <c r="M319" s="97">
        <f t="shared" si="11"/>
        <v>1229130</v>
      </c>
      <c r="N319" s="94">
        <f t="shared" si="12"/>
        <v>27061.426684280053</v>
      </c>
    </row>
    <row r="320" spans="1:14">
      <c r="A320" s="94">
        <v>318</v>
      </c>
      <c r="B320" s="87">
        <v>17</v>
      </c>
      <c r="C320" s="87">
        <v>3</v>
      </c>
      <c r="D320" s="87">
        <v>2</v>
      </c>
      <c r="E320" s="87">
        <v>703</v>
      </c>
      <c r="F320" s="95" t="s">
        <v>822</v>
      </c>
      <c r="G320" s="87" t="s">
        <v>678</v>
      </c>
      <c r="H320" s="96" t="s">
        <v>767</v>
      </c>
      <c r="I320" s="97" t="s">
        <v>765</v>
      </c>
      <c r="J320" s="98">
        <v>58.53</v>
      </c>
      <c r="K320" s="99">
        <v>45.42</v>
      </c>
      <c r="L320" s="97">
        <v>21000</v>
      </c>
      <c r="M320" s="97">
        <f t="shared" si="11"/>
        <v>1229130</v>
      </c>
      <c r="N320" s="94">
        <f t="shared" si="12"/>
        <v>27061.426684280053</v>
      </c>
    </row>
    <row r="321" spans="1:14">
      <c r="A321" s="94">
        <v>319</v>
      </c>
      <c r="B321" s="87">
        <v>17</v>
      </c>
      <c r="C321" s="87">
        <v>3</v>
      </c>
      <c r="D321" s="87">
        <v>2</v>
      </c>
      <c r="E321" s="87">
        <v>802</v>
      </c>
      <c r="F321" s="95" t="s">
        <v>823</v>
      </c>
      <c r="G321" s="87" t="s">
        <v>678</v>
      </c>
      <c r="H321" s="96" t="s">
        <v>764</v>
      </c>
      <c r="I321" s="97" t="s">
        <v>765</v>
      </c>
      <c r="J321" s="98">
        <v>58.53</v>
      </c>
      <c r="K321" s="99">
        <v>45.42</v>
      </c>
      <c r="L321" s="97">
        <v>21000</v>
      </c>
      <c r="M321" s="97">
        <f t="shared" si="11"/>
        <v>1229130</v>
      </c>
      <c r="N321" s="94">
        <f t="shared" si="12"/>
        <v>27061.426684280053</v>
      </c>
    </row>
    <row r="322" spans="1:14">
      <c r="A322" s="94">
        <v>320</v>
      </c>
      <c r="B322" s="87">
        <v>17</v>
      </c>
      <c r="C322" s="87">
        <v>3</v>
      </c>
      <c r="D322" s="87">
        <v>2</v>
      </c>
      <c r="E322" s="87">
        <v>803</v>
      </c>
      <c r="F322" s="95" t="s">
        <v>823</v>
      </c>
      <c r="G322" s="87" t="s">
        <v>678</v>
      </c>
      <c r="H322" s="96" t="s">
        <v>767</v>
      </c>
      <c r="I322" s="97" t="s">
        <v>765</v>
      </c>
      <c r="J322" s="98">
        <v>58.53</v>
      </c>
      <c r="K322" s="99">
        <v>45.42</v>
      </c>
      <c r="L322" s="97">
        <v>21000</v>
      </c>
      <c r="M322" s="97">
        <f t="shared" si="11"/>
        <v>1229130</v>
      </c>
      <c r="N322" s="94">
        <f t="shared" si="12"/>
        <v>27061.426684280053</v>
      </c>
    </row>
    <row r="323" spans="1:14">
      <c r="A323" s="94">
        <v>321</v>
      </c>
      <c r="B323" s="87">
        <v>17</v>
      </c>
      <c r="C323" s="87">
        <v>3</v>
      </c>
      <c r="D323" s="87">
        <v>2</v>
      </c>
      <c r="E323" s="87">
        <v>902</v>
      </c>
      <c r="F323" s="95" t="s">
        <v>824</v>
      </c>
      <c r="G323" s="87" t="s">
        <v>678</v>
      </c>
      <c r="H323" s="96" t="s">
        <v>764</v>
      </c>
      <c r="I323" s="97" t="s">
        <v>765</v>
      </c>
      <c r="J323" s="98">
        <v>58.53</v>
      </c>
      <c r="K323" s="99">
        <v>45.42</v>
      </c>
      <c r="L323" s="97">
        <v>21000</v>
      </c>
      <c r="M323" s="97">
        <f t="shared" si="11"/>
        <v>1229130</v>
      </c>
      <c r="N323" s="94">
        <f t="shared" si="12"/>
        <v>27061.426684280053</v>
      </c>
    </row>
    <row r="324" spans="1:14">
      <c r="A324" s="94">
        <v>322</v>
      </c>
      <c r="B324" s="87">
        <v>17</v>
      </c>
      <c r="C324" s="87">
        <v>3</v>
      </c>
      <c r="D324" s="87">
        <v>2</v>
      </c>
      <c r="E324" s="87">
        <v>903</v>
      </c>
      <c r="F324" s="95" t="s">
        <v>824</v>
      </c>
      <c r="G324" s="87" t="s">
        <v>678</v>
      </c>
      <c r="H324" s="96" t="s">
        <v>767</v>
      </c>
      <c r="I324" s="97" t="s">
        <v>765</v>
      </c>
      <c r="J324" s="98">
        <v>58.53</v>
      </c>
      <c r="K324" s="99">
        <v>45.42</v>
      </c>
      <c r="L324" s="97">
        <v>21000</v>
      </c>
      <c r="M324" s="97">
        <f t="shared" si="11"/>
        <v>1229130</v>
      </c>
      <c r="N324" s="94">
        <f t="shared" si="12"/>
        <v>27061.426684280053</v>
      </c>
    </row>
    <row r="325" spans="1:14">
      <c r="A325" s="94">
        <v>323</v>
      </c>
      <c r="B325" s="87">
        <v>17</v>
      </c>
      <c r="C325" s="87">
        <v>3</v>
      </c>
      <c r="D325" s="87">
        <v>2</v>
      </c>
      <c r="E325" s="87">
        <v>1002</v>
      </c>
      <c r="F325" s="95" t="s">
        <v>825</v>
      </c>
      <c r="G325" s="87" t="s">
        <v>678</v>
      </c>
      <c r="H325" s="96" t="s">
        <v>764</v>
      </c>
      <c r="I325" s="97" t="s">
        <v>765</v>
      </c>
      <c r="J325" s="98">
        <v>58.53</v>
      </c>
      <c r="K325" s="99">
        <v>45.42</v>
      </c>
      <c r="L325" s="97">
        <v>21000</v>
      </c>
      <c r="M325" s="97">
        <f t="shared" si="11"/>
        <v>1229130</v>
      </c>
      <c r="N325" s="94">
        <f t="shared" si="12"/>
        <v>27061.426684280053</v>
      </c>
    </row>
    <row r="326" spans="1:14">
      <c r="A326" s="94">
        <v>324</v>
      </c>
      <c r="B326" s="87">
        <v>17</v>
      </c>
      <c r="C326" s="87">
        <v>3</v>
      </c>
      <c r="D326" s="87">
        <v>2</v>
      </c>
      <c r="E326" s="87">
        <v>1003</v>
      </c>
      <c r="F326" s="95" t="s">
        <v>825</v>
      </c>
      <c r="G326" s="87" t="s">
        <v>678</v>
      </c>
      <c r="H326" s="96" t="s">
        <v>767</v>
      </c>
      <c r="I326" s="97" t="s">
        <v>765</v>
      </c>
      <c r="J326" s="98">
        <v>58.53</v>
      </c>
      <c r="K326" s="99">
        <v>45.42</v>
      </c>
      <c r="L326" s="97">
        <v>21000</v>
      </c>
      <c r="M326" s="97">
        <f t="shared" si="11"/>
        <v>1229130</v>
      </c>
      <c r="N326" s="94">
        <f t="shared" si="12"/>
        <v>27061.426684280053</v>
      </c>
    </row>
    <row r="327" spans="1:14">
      <c r="A327" s="94">
        <v>325</v>
      </c>
      <c r="B327" s="87">
        <v>17</v>
      </c>
      <c r="C327" s="87">
        <v>3</v>
      </c>
      <c r="D327" s="87">
        <v>2</v>
      </c>
      <c r="E327" s="87">
        <v>1102</v>
      </c>
      <c r="F327" s="95" t="s">
        <v>826</v>
      </c>
      <c r="G327" s="87" t="s">
        <v>678</v>
      </c>
      <c r="H327" s="96" t="s">
        <v>764</v>
      </c>
      <c r="I327" s="97" t="s">
        <v>765</v>
      </c>
      <c r="J327" s="98">
        <v>58.53</v>
      </c>
      <c r="K327" s="99">
        <v>45.42</v>
      </c>
      <c r="L327" s="97">
        <v>21000</v>
      </c>
      <c r="M327" s="97">
        <f t="shared" si="11"/>
        <v>1229130</v>
      </c>
      <c r="N327" s="94">
        <f t="shared" si="12"/>
        <v>27061.426684280053</v>
      </c>
    </row>
    <row r="328" spans="1:14">
      <c r="A328" s="94">
        <v>326</v>
      </c>
      <c r="B328" s="87">
        <v>17</v>
      </c>
      <c r="C328" s="87">
        <v>3</v>
      </c>
      <c r="D328" s="87">
        <v>2</v>
      </c>
      <c r="E328" s="87">
        <v>1103</v>
      </c>
      <c r="F328" s="95" t="s">
        <v>826</v>
      </c>
      <c r="G328" s="87" t="s">
        <v>678</v>
      </c>
      <c r="H328" s="96" t="s">
        <v>767</v>
      </c>
      <c r="I328" s="97" t="s">
        <v>765</v>
      </c>
      <c r="J328" s="98">
        <v>58.53</v>
      </c>
      <c r="K328" s="99">
        <v>45.42</v>
      </c>
      <c r="L328" s="97">
        <v>21000</v>
      </c>
      <c r="M328" s="97">
        <f t="shared" si="11"/>
        <v>1229130</v>
      </c>
      <c r="N328" s="94">
        <f t="shared" si="12"/>
        <v>27061.426684280053</v>
      </c>
    </row>
    <row r="329" spans="1:14">
      <c r="A329" s="94">
        <v>327</v>
      </c>
      <c r="B329" s="87">
        <v>17</v>
      </c>
      <c r="C329" s="87">
        <v>3</v>
      </c>
      <c r="D329" s="87">
        <v>2</v>
      </c>
      <c r="E329" s="87">
        <v>1202</v>
      </c>
      <c r="F329" s="95" t="s">
        <v>827</v>
      </c>
      <c r="G329" s="87" t="s">
        <v>678</v>
      </c>
      <c r="H329" s="96" t="s">
        <v>764</v>
      </c>
      <c r="I329" s="97" t="s">
        <v>765</v>
      </c>
      <c r="J329" s="98">
        <v>58.53</v>
      </c>
      <c r="K329" s="99">
        <v>45.42</v>
      </c>
      <c r="L329" s="97">
        <v>21000</v>
      </c>
      <c r="M329" s="97">
        <f t="shared" si="11"/>
        <v>1229130</v>
      </c>
      <c r="N329" s="94">
        <f t="shared" si="12"/>
        <v>27061.426684280053</v>
      </c>
    </row>
    <row r="330" spans="1:14">
      <c r="A330" s="94">
        <v>328</v>
      </c>
      <c r="B330" s="87">
        <v>17</v>
      </c>
      <c r="C330" s="87">
        <v>3</v>
      </c>
      <c r="D330" s="87">
        <v>2</v>
      </c>
      <c r="E330" s="87">
        <v>1203</v>
      </c>
      <c r="F330" s="95" t="s">
        <v>827</v>
      </c>
      <c r="G330" s="87" t="s">
        <v>678</v>
      </c>
      <c r="H330" s="96" t="s">
        <v>767</v>
      </c>
      <c r="I330" s="97" t="s">
        <v>765</v>
      </c>
      <c r="J330" s="98">
        <v>58.53</v>
      </c>
      <c r="K330" s="99">
        <v>45.42</v>
      </c>
      <c r="L330" s="97">
        <v>21000</v>
      </c>
      <c r="M330" s="97">
        <f t="shared" si="11"/>
        <v>1229130</v>
      </c>
      <c r="N330" s="94">
        <f t="shared" si="12"/>
        <v>27061.426684280053</v>
      </c>
    </row>
    <row r="331" spans="1:14">
      <c r="A331" s="94">
        <v>329</v>
      </c>
      <c r="B331" s="87">
        <v>17</v>
      </c>
      <c r="C331" s="87">
        <v>3</v>
      </c>
      <c r="D331" s="87">
        <v>2</v>
      </c>
      <c r="E331" s="87">
        <v>1302</v>
      </c>
      <c r="F331" s="95" t="s">
        <v>828</v>
      </c>
      <c r="G331" s="87" t="s">
        <v>678</v>
      </c>
      <c r="H331" s="96" t="s">
        <v>764</v>
      </c>
      <c r="I331" s="97" t="s">
        <v>765</v>
      </c>
      <c r="J331" s="98">
        <v>58.53</v>
      </c>
      <c r="K331" s="99">
        <v>45.42</v>
      </c>
      <c r="L331" s="97">
        <v>21000</v>
      </c>
      <c r="M331" s="97">
        <f t="shared" si="11"/>
        <v>1229130</v>
      </c>
      <c r="N331" s="94">
        <f t="shared" si="12"/>
        <v>27061.426684280053</v>
      </c>
    </row>
    <row r="332" spans="1:14">
      <c r="A332" s="94">
        <v>330</v>
      </c>
      <c r="B332" s="87">
        <v>17</v>
      </c>
      <c r="C332" s="87">
        <v>3</v>
      </c>
      <c r="D332" s="87">
        <v>2</v>
      </c>
      <c r="E332" s="87">
        <v>1303</v>
      </c>
      <c r="F332" s="95" t="s">
        <v>828</v>
      </c>
      <c r="G332" s="87" t="s">
        <v>678</v>
      </c>
      <c r="H332" s="96" t="s">
        <v>767</v>
      </c>
      <c r="I332" s="97" t="s">
        <v>765</v>
      </c>
      <c r="J332" s="98">
        <v>58.53</v>
      </c>
      <c r="K332" s="99">
        <v>45.42</v>
      </c>
      <c r="L332" s="97">
        <v>21000</v>
      </c>
      <c r="M332" s="97">
        <f t="shared" si="11"/>
        <v>1229130</v>
      </c>
      <c r="N332" s="94">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B2" sqref="B2"/>
    </sheetView>
  </sheetViews>
  <sheetFormatPr defaultColWidth="14.625" defaultRowHeight="14.25"/>
  <cols>
    <col min="1" max="1" width="24.375" style="5" customWidth="1"/>
    <col min="2" max="16384" width="14.625" style="5"/>
  </cols>
  <sheetData>
    <row r="1" spans="1:9" ht="16.5">
      <c r="A1" s="1" t="s">
        <v>0</v>
      </c>
      <c r="B1" s="2">
        <f>一居室房源表356套!N12</f>
        <v>18234.319999999996</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52879.527999999991</v>
      </c>
      <c r="C5" s="1">
        <f>ROUND(B5*10000/$B$1,0)</f>
        <v>29000</v>
      </c>
      <c r="D5" s="1" t="e">
        <f>ROUND(B5*10000/$B$2,0)</f>
        <v>#DIV/0!</v>
      </c>
      <c r="E5" s="3"/>
      <c r="F5" s="4"/>
      <c r="G5" s="4"/>
    </row>
    <row r="6" spans="1:9" ht="16.5">
      <c r="A6" s="1" t="s">
        <v>8</v>
      </c>
      <c r="B6" s="1">
        <f>SUM(D14:D23)</f>
        <v>52879.527999999991</v>
      </c>
      <c r="C6" s="1">
        <f>ROUND(B6*10000/$B$1,0)</f>
        <v>29000</v>
      </c>
      <c r="D6" s="1" t="e">
        <f>ROUND(B6*10000/$B$2,0)</f>
        <v>#DIV/0!</v>
      </c>
      <c r="E6" s="3"/>
      <c r="F6" s="4"/>
      <c r="G6" s="4"/>
    </row>
    <row r="7" spans="1:9" ht="16.5">
      <c r="A7" s="1" t="s">
        <v>9</v>
      </c>
      <c r="B7" s="1">
        <f>B5</f>
        <v>52879.527999999991</v>
      </c>
      <c r="C7" s="1">
        <f>ROUND(B7*10000/$B$1,0)</f>
        <v>29000</v>
      </c>
      <c r="D7" s="1" t="e">
        <f>ROUND(B7*10000/$B$2,0)</f>
        <v>#DIV/0!</v>
      </c>
      <c r="E7" s="3"/>
      <c r="F7" s="4"/>
      <c r="G7" s="4"/>
    </row>
    <row r="8" spans="1:9" ht="16.5">
      <c r="A8" s="1" t="s">
        <v>10</v>
      </c>
      <c r="B8" s="1">
        <f>B5</f>
        <v>52879.527999999991</v>
      </c>
      <c r="C8" s="1">
        <f>ROUND(B8*10000/$B$1,0)</f>
        <v>29000</v>
      </c>
      <c r="D8" s="1" t="e">
        <f>ROUND(B8*10000/$B$2,0)</f>
        <v>#DIV/0!</v>
      </c>
      <c r="E8" s="3"/>
      <c r="F8" s="4"/>
      <c r="G8" s="4"/>
    </row>
    <row r="9" spans="1:9" ht="16.5">
      <c r="A9" s="1" t="s">
        <v>11</v>
      </c>
      <c r="B9" s="7">
        <f>B5</f>
        <v>52879.527999999991</v>
      </c>
      <c r="C9" s="3"/>
      <c r="D9" s="3"/>
      <c r="E9" s="3"/>
      <c r="F9" s="4"/>
      <c r="G9" s="4"/>
    </row>
    <row r="10" spans="1:9" ht="16.5">
      <c r="A10" s="1" t="s">
        <v>12</v>
      </c>
      <c r="B10" s="7">
        <f>B5</f>
        <v>52879.527999999991</v>
      </c>
      <c r="C10" s="3"/>
      <c r="D10" s="3"/>
      <c r="E10" s="3"/>
      <c r="F10" s="4"/>
      <c r="G10" s="4"/>
    </row>
    <row r="11" spans="1:9" ht="16.5">
      <c r="A11" s="1" t="s">
        <v>13</v>
      </c>
      <c r="B11" s="7">
        <f>B5</f>
        <v>52879.527999999991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18234.319999999996</v>
      </c>
      <c r="C14" s="9">
        <v>0</v>
      </c>
      <c r="D14" s="9">
        <f>B14*E14/10000</f>
        <v>52879.527999999991</v>
      </c>
      <c r="E14" s="9">
        <v>29000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4"/>
  <sheetViews>
    <sheetView tabSelected="1" zoomScale="110" zoomScaleNormal="110" workbookViewId="0">
      <selection activeCell="G18" sqref="G18"/>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4" max="15" width="15.125" bestFit="1" customWidth="1"/>
    <col min="16" max="16" width="21.375" bestFit="1" customWidth="1"/>
    <col min="17" max="17" width="15.875" bestFit="1" customWidth="1"/>
    <col min="18" max="18" width="19.375" bestFit="1" customWidth="1"/>
    <col min="19" max="19" width="8.875" customWidth="1"/>
  </cols>
  <sheetData>
    <row r="1" spans="1:18">
      <c r="A1" s="339" t="s">
        <v>29</v>
      </c>
      <c r="B1" s="339"/>
      <c r="C1" s="339"/>
      <c r="D1" s="339"/>
      <c r="E1" s="339"/>
      <c r="F1" s="339"/>
      <c r="G1" s="339"/>
      <c r="H1" s="339"/>
      <c r="I1" s="339"/>
      <c r="J1" s="339"/>
    </row>
    <row r="2" spans="1:18">
      <c r="A2" s="15"/>
      <c r="B2" s="15"/>
      <c r="C2" s="15"/>
      <c r="D2" s="15"/>
      <c r="E2" s="15"/>
      <c r="F2" s="15"/>
      <c r="G2" s="15"/>
      <c r="H2" s="15"/>
      <c r="I2" s="15"/>
      <c r="J2" s="15"/>
    </row>
    <row r="3" spans="1:18">
      <c r="A3" s="331" t="s">
        <v>30</v>
      </c>
      <c r="B3" s="332"/>
      <c r="C3" s="345" t="s">
        <v>145</v>
      </c>
      <c r="D3" s="335"/>
      <c r="E3" s="335" t="s">
        <v>142</v>
      </c>
      <c r="F3" s="335"/>
      <c r="G3" s="335" t="s">
        <v>143</v>
      </c>
      <c r="H3" s="335"/>
      <c r="I3" s="331" t="s">
        <v>144</v>
      </c>
      <c r="J3" s="332"/>
    </row>
    <row r="4" spans="1:18">
      <c r="A4" s="335" t="s">
        <v>31</v>
      </c>
      <c r="B4" s="335"/>
      <c r="C4" s="338" t="s">
        <v>1083</v>
      </c>
      <c r="D4" s="332"/>
      <c r="E4" s="333" t="str">
        <f>N20</f>
        <v>惠润家园九地块</v>
      </c>
      <c r="F4" s="332"/>
      <c r="G4" s="333" t="str">
        <f>N21</f>
        <v>惠润家园七地块</v>
      </c>
      <c r="H4" s="332"/>
      <c r="I4" s="333" t="str">
        <f>N22</f>
        <v>云翔嘉苑</v>
      </c>
      <c r="J4" s="332"/>
    </row>
    <row r="5" spans="1:18" ht="17.100000000000001" customHeight="1">
      <c r="A5" s="335" t="s">
        <v>32</v>
      </c>
      <c r="B5" s="335"/>
      <c r="C5" s="331" t="s">
        <v>33</v>
      </c>
      <c r="D5" s="332"/>
      <c r="E5" s="337">
        <f>Q20</f>
        <v>50</v>
      </c>
      <c r="F5" s="332"/>
      <c r="G5" s="337">
        <f>Q21</f>
        <v>55.36</v>
      </c>
      <c r="H5" s="332"/>
      <c r="I5" s="337">
        <f>Q22</f>
        <v>49.02</v>
      </c>
      <c r="J5" s="332"/>
    </row>
    <row r="6" spans="1:18" ht="39" customHeight="1">
      <c r="A6" s="335" t="s">
        <v>34</v>
      </c>
      <c r="B6" s="335"/>
      <c r="C6" s="16">
        <v>45789</v>
      </c>
      <c r="D6" s="17">
        <v>100</v>
      </c>
      <c r="E6" s="16">
        <v>45748</v>
      </c>
      <c r="F6" s="17">
        <v>100</v>
      </c>
      <c r="G6" s="16">
        <v>45748</v>
      </c>
      <c r="H6" s="17">
        <v>100</v>
      </c>
      <c r="I6" s="16">
        <v>45748</v>
      </c>
      <c r="J6" s="17">
        <v>100</v>
      </c>
      <c r="M6" t="s">
        <v>1334</v>
      </c>
      <c r="N6" s="323" t="s">
        <v>1335</v>
      </c>
      <c r="O6" t="s">
        <v>1336</v>
      </c>
      <c r="P6" t="s">
        <v>1337</v>
      </c>
      <c r="Q6" t="s">
        <v>1338</v>
      </c>
      <c r="R6" t="s">
        <v>1339</v>
      </c>
    </row>
    <row r="7" spans="1:18">
      <c r="A7" s="335" t="s">
        <v>35</v>
      </c>
      <c r="B7" s="335"/>
      <c r="C7" s="18" t="s">
        <v>36</v>
      </c>
      <c r="D7" s="18">
        <v>100</v>
      </c>
      <c r="E7" s="18" t="s">
        <v>36</v>
      </c>
      <c r="F7" s="18">
        <v>100</v>
      </c>
      <c r="G7" s="18" t="s">
        <v>36</v>
      </c>
      <c r="H7" s="18">
        <f>IF(G7=C7,100,"请调整")</f>
        <v>100</v>
      </c>
      <c r="I7" s="18" t="s">
        <v>36</v>
      </c>
      <c r="J7" s="18">
        <f>IF(I7=G7,100,"请调整")</f>
        <v>100</v>
      </c>
      <c r="M7" s="179">
        <v>1</v>
      </c>
      <c r="N7" s="323">
        <v>100</v>
      </c>
      <c r="O7">
        <f>N7+$M$7</f>
        <v>101</v>
      </c>
      <c r="P7">
        <f t="shared" ref="P7:R7" si="0">O7+$M$7</f>
        <v>102</v>
      </c>
      <c r="Q7">
        <f t="shared" si="0"/>
        <v>103</v>
      </c>
      <c r="R7">
        <f t="shared" si="0"/>
        <v>104</v>
      </c>
    </row>
    <row r="8" spans="1:18" ht="60">
      <c r="A8" s="341" t="s">
        <v>37</v>
      </c>
      <c r="B8" s="19" t="s">
        <v>38</v>
      </c>
      <c r="C8" s="19" t="s">
        <v>1370</v>
      </c>
      <c r="D8" s="18">
        <v>100</v>
      </c>
      <c r="E8" s="19" t="s">
        <v>1365</v>
      </c>
      <c r="F8" s="37">
        <v>105</v>
      </c>
      <c r="G8" s="19" t="s">
        <v>1366</v>
      </c>
      <c r="H8" s="37">
        <f>F8</f>
        <v>105</v>
      </c>
      <c r="I8" s="19" t="s">
        <v>1366</v>
      </c>
      <c r="J8" s="37">
        <f>H8</f>
        <v>105</v>
      </c>
      <c r="K8">
        <v>2.5</v>
      </c>
      <c r="M8" t="s">
        <v>1340</v>
      </c>
      <c r="N8" t="s">
        <v>1341</v>
      </c>
      <c r="O8" t="s">
        <v>1342</v>
      </c>
      <c r="P8" t="s">
        <v>1343</v>
      </c>
      <c r="Q8" s="323" t="s">
        <v>1344</v>
      </c>
      <c r="R8" t="s">
        <v>1345</v>
      </c>
    </row>
    <row r="9" spans="1:18" ht="24">
      <c r="A9" s="342"/>
      <c r="B9" s="19" t="s">
        <v>1097</v>
      </c>
      <c r="C9" s="19" t="s">
        <v>1355</v>
      </c>
      <c r="D9" s="18">
        <v>100</v>
      </c>
      <c r="E9" s="19" t="s">
        <v>1355</v>
      </c>
      <c r="F9" s="18">
        <v>100</v>
      </c>
      <c r="G9" s="19" t="s">
        <v>1355</v>
      </c>
      <c r="H9" s="18">
        <v>100</v>
      </c>
      <c r="I9" s="19" t="s">
        <v>1355</v>
      </c>
      <c r="J9" s="18">
        <v>100</v>
      </c>
      <c r="M9" s="179">
        <v>2</v>
      </c>
      <c r="N9">
        <f t="shared" ref="N9:O9" si="1">O9+$M$9</f>
        <v>106</v>
      </c>
      <c r="O9">
        <f t="shared" si="1"/>
        <v>104</v>
      </c>
      <c r="P9">
        <f>Q9+$M$9</f>
        <v>102</v>
      </c>
      <c r="Q9" s="323">
        <v>100</v>
      </c>
      <c r="R9">
        <f>Q9-$M$9</f>
        <v>98</v>
      </c>
    </row>
    <row r="10" spans="1:18" ht="36">
      <c r="A10" s="342"/>
      <c r="B10" s="34" t="s">
        <v>1098</v>
      </c>
      <c r="C10" s="34" t="s">
        <v>1358</v>
      </c>
      <c r="D10" s="35">
        <v>100</v>
      </c>
      <c r="E10" s="34" t="s">
        <v>1353</v>
      </c>
      <c r="F10" s="281">
        <f>N9</f>
        <v>106</v>
      </c>
      <c r="G10" s="34" t="s">
        <v>1354</v>
      </c>
      <c r="H10" s="281">
        <f>N9</f>
        <v>106</v>
      </c>
      <c r="I10" s="34" t="s">
        <v>1371</v>
      </c>
      <c r="J10" s="281">
        <f>N9</f>
        <v>106</v>
      </c>
      <c r="M10" t="s">
        <v>1346</v>
      </c>
      <c r="N10" t="s">
        <v>1341</v>
      </c>
      <c r="O10" s="323" t="s">
        <v>1342</v>
      </c>
      <c r="P10" t="s">
        <v>1343</v>
      </c>
      <c r="Q10" t="s">
        <v>1344</v>
      </c>
      <c r="R10" t="s">
        <v>1345</v>
      </c>
    </row>
    <row r="11" spans="1:18" ht="59.45" customHeight="1">
      <c r="A11" s="342"/>
      <c r="B11" s="34" t="s">
        <v>1099</v>
      </c>
      <c r="C11" s="34" t="s">
        <v>1359</v>
      </c>
      <c r="D11" s="35">
        <v>100</v>
      </c>
      <c r="E11" s="34" t="s">
        <v>1357</v>
      </c>
      <c r="F11" s="281">
        <f>N11</f>
        <v>102</v>
      </c>
      <c r="G11" s="34" t="s">
        <v>1357</v>
      </c>
      <c r="H11" s="281">
        <f>F11</f>
        <v>102</v>
      </c>
      <c r="I11" s="34" t="s">
        <v>1357</v>
      </c>
      <c r="J11" s="281">
        <f>H11</f>
        <v>102</v>
      </c>
      <c r="M11" s="179">
        <v>2</v>
      </c>
      <c r="N11">
        <f>O11+$M$11</f>
        <v>102</v>
      </c>
      <c r="O11" s="323">
        <v>100</v>
      </c>
      <c r="P11">
        <f>O11-$M$11</f>
        <v>98</v>
      </c>
      <c r="Q11">
        <f t="shared" ref="Q11:R11" si="2">P11-$M$11</f>
        <v>96</v>
      </c>
      <c r="R11">
        <f t="shared" si="2"/>
        <v>94</v>
      </c>
    </row>
    <row r="12" spans="1:18" ht="72">
      <c r="A12" s="342"/>
      <c r="B12" s="19" t="s">
        <v>39</v>
      </c>
      <c r="C12" s="19" t="s">
        <v>1362</v>
      </c>
      <c r="D12" s="18">
        <v>100</v>
      </c>
      <c r="E12" s="19" t="s">
        <v>1363</v>
      </c>
      <c r="F12" s="37">
        <v>102</v>
      </c>
      <c r="G12" s="19" t="s">
        <v>1363</v>
      </c>
      <c r="H12" s="37">
        <v>102</v>
      </c>
      <c r="I12" s="19" t="s">
        <v>1363</v>
      </c>
      <c r="J12" s="37">
        <v>102</v>
      </c>
      <c r="K12" s="326">
        <v>2</v>
      </c>
      <c r="M12" t="s">
        <v>1347</v>
      </c>
      <c r="N12" t="s">
        <v>1348</v>
      </c>
      <c r="O12" t="s">
        <v>1349</v>
      </c>
      <c r="P12" t="s">
        <v>1350</v>
      </c>
      <c r="Q12" t="s">
        <v>1351</v>
      </c>
      <c r="R12" t="s">
        <v>1352</v>
      </c>
    </row>
    <row r="13" spans="1:18" ht="96">
      <c r="A13" s="342"/>
      <c r="B13" s="19" t="s">
        <v>40</v>
      </c>
      <c r="C13" s="19" t="s">
        <v>1361</v>
      </c>
      <c r="D13" s="18">
        <v>100</v>
      </c>
      <c r="E13" s="19" t="s">
        <v>1364</v>
      </c>
      <c r="F13" s="37">
        <v>103</v>
      </c>
      <c r="G13" s="19" t="s">
        <v>1364</v>
      </c>
      <c r="H13" s="37">
        <f>F13</f>
        <v>103</v>
      </c>
      <c r="I13" s="19" t="s">
        <v>1364</v>
      </c>
      <c r="J13" s="37">
        <f>H13</f>
        <v>103</v>
      </c>
      <c r="K13">
        <v>3</v>
      </c>
      <c r="M13">
        <f>'[3]比较法-蓝领'!M13</f>
        <v>1</v>
      </c>
      <c r="N13">
        <f t="shared" ref="N13:P13" si="3">O13+$M$15</f>
        <v>100</v>
      </c>
      <c r="O13">
        <f t="shared" si="3"/>
        <v>100</v>
      </c>
      <c r="P13">
        <f t="shared" si="3"/>
        <v>100</v>
      </c>
      <c r="Q13">
        <f>R13+$M$15</f>
        <v>100</v>
      </c>
      <c r="R13">
        <v>100</v>
      </c>
    </row>
    <row r="14" spans="1:18">
      <c r="A14" s="342"/>
      <c r="B14" s="34" t="s">
        <v>104</v>
      </c>
      <c r="C14" s="34" t="s">
        <v>1151</v>
      </c>
      <c r="D14" s="18">
        <v>100</v>
      </c>
      <c r="E14" s="34" t="s">
        <v>1151</v>
      </c>
      <c r="F14" s="18">
        <v>100</v>
      </c>
      <c r="G14" s="34" t="s">
        <v>1151</v>
      </c>
      <c r="H14" s="18">
        <v>100</v>
      </c>
      <c r="I14" s="34" t="s">
        <v>1151</v>
      </c>
      <c r="J14" s="18">
        <v>100</v>
      </c>
    </row>
    <row r="15" spans="1:18">
      <c r="A15" s="343"/>
      <c r="B15" s="19" t="s">
        <v>150</v>
      </c>
      <c r="C15" s="19" t="s">
        <v>105</v>
      </c>
      <c r="D15" s="18">
        <v>100</v>
      </c>
      <c r="E15" s="19" t="str">
        <f>R20</f>
        <v>南</v>
      </c>
      <c r="F15" s="37">
        <f>C49</f>
        <v>99.5</v>
      </c>
      <c r="G15" s="19" t="str">
        <f>R21</f>
        <v>南北</v>
      </c>
      <c r="H15" s="18">
        <v>100</v>
      </c>
      <c r="I15" s="19" t="str">
        <f>R22</f>
        <v>南</v>
      </c>
      <c r="J15" s="37">
        <f>F15</f>
        <v>99.5</v>
      </c>
    </row>
    <row r="16" spans="1:18" ht="21.75" customHeight="1">
      <c r="A16" s="344" t="s">
        <v>41</v>
      </c>
      <c r="B16" s="19" t="s">
        <v>1084</v>
      </c>
      <c r="C16" s="282">
        <v>1</v>
      </c>
      <c r="D16" s="18">
        <v>100</v>
      </c>
      <c r="E16" s="282">
        <v>0.78</v>
      </c>
      <c r="F16" s="37">
        <v>98</v>
      </c>
      <c r="G16" s="282">
        <f>E16</f>
        <v>0.78</v>
      </c>
      <c r="H16" s="37">
        <f>F16</f>
        <v>98</v>
      </c>
      <c r="I16" s="282">
        <f>G16</f>
        <v>0.78</v>
      </c>
      <c r="J16" s="37">
        <f>H16</f>
        <v>98</v>
      </c>
    </row>
    <row r="17" spans="1:18" ht="27.75" customHeight="1">
      <c r="A17" s="342"/>
      <c r="B17" s="120" t="s">
        <v>1085</v>
      </c>
      <c r="C17" s="19" t="s">
        <v>1073</v>
      </c>
      <c r="D17" s="18">
        <v>100</v>
      </c>
      <c r="E17" s="19" t="s">
        <v>1073</v>
      </c>
      <c r="F17" s="18">
        <v>100</v>
      </c>
      <c r="G17" s="19" t="s">
        <v>1073</v>
      </c>
      <c r="H17" s="18">
        <v>100</v>
      </c>
      <c r="I17" s="19" t="s">
        <v>1073</v>
      </c>
      <c r="J17" s="18">
        <v>100</v>
      </c>
      <c r="M17">
        <v>2012</v>
      </c>
      <c r="N17">
        <f>1-(2025-M17)/60</f>
        <v>0.78333333333333333</v>
      </c>
    </row>
    <row r="18" spans="1:18" ht="27.75" customHeight="1">
      <c r="A18" s="342"/>
      <c r="B18" s="120" t="s">
        <v>1086</v>
      </c>
      <c r="C18" s="34" t="s">
        <v>140</v>
      </c>
      <c r="D18" s="18">
        <v>100</v>
      </c>
      <c r="E18" s="34" t="s">
        <v>140</v>
      </c>
      <c r="F18" s="18">
        <v>100</v>
      </c>
      <c r="G18" s="34" t="s">
        <v>140</v>
      </c>
      <c r="H18" s="18">
        <f t="shared" ref="G18:J18" si="4">F18</f>
        <v>100</v>
      </c>
      <c r="I18" s="34" t="s">
        <v>140</v>
      </c>
      <c r="J18" s="18">
        <f t="shared" si="4"/>
        <v>100</v>
      </c>
    </row>
    <row r="19" spans="1:18">
      <c r="A19" s="342"/>
      <c r="B19" s="120" t="s">
        <v>1087</v>
      </c>
      <c r="C19" s="170" t="s">
        <v>1360</v>
      </c>
      <c r="D19" s="18">
        <v>100</v>
      </c>
      <c r="E19" s="170" t="str">
        <f>C19</f>
        <v>有燃气</v>
      </c>
      <c r="F19" s="18">
        <v>100</v>
      </c>
      <c r="G19" s="170" t="str">
        <f>E19</f>
        <v>有燃气</v>
      </c>
      <c r="H19" s="18">
        <v>100</v>
      </c>
      <c r="I19" s="170" t="str">
        <f>G19</f>
        <v>有燃气</v>
      </c>
      <c r="J19" s="18">
        <f>H19</f>
        <v>100</v>
      </c>
    </row>
    <row r="20" spans="1:18" ht="24">
      <c r="A20" s="342"/>
      <c r="B20" s="34" t="s">
        <v>1088</v>
      </c>
      <c r="C20" s="34" t="s">
        <v>1202</v>
      </c>
      <c r="D20" s="35">
        <v>100</v>
      </c>
      <c r="E20" s="34" t="s">
        <v>1202</v>
      </c>
      <c r="F20" s="35">
        <v>100</v>
      </c>
      <c r="G20" s="34" t="s">
        <v>1202</v>
      </c>
      <c r="H20" s="35">
        <f>F20</f>
        <v>100</v>
      </c>
      <c r="I20" s="34" t="s">
        <v>1202</v>
      </c>
      <c r="J20" s="35">
        <f>F20</f>
        <v>100</v>
      </c>
      <c r="N20" s="324" t="s">
        <v>1327</v>
      </c>
      <c r="O20" s="324">
        <v>62</v>
      </c>
      <c r="P20" s="324">
        <v>3100</v>
      </c>
      <c r="Q20" s="325">
        <f>ROUND(P20/O20,2)</f>
        <v>50</v>
      </c>
      <c r="R20" t="s">
        <v>867</v>
      </c>
    </row>
    <row r="21" spans="1:18">
      <c r="A21" s="342"/>
      <c r="B21" s="121" t="s">
        <v>1146</v>
      </c>
      <c r="C21" s="34" t="s">
        <v>901</v>
      </c>
      <c r="D21" s="35">
        <v>100</v>
      </c>
      <c r="E21" s="34" t="s">
        <v>901</v>
      </c>
      <c r="F21" s="35">
        <v>100</v>
      </c>
      <c r="G21" s="34" t="s">
        <v>901</v>
      </c>
      <c r="H21" s="35">
        <v>100</v>
      </c>
      <c r="I21" s="34" t="s">
        <v>901</v>
      </c>
      <c r="J21" s="35">
        <v>100</v>
      </c>
      <c r="N21" s="324" t="s">
        <v>1328</v>
      </c>
      <c r="O21" s="324">
        <v>56</v>
      </c>
      <c r="P21" s="324">
        <v>3100</v>
      </c>
      <c r="Q21" s="325">
        <f t="shared" ref="Q21:Q22" si="5">ROUND(P21/O21,2)</f>
        <v>55.36</v>
      </c>
      <c r="R21" t="s">
        <v>105</v>
      </c>
    </row>
    <row r="22" spans="1:18" ht="30" customHeight="1">
      <c r="A22" s="342"/>
      <c r="B22" s="120" t="s">
        <v>1080</v>
      </c>
      <c r="C22" s="168" t="s">
        <v>1332</v>
      </c>
      <c r="D22" s="169">
        <v>100</v>
      </c>
      <c r="E22" s="168" t="s">
        <v>1332</v>
      </c>
      <c r="F22" s="169">
        <v>100</v>
      </c>
      <c r="G22" s="168" t="s">
        <v>1332</v>
      </c>
      <c r="H22" s="169">
        <v>100</v>
      </c>
      <c r="I22" s="168" t="s">
        <v>1332</v>
      </c>
      <c r="J22" s="169">
        <v>100</v>
      </c>
      <c r="N22" s="324" t="s">
        <v>1329</v>
      </c>
      <c r="O22" s="324">
        <v>61</v>
      </c>
      <c r="P22" s="324">
        <v>2990</v>
      </c>
      <c r="Q22" s="325">
        <f t="shared" si="5"/>
        <v>49.02</v>
      </c>
      <c r="R22" t="s">
        <v>867</v>
      </c>
    </row>
    <row r="23" spans="1:18" ht="26.25" customHeight="1">
      <c r="A23" s="342"/>
      <c r="B23" s="120" t="s">
        <v>1089</v>
      </c>
      <c r="C23" s="168">
        <f>一居室房源表356套!P16</f>
        <v>51.22</v>
      </c>
      <c r="D23" s="169">
        <v>100</v>
      </c>
      <c r="E23" s="34">
        <f>O20</f>
        <v>62</v>
      </c>
      <c r="F23" s="18">
        <v>100</v>
      </c>
      <c r="G23" s="34">
        <f>O21</f>
        <v>56</v>
      </c>
      <c r="H23" s="18">
        <v>100</v>
      </c>
      <c r="I23" s="34">
        <f>O22</f>
        <v>61</v>
      </c>
      <c r="J23" s="18">
        <v>100</v>
      </c>
      <c r="N23" t="s">
        <v>1330</v>
      </c>
      <c r="O23">
        <v>66</v>
      </c>
      <c r="P23">
        <v>3600</v>
      </c>
      <c r="Q23" s="322">
        <f>ROUND(P23/O23,2)</f>
        <v>54.55</v>
      </c>
      <c r="R23" t="s">
        <v>867</v>
      </c>
    </row>
    <row r="24" spans="1:18" ht="24">
      <c r="A24" s="342"/>
      <c r="B24" s="121" t="s">
        <v>1090</v>
      </c>
      <c r="C24" s="34" t="s">
        <v>1333</v>
      </c>
      <c r="D24" s="18">
        <v>100</v>
      </c>
      <c r="E24" s="34" t="s">
        <v>1248</v>
      </c>
      <c r="F24" s="37">
        <v>105</v>
      </c>
      <c r="G24" s="34" t="str">
        <f>I24</f>
        <v>配备家具、家电齐全；功能正常，质量有保证，好</v>
      </c>
      <c r="H24" s="37">
        <f>F24</f>
        <v>105</v>
      </c>
      <c r="I24" s="34" t="s">
        <v>1150</v>
      </c>
      <c r="J24" s="37">
        <f>F24</f>
        <v>105</v>
      </c>
      <c r="N24" t="s">
        <v>1331</v>
      </c>
      <c r="O24">
        <v>55</v>
      </c>
      <c r="P24">
        <v>3300</v>
      </c>
      <c r="Q24" s="322">
        <f>ROUND(P24/O24,2)</f>
        <v>60</v>
      </c>
      <c r="R24" t="s">
        <v>867</v>
      </c>
    </row>
    <row r="25" spans="1:18" ht="24">
      <c r="A25" s="346" t="s">
        <v>1093</v>
      </c>
      <c r="B25" s="120" t="s">
        <v>1091</v>
      </c>
      <c r="C25" s="34" t="s">
        <v>1096</v>
      </c>
      <c r="D25" s="18">
        <v>100</v>
      </c>
      <c r="E25" s="34" t="s">
        <v>1096</v>
      </c>
      <c r="F25" s="18">
        <v>100</v>
      </c>
      <c r="G25" s="34" t="s">
        <v>1096</v>
      </c>
      <c r="H25" s="18">
        <f>F25</f>
        <v>100</v>
      </c>
      <c r="I25" s="34" t="s">
        <v>1096</v>
      </c>
      <c r="J25" s="18">
        <f>F25</f>
        <v>100</v>
      </c>
      <c r="K25" t="s">
        <v>1235</v>
      </c>
    </row>
    <row r="26" spans="1:18" ht="24">
      <c r="A26" s="347"/>
      <c r="B26" s="19" t="s">
        <v>1092</v>
      </c>
      <c r="C26" s="34" t="s">
        <v>1095</v>
      </c>
      <c r="D26" s="34">
        <v>100</v>
      </c>
      <c r="E26" s="34" t="s">
        <v>1095</v>
      </c>
      <c r="F26" s="34">
        <v>100</v>
      </c>
      <c r="G26" s="34" t="s">
        <v>1095</v>
      </c>
      <c r="H26" s="34">
        <v>100</v>
      </c>
      <c r="I26" s="34" t="s">
        <v>1095</v>
      </c>
      <c r="J26" s="34">
        <v>100</v>
      </c>
    </row>
    <row r="27" spans="1:18" hidden="1">
      <c r="A27" s="347"/>
      <c r="B27" s="19" t="s">
        <v>1080</v>
      </c>
      <c r="C27" s="19" t="s">
        <v>1081</v>
      </c>
      <c r="D27" s="18">
        <v>100</v>
      </c>
      <c r="E27" s="240" t="s">
        <v>1082</v>
      </c>
      <c r="F27" s="188">
        <v>100</v>
      </c>
      <c r="G27" s="240" t="s">
        <v>1081</v>
      </c>
      <c r="H27" s="22">
        <v>100</v>
      </c>
      <c r="I27" s="241" t="s">
        <v>1082</v>
      </c>
      <c r="J27" s="188">
        <v>100</v>
      </c>
    </row>
    <row r="28" spans="1:18" ht="24" hidden="1">
      <c r="A28" s="20"/>
      <c r="B28" s="18" t="s">
        <v>43</v>
      </c>
      <c r="C28" s="18" t="s">
        <v>44</v>
      </c>
      <c r="D28" s="18">
        <v>100</v>
      </c>
      <c r="E28" s="18" t="s">
        <v>44</v>
      </c>
      <c r="F28" s="22">
        <v>100</v>
      </c>
      <c r="G28" s="22" t="s">
        <v>44</v>
      </c>
      <c r="H28" s="22">
        <v>100</v>
      </c>
      <c r="I28" s="22" t="s">
        <v>44</v>
      </c>
      <c r="J28" s="22">
        <v>100</v>
      </c>
    </row>
    <row r="29" spans="1:18">
      <c r="A29" s="334" t="s">
        <v>45</v>
      </c>
      <c r="B29" s="334"/>
      <c r="C29" s="335" t="s">
        <v>46</v>
      </c>
      <c r="D29" s="335"/>
      <c r="E29" s="340">
        <f>E5</f>
        <v>50</v>
      </c>
      <c r="F29" s="340"/>
      <c r="G29" s="340">
        <f>G5</f>
        <v>55.36</v>
      </c>
      <c r="H29" s="340"/>
      <c r="I29" s="329">
        <f>I5</f>
        <v>49.02</v>
      </c>
      <c r="J29" s="330"/>
      <c r="L29">
        <f>(G29-I29)/I29</f>
        <v>0.12933496532027736</v>
      </c>
    </row>
    <row r="30" spans="1:18">
      <c r="A30" s="334" t="s">
        <v>47</v>
      </c>
      <c r="B30" s="334"/>
      <c r="C30" s="335" t="s">
        <v>46</v>
      </c>
      <c r="D30" s="335"/>
      <c r="E30" s="336">
        <f>ROUND(E29*POWER(100,COUNT(F6:F28))/PRODUCT(F6:F28),2)</f>
        <v>40.94</v>
      </c>
      <c r="F30" s="336"/>
      <c r="G30" s="336">
        <f>ROUND(G29*POWER(100,COUNT(H6:H28))/PRODUCT(H6:H28),2)</f>
        <v>45.11</v>
      </c>
      <c r="H30" s="336"/>
      <c r="I30" s="327">
        <f>ROUND(I29*POWER(100,COUNT(J6:J28))/PRODUCT(J6:J28),2)</f>
        <v>40.14</v>
      </c>
      <c r="J30" s="328"/>
      <c r="L30">
        <f>(G30-I30)/I30</f>
        <v>0.12381664175386145</v>
      </c>
    </row>
    <row r="31" spans="1:18">
      <c r="A31" s="14"/>
      <c r="B31" s="153" t="s">
        <v>839</v>
      </c>
      <c r="C31" s="153">
        <f>ROUND((E30+G30+I30)/3,2)</f>
        <v>42.06</v>
      </c>
      <c r="D31" s="14"/>
      <c r="E31" s="14"/>
      <c r="F31" s="14"/>
      <c r="G31" s="14"/>
      <c r="H31" s="14"/>
      <c r="I31" s="14"/>
      <c r="J31" s="14"/>
    </row>
    <row r="32" spans="1:18">
      <c r="A32" s="14"/>
      <c r="B32" t="s">
        <v>909</v>
      </c>
      <c r="D32" s="14"/>
      <c r="E32" s="14"/>
      <c r="F32" s="14"/>
      <c r="G32" s="14"/>
      <c r="H32" s="14"/>
      <c r="I32" s="14"/>
      <c r="J32" s="14"/>
    </row>
    <row r="33" spans="1:12">
      <c r="A33" s="14"/>
      <c r="B33" s="292" t="s">
        <v>1356</v>
      </c>
      <c r="C33" s="295">
        <f>ROUND(C31*0.1,2)</f>
        <v>4.21</v>
      </c>
      <c r="D33" s="14"/>
      <c r="E33" s="14">
        <f>ROUND(POWER(100,COUNT(F6:F28))/PRODUCT(F6:F28),4)</f>
        <v>0.81889999999999996</v>
      </c>
      <c r="F33" s="14"/>
      <c r="G33" s="14">
        <f>ROUND(POWER(100,COUNT(H6:H28))/PRODUCT(H6:H28),4)</f>
        <v>0.81479999999999997</v>
      </c>
      <c r="H33" s="14"/>
      <c r="I33" s="14">
        <f>ROUND(POWER(100,COUNT(J6:J28))/PRODUCT(J6:J28),4)</f>
        <v>0.81889999999999996</v>
      </c>
      <c r="J33" s="14"/>
    </row>
    <row r="34" spans="1:12">
      <c r="A34" s="14"/>
      <c r="B34" s="293" t="s">
        <v>904</v>
      </c>
      <c r="C34" s="294"/>
      <c r="D34" s="14"/>
      <c r="E34" s="14">
        <f>E29*E33</f>
        <v>40.945</v>
      </c>
      <c r="F34" s="14"/>
      <c r="G34" s="14">
        <f>G29*G33</f>
        <v>45.107327999999995</v>
      </c>
      <c r="H34" s="14"/>
      <c r="I34" s="21">
        <f>I29*I33</f>
        <v>40.142478000000004</v>
      </c>
      <c r="J34" s="14"/>
    </row>
    <row r="35" spans="1:12">
      <c r="B35" s="177" t="s">
        <v>910</v>
      </c>
      <c r="C35" s="176">
        <f>C31+C33+C34</f>
        <v>46.27</v>
      </c>
      <c r="L35">
        <f>C31*0.05</f>
        <v>2.1030000000000002</v>
      </c>
    </row>
    <row r="36" spans="1:12">
      <c r="L36">
        <f>L35*51</f>
        <v>107.25300000000001</v>
      </c>
    </row>
    <row r="38" spans="1:12">
      <c r="C38">
        <v>2021</v>
      </c>
      <c r="E38">
        <v>2012</v>
      </c>
      <c r="G38">
        <v>2012</v>
      </c>
      <c r="I38">
        <v>2009</v>
      </c>
    </row>
    <row r="39" spans="1:12">
      <c r="C39">
        <f>1-(2025-C38)/60</f>
        <v>0.93333333333333335</v>
      </c>
      <c r="E39">
        <f>1-(2025-E38)/60</f>
        <v>0.78333333333333333</v>
      </c>
      <c r="G39">
        <f>1-(2025-G38)/60</f>
        <v>0.78333333333333333</v>
      </c>
      <c r="I39">
        <f>1-(2025-I38)/60</f>
        <v>0.73333333333333339</v>
      </c>
    </row>
    <row r="42" spans="1:12">
      <c r="F42" s="65">
        <v>2</v>
      </c>
      <c r="G42" t="s">
        <v>1102</v>
      </c>
      <c r="H42" t="s">
        <v>905</v>
      </c>
      <c r="I42" t="s">
        <v>906</v>
      </c>
      <c r="J42" t="s">
        <v>1232</v>
      </c>
      <c r="K42" t="s">
        <v>1228</v>
      </c>
    </row>
    <row r="43" spans="1:12">
      <c r="G43">
        <v>96</v>
      </c>
      <c r="H43">
        <v>97</v>
      </c>
      <c r="I43">
        <v>98</v>
      </c>
      <c r="J43">
        <v>99</v>
      </c>
      <c r="K43">
        <v>100</v>
      </c>
    </row>
    <row r="45" spans="1:12">
      <c r="D45" s="65">
        <v>2</v>
      </c>
      <c r="E45" s="226" t="s">
        <v>1249</v>
      </c>
      <c r="F45" s="226" t="s">
        <v>1367</v>
      </c>
      <c r="G45" s="226" t="s">
        <v>1368</v>
      </c>
      <c r="H45" s="226" t="s">
        <v>1369</v>
      </c>
      <c r="I45" s="226"/>
      <c r="J45" s="226"/>
    </row>
    <row r="46" spans="1:12">
      <c r="E46">
        <v>102</v>
      </c>
      <c r="F46">
        <v>100</v>
      </c>
      <c r="G46">
        <f t="shared" ref="G46:H46" si="6">F46-$D$45</f>
        <v>98</v>
      </c>
      <c r="H46">
        <f t="shared" si="6"/>
        <v>96</v>
      </c>
    </row>
    <row r="47" spans="1:12">
      <c r="C47" s="65">
        <v>0.5</v>
      </c>
    </row>
    <row r="48" spans="1:12">
      <c r="B48" t="s">
        <v>1134</v>
      </c>
      <c r="C48" t="s">
        <v>1135</v>
      </c>
      <c r="D48" t="s">
        <v>1136</v>
      </c>
      <c r="E48" t="s">
        <v>1137</v>
      </c>
      <c r="F48" t="s">
        <v>1138</v>
      </c>
      <c r="G48" t="s">
        <v>1139</v>
      </c>
      <c r="H48" t="s">
        <v>1140</v>
      </c>
      <c r="I48" t="s">
        <v>1141</v>
      </c>
      <c r="J48" t="s">
        <v>1142</v>
      </c>
      <c r="K48" t="s">
        <v>1143</v>
      </c>
    </row>
    <row r="49" spans="2:11">
      <c r="B49">
        <v>100</v>
      </c>
      <c r="C49">
        <f>B49-$C$47</f>
        <v>99.5</v>
      </c>
      <c r="D49">
        <f t="shared" ref="D49:K49" si="7">C49-$C$47</f>
        <v>99</v>
      </c>
      <c r="E49">
        <f t="shared" si="7"/>
        <v>98.5</v>
      </c>
      <c r="F49">
        <f t="shared" si="7"/>
        <v>98</v>
      </c>
      <c r="G49">
        <f t="shared" si="7"/>
        <v>97.5</v>
      </c>
      <c r="H49">
        <f t="shared" si="7"/>
        <v>97</v>
      </c>
      <c r="I49">
        <f t="shared" si="7"/>
        <v>96.5</v>
      </c>
      <c r="J49">
        <f t="shared" si="7"/>
        <v>96</v>
      </c>
      <c r="K49">
        <f t="shared" si="7"/>
        <v>95.5</v>
      </c>
    </row>
    <row r="51" spans="2:11">
      <c r="D51" s="65">
        <v>2</v>
      </c>
      <c r="E51" t="s">
        <v>1233</v>
      </c>
      <c r="G51" t="s">
        <v>1231</v>
      </c>
    </row>
    <row r="52" spans="2:11">
      <c r="E52">
        <v>100</v>
      </c>
      <c r="G52">
        <f>E52-D51</f>
        <v>98</v>
      </c>
    </row>
    <row r="53" spans="2:11">
      <c r="D53">
        <v>1</v>
      </c>
      <c r="E53" t="s">
        <v>1243</v>
      </c>
      <c r="G53" t="s">
        <v>1244</v>
      </c>
      <c r="I53" t="s">
        <v>1245</v>
      </c>
    </row>
    <row r="54" spans="2:11">
      <c r="E54">
        <v>100</v>
      </c>
      <c r="G54">
        <v>101</v>
      </c>
      <c r="I54">
        <v>102</v>
      </c>
    </row>
  </sheetData>
  <mergeCells count="31">
    <mergeCell ref="A1:J1"/>
    <mergeCell ref="E29:F29"/>
    <mergeCell ref="G29:H29"/>
    <mergeCell ref="A6:B6"/>
    <mergeCell ref="A7:B7"/>
    <mergeCell ref="A8:A15"/>
    <mergeCell ref="G4:H4"/>
    <mergeCell ref="A16:A24"/>
    <mergeCell ref="C3:D3"/>
    <mergeCell ref="E3:F3"/>
    <mergeCell ref="G3:H3"/>
    <mergeCell ref="A25:A27"/>
    <mergeCell ref="A5:B5"/>
    <mergeCell ref="C5:D5"/>
    <mergeCell ref="E5:F5"/>
    <mergeCell ref="A4:B4"/>
    <mergeCell ref="I30:J30"/>
    <mergeCell ref="I29:J29"/>
    <mergeCell ref="A3:B3"/>
    <mergeCell ref="I4:J4"/>
    <mergeCell ref="A30:B30"/>
    <mergeCell ref="C30:D30"/>
    <mergeCell ref="E30:F30"/>
    <mergeCell ref="G30:H30"/>
    <mergeCell ref="C29:D29"/>
    <mergeCell ref="A29:B29"/>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E67D-2AC4-455B-9BAB-EAF0BAA84366}">
  <dimension ref="A1:W50"/>
  <sheetViews>
    <sheetView topLeftCell="A16" zoomScaleNormal="100" workbookViewId="0">
      <selection activeCell="E19" sqref="E19"/>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2" max="12" width="13" bestFit="1" customWidth="1"/>
    <col min="13" max="16" width="7.25" customWidth="1"/>
    <col min="17" max="17" width="9" bestFit="1" customWidth="1"/>
    <col min="19" max="23" width="9.625" customWidth="1"/>
    <col min="24" max="24" width="12.25" customWidth="1"/>
  </cols>
  <sheetData>
    <row r="1" spans="1:23">
      <c r="A1" s="339" t="s">
        <v>29</v>
      </c>
      <c r="B1" s="339"/>
      <c r="C1" s="339"/>
      <c r="D1" s="339"/>
      <c r="E1" s="339"/>
      <c r="F1" s="339"/>
      <c r="G1" s="339"/>
      <c r="H1" s="339"/>
      <c r="I1" s="339"/>
      <c r="J1" s="339"/>
    </row>
    <row r="2" spans="1:23">
      <c r="A2" s="15"/>
      <c r="B2" s="15"/>
      <c r="C2" s="15"/>
      <c r="D2" s="15"/>
      <c r="E2" s="15"/>
      <c r="F2" s="15"/>
      <c r="G2" s="15"/>
      <c r="H2" s="15"/>
      <c r="I2" s="15"/>
      <c r="J2" s="15"/>
    </row>
    <row r="3" spans="1:23">
      <c r="A3" s="331" t="s">
        <v>30</v>
      </c>
      <c r="B3" s="332"/>
      <c r="C3" s="345" t="s">
        <v>145</v>
      </c>
      <c r="D3" s="335"/>
      <c r="E3" s="335" t="s">
        <v>142</v>
      </c>
      <c r="F3" s="335"/>
      <c r="G3" s="335" t="s">
        <v>143</v>
      </c>
      <c r="H3" s="335"/>
      <c r="I3" s="331" t="s">
        <v>144</v>
      </c>
      <c r="J3" s="332"/>
    </row>
    <row r="4" spans="1:23">
      <c r="A4" s="335" t="s">
        <v>31</v>
      </c>
      <c r="B4" s="335"/>
      <c r="C4" s="338" t="s">
        <v>1083</v>
      </c>
      <c r="D4" s="332"/>
      <c r="E4" s="333" t="str">
        <f>L17</f>
        <v>融科香雪兰溪</v>
      </c>
      <c r="F4" s="332"/>
      <c r="G4" s="333" t="str">
        <f>L19</f>
        <v>珠江逸景</v>
      </c>
      <c r="H4" s="332"/>
      <c r="I4" s="333" t="str">
        <f>L21</f>
        <v>珠江逸景</v>
      </c>
      <c r="J4" s="332"/>
    </row>
    <row r="5" spans="1:23" ht="17.100000000000001" customHeight="1">
      <c r="A5" s="335" t="s">
        <v>32</v>
      </c>
      <c r="B5" s="335"/>
      <c r="C5" s="331" t="s">
        <v>33</v>
      </c>
      <c r="D5" s="332"/>
      <c r="E5" s="333">
        <f>N17</f>
        <v>2130</v>
      </c>
      <c r="F5" s="332"/>
      <c r="G5" s="333">
        <f>N19</f>
        <v>2190</v>
      </c>
      <c r="H5" s="332"/>
      <c r="I5" s="333">
        <f>N21</f>
        <v>2560</v>
      </c>
      <c r="J5" s="332"/>
    </row>
    <row r="6" spans="1:23" ht="39" customHeight="1">
      <c r="A6" s="335" t="s">
        <v>34</v>
      </c>
      <c r="B6" s="335"/>
      <c r="C6" s="16">
        <v>45707</v>
      </c>
      <c r="D6" s="17">
        <v>100</v>
      </c>
      <c r="E6" s="16">
        <v>45689</v>
      </c>
      <c r="F6" s="17">
        <v>100</v>
      </c>
      <c r="G6" s="16">
        <v>45689</v>
      </c>
      <c r="H6" s="17">
        <v>100</v>
      </c>
      <c r="I6" s="16">
        <v>45689</v>
      </c>
      <c r="J6" s="17">
        <v>100</v>
      </c>
    </row>
    <row r="7" spans="1:23">
      <c r="A7" s="335" t="s">
        <v>35</v>
      </c>
      <c r="B7" s="335"/>
      <c r="C7" s="18" t="s">
        <v>36</v>
      </c>
      <c r="D7" s="18">
        <v>100</v>
      </c>
      <c r="E7" s="18" t="s">
        <v>36</v>
      </c>
      <c r="F7" s="18">
        <v>100</v>
      </c>
      <c r="G7" s="18" t="s">
        <v>36</v>
      </c>
      <c r="H7" s="18">
        <f>IF(G7=C7,100,"请调整")</f>
        <v>100</v>
      </c>
      <c r="I7" s="18" t="s">
        <v>36</v>
      </c>
      <c r="J7" s="18">
        <f>IF(I7=G7,100,"请调整")</f>
        <v>100</v>
      </c>
    </row>
    <row r="8" spans="1:23" ht="60">
      <c r="A8" s="341" t="s">
        <v>37</v>
      </c>
      <c r="B8" s="19" t="s">
        <v>38</v>
      </c>
      <c r="C8" s="19" t="str">
        <f>'比较法-一居'!C8</f>
        <v>估价对象周边1公里内无规模性小区，居住区成熟度较差。</v>
      </c>
      <c r="D8" s="18">
        <v>100</v>
      </c>
      <c r="E8" s="19" t="s">
        <v>1144</v>
      </c>
      <c r="F8" s="18">
        <v>100</v>
      </c>
      <c r="G8" s="19" t="s">
        <v>1239</v>
      </c>
      <c r="H8" s="169">
        <v>100</v>
      </c>
      <c r="I8" s="19" t="str">
        <f>G8</f>
        <v>周边2公里内有融科香雪兰溪、合生世界花园、通州温馨家园、东亚瑞晶苑，居住小区规模较大，入住率较好，综合评价居住区成熟度较好。</v>
      </c>
      <c r="J8" s="18">
        <v>100</v>
      </c>
    </row>
    <row r="9" spans="1:23" ht="24">
      <c r="A9" s="342"/>
      <c r="B9" s="19" t="s">
        <v>1097</v>
      </c>
      <c r="C9" s="19" t="str">
        <f>'比较法-一居'!C9</f>
        <v>周边500米内有快速路——G108</v>
      </c>
      <c r="D9" s="18">
        <v>100</v>
      </c>
      <c r="E9" s="19" t="s">
        <v>1238</v>
      </c>
      <c r="F9" s="18">
        <v>100</v>
      </c>
      <c r="G9" s="19" t="s">
        <v>1145</v>
      </c>
      <c r="H9" s="18">
        <v>100</v>
      </c>
      <c r="I9" s="19" t="str">
        <f>G9</f>
        <v>周边500米内有主干道——漷马路</v>
      </c>
      <c r="J9" s="18">
        <v>100</v>
      </c>
    </row>
    <row r="10" spans="1:23" ht="36">
      <c r="A10" s="342"/>
      <c r="B10" s="34" t="s">
        <v>1098</v>
      </c>
      <c r="C10" s="19" t="str">
        <f>'比较法-一居'!C10</f>
        <v>距离地铁S1线栗园庄站约2000米</v>
      </c>
      <c r="D10" s="35">
        <v>100</v>
      </c>
      <c r="E10" s="34" t="s">
        <v>1100</v>
      </c>
      <c r="F10" s="35">
        <v>100</v>
      </c>
      <c r="G10" s="34" t="s">
        <v>1100</v>
      </c>
      <c r="H10" s="35">
        <v>100</v>
      </c>
      <c r="I10" s="34" t="s">
        <v>1100</v>
      </c>
      <c r="J10" s="35">
        <v>100</v>
      </c>
      <c r="M10">
        <v>0</v>
      </c>
    </row>
    <row r="11" spans="1:23" ht="59.45" customHeight="1">
      <c r="A11" s="342"/>
      <c r="B11" s="34" t="s">
        <v>1099</v>
      </c>
      <c r="C11" s="19" t="str">
        <f>'比较法-一居'!C11</f>
        <v>周边1000米内有M44路、890路、903路、965路、994路 等公交线路途径并设立站点</v>
      </c>
      <c r="D11" s="35">
        <v>100</v>
      </c>
      <c r="E11" s="34" t="str">
        <f>C11</f>
        <v>周边1000米内有M44路、890路、903路、965路、994路 等公交线路途径并设立站点</v>
      </c>
      <c r="F11" s="35">
        <v>100</v>
      </c>
      <c r="G11" s="34" t="str">
        <f>E11</f>
        <v>周边1000米内有M44路、890路、903路、965路、994路 等公交线路途径并设立站点</v>
      </c>
      <c r="H11" s="35">
        <v>100</v>
      </c>
      <c r="I11" s="34" t="str">
        <f>G11</f>
        <v>周边1000米内有M44路、890路、903路、965路、994路 等公交线路途径并设立站点</v>
      </c>
      <c r="J11" s="35">
        <v>100</v>
      </c>
    </row>
    <row r="12" spans="1:23" ht="48">
      <c r="A12" s="342"/>
      <c r="B12" s="19" t="s">
        <v>39</v>
      </c>
      <c r="C12" s="19" t="str">
        <f>'比较法-一居'!C12</f>
        <v>估价对象周边2公里内有永定河滨水森林公园等自然景观，自然与人文环境一般。周边5km内无污染源。</v>
      </c>
      <c r="D12" s="18">
        <v>100</v>
      </c>
      <c r="E12" s="19" t="str">
        <f>C12</f>
        <v>估价对象周边2公里内有永定河滨水森林公园等自然景观，自然与人文环境一般。周边5km内无污染源。</v>
      </c>
      <c r="F12" s="18">
        <v>100</v>
      </c>
      <c r="G12" s="19" t="str">
        <f>E12</f>
        <v>估价对象周边2公里内有永定河滨水森林公园等自然景观，自然与人文环境一般。周边5km内无污染源。</v>
      </c>
      <c r="H12" s="18">
        <v>100</v>
      </c>
      <c r="I12" s="19" t="str">
        <f>G12</f>
        <v>估价对象周边2公里内有永定河滨水森林公园等自然景观，自然与人文环境一般。周边5km内无污染源。</v>
      </c>
      <c r="J12" s="18">
        <v>100</v>
      </c>
    </row>
    <row r="13" spans="1:23" ht="96">
      <c r="A13" s="342"/>
      <c r="B13" s="19" t="s">
        <v>40</v>
      </c>
      <c r="C13" s="19" t="str">
        <f>'比较法-一居'!C13</f>
        <v>估价对象所在区域周边2公里范围内有惠民超市、永辉超市等商业场所；北京八中（京西校区）等教育机构；永定镇社区卫生服务中心等医疗机构；有北京哦你工商银行金融网点，公共配套设施状况一般。</v>
      </c>
      <c r="D13" s="18">
        <v>100</v>
      </c>
      <c r="E13" s="19" t="str">
        <f>C13</f>
        <v>估价对象所在区域周边2公里范围内有惠民超市、永辉超市等商业场所；北京八中（京西校区）等教育机构；永定镇社区卫生服务中心等医疗机构；有北京哦你工商银行金融网点，公共配套设施状况一般。</v>
      </c>
      <c r="F13" s="18">
        <v>100</v>
      </c>
      <c r="G13" s="19" t="str">
        <f>E13</f>
        <v>估价对象所在区域周边2公里范围内有惠民超市、永辉超市等商业场所；北京八中（京西校区）等教育机构；永定镇社区卫生服务中心等医疗机构；有北京哦你工商银行金融网点，公共配套设施状况一般。</v>
      </c>
      <c r="H13" s="18">
        <v>100</v>
      </c>
      <c r="I13" s="19" t="str">
        <f>G13</f>
        <v>估价对象所在区域周边2公里范围内有惠民超市、永辉超市等商业场所；北京八中（京西校区）等教育机构；永定镇社区卫生服务中心等医疗机构；有北京哦你工商银行金融网点，公共配套设施状况一般。</v>
      </c>
      <c r="J13" s="18">
        <v>100</v>
      </c>
    </row>
    <row r="14" spans="1:23">
      <c r="A14" s="342"/>
      <c r="B14" s="34" t="s">
        <v>104</v>
      </c>
      <c r="C14" s="34" t="s">
        <v>1151</v>
      </c>
      <c r="D14" s="18">
        <v>100</v>
      </c>
      <c r="E14" s="34" t="s">
        <v>1094</v>
      </c>
      <c r="F14" s="37">
        <v>99</v>
      </c>
      <c r="G14" s="34" t="s">
        <v>1223</v>
      </c>
      <c r="H14" s="37">
        <v>98</v>
      </c>
      <c r="I14" s="34" t="s">
        <v>1151</v>
      </c>
      <c r="J14" s="18">
        <v>100</v>
      </c>
    </row>
    <row r="15" spans="1:23">
      <c r="A15" s="343"/>
      <c r="B15" s="19" t="s">
        <v>150</v>
      </c>
      <c r="C15" s="19" t="s">
        <v>947</v>
      </c>
      <c r="D15" s="18">
        <v>100</v>
      </c>
      <c r="E15" s="19" t="str">
        <f>O17</f>
        <v>南</v>
      </c>
      <c r="F15" s="37">
        <f>C49</f>
        <v>104</v>
      </c>
      <c r="G15" s="19" t="str">
        <f>O19</f>
        <v>北</v>
      </c>
      <c r="H15" s="18">
        <v>100</v>
      </c>
      <c r="I15" s="19" t="str">
        <f>O21</f>
        <v>西</v>
      </c>
      <c r="J15" s="37">
        <f>H49</f>
        <v>101.5</v>
      </c>
      <c r="U15" t="s">
        <v>1229</v>
      </c>
      <c r="V15" t="s">
        <v>97</v>
      </c>
      <c r="W15" t="s">
        <v>904</v>
      </c>
    </row>
    <row r="16" spans="1:23" ht="21.75" customHeight="1">
      <c r="A16" s="344" t="s">
        <v>41</v>
      </c>
      <c r="B16" s="19" t="s">
        <v>1084</v>
      </c>
      <c r="C16" s="282">
        <v>0.95</v>
      </c>
      <c r="D16" s="18">
        <v>100</v>
      </c>
      <c r="E16" s="282">
        <v>0.8</v>
      </c>
      <c r="F16" s="37">
        <f>F43</f>
        <v>98</v>
      </c>
      <c r="G16" s="282">
        <v>0.8</v>
      </c>
      <c r="H16" s="37">
        <f>F16</f>
        <v>98</v>
      </c>
      <c r="I16" s="282">
        <v>0.8</v>
      </c>
      <c r="J16" s="37">
        <f>F16</f>
        <v>98</v>
      </c>
      <c r="L16" t="s">
        <v>1120</v>
      </c>
      <c r="M16">
        <v>11.8</v>
      </c>
      <c r="N16">
        <v>2360</v>
      </c>
      <c r="O16" t="s">
        <v>947</v>
      </c>
      <c r="P16" t="s">
        <v>949</v>
      </c>
      <c r="Q16" t="s">
        <v>1207</v>
      </c>
      <c r="R16" t="s">
        <v>1095</v>
      </c>
      <c r="S16" t="s">
        <v>1221</v>
      </c>
      <c r="T16" t="s">
        <v>1223</v>
      </c>
      <c r="U16">
        <f>ROUND(N16/M16,2)</f>
        <v>200</v>
      </c>
    </row>
    <row r="17" spans="1:23" ht="27.75" customHeight="1">
      <c r="A17" s="342"/>
      <c r="B17" s="120" t="s">
        <v>1085</v>
      </c>
      <c r="C17" s="19" t="s">
        <v>1073</v>
      </c>
      <c r="D17" s="18">
        <v>100</v>
      </c>
      <c r="E17" s="19" t="s">
        <v>1073</v>
      </c>
      <c r="F17" s="18">
        <v>100</v>
      </c>
      <c r="G17" s="19" t="s">
        <v>1073</v>
      </c>
      <c r="H17" s="18">
        <v>100</v>
      </c>
      <c r="I17" s="19" t="s">
        <v>1073</v>
      </c>
      <c r="J17" s="18">
        <v>100</v>
      </c>
      <c r="K17">
        <f>ROUND(N17-V17-W17,-1)</f>
        <v>2030</v>
      </c>
      <c r="L17" s="65" t="s">
        <v>1119</v>
      </c>
      <c r="M17" s="65">
        <v>23.8</v>
      </c>
      <c r="N17" s="65">
        <v>2130</v>
      </c>
      <c r="O17" s="65" t="s">
        <v>867</v>
      </c>
      <c r="P17" s="65" t="s">
        <v>949</v>
      </c>
      <c r="Q17" s="65" t="s">
        <v>1207</v>
      </c>
      <c r="R17" s="65" t="s">
        <v>1095</v>
      </c>
      <c r="S17" s="65" t="s">
        <v>1221</v>
      </c>
      <c r="T17" s="65" t="s">
        <v>1094</v>
      </c>
      <c r="U17" s="65">
        <f t="shared" ref="U17:U23" si="0">ROUND(N17/M17,2)</f>
        <v>89.5</v>
      </c>
      <c r="V17" s="65">
        <f>ROUND(1.81*M17,0)</f>
        <v>43</v>
      </c>
      <c r="W17">
        <f>ROUND(30/12*M17,0)</f>
        <v>60</v>
      </c>
    </row>
    <row r="18" spans="1:23" ht="27.75" customHeight="1">
      <c r="A18" s="342"/>
      <c r="B18" s="120" t="s">
        <v>1086</v>
      </c>
      <c r="C18" s="34" t="s">
        <v>1073</v>
      </c>
      <c r="D18" s="18">
        <v>100</v>
      </c>
      <c r="E18" s="19" t="s">
        <v>1073</v>
      </c>
      <c r="F18" s="18">
        <v>100</v>
      </c>
      <c r="G18" s="19" t="s">
        <v>1073</v>
      </c>
      <c r="H18" s="18">
        <v>100</v>
      </c>
      <c r="I18" s="19" t="s">
        <v>1073</v>
      </c>
      <c r="J18" s="18">
        <v>100</v>
      </c>
      <c r="L18" t="s">
        <v>1103</v>
      </c>
      <c r="M18">
        <v>35</v>
      </c>
      <c r="N18">
        <v>2100</v>
      </c>
      <c r="O18" t="s">
        <v>867</v>
      </c>
      <c r="P18" t="s">
        <v>1220</v>
      </c>
      <c r="Q18" t="s">
        <v>1207</v>
      </c>
      <c r="R18" t="s">
        <v>1095</v>
      </c>
      <c r="S18" t="s">
        <v>1221</v>
      </c>
      <c r="T18" t="s">
        <v>1223</v>
      </c>
      <c r="U18">
        <f>ROUND(N18/M18,2)</f>
        <v>60</v>
      </c>
    </row>
    <row r="19" spans="1:23">
      <c r="A19" s="342"/>
      <c r="B19" s="120" t="s">
        <v>1087</v>
      </c>
      <c r="C19" s="170" t="s">
        <v>1240</v>
      </c>
      <c r="D19" s="18">
        <v>100</v>
      </c>
      <c r="E19" s="170" t="s">
        <v>1241</v>
      </c>
      <c r="F19" s="37">
        <v>98</v>
      </c>
      <c r="G19" s="170" t="s">
        <v>1241</v>
      </c>
      <c r="H19" s="37">
        <f>F19</f>
        <v>98</v>
      </c>
      <c r="I19" s="170" t="s">
        <v>1241</v>
      </c>
      <c r="J19" s="37">
        <f>H19</f>
        <v>98</v>
      </c>
      <c r="K19">
        <f t="shared" ref="K19:K21" si="1">ROUND(N19-V19-W19,-1)</f>
        <v>2090</v>
      </c>
      <c r="L19" s="65" t="s">
        <v>1121</v>
      </c>
      <c r="M19" s="65">
        <v>19.5</v>
      </c>
      <c r="N19" s="65">
        <v>2190</v>
      </c>
      <c r="O19" s="65" t="s">
        <v>947</v>
      </c>
      <c r="P19" s="65" t="s">
        <v>949</v>
      </c>
      <c r="Q19" s="65" t="s">
        <v>1207</v>
      </c>
      <c r="R19" s="65" t="s">
        <v>1095</v>
      </c>
      <c r="S19" s="65" t="s">
        <v>1221</v>
      </c>
      <c r="T19" s="65" t="s">
        <v>1223</v>
      </c>
      <c r="U19" s="65">
        <f t="shared" si="0"/>
        <v>112.31</v>
      </c>
      <c r="V19" s="65">
        <f>ROUND(2.48*M19,0)</f>
        <v>48</v>
      </c>
      <c r="W19">
        <f>ROUND(30/12*M19,0)</f>
        <v>49</v>
      </c>
    </row>
    <row r="20" spans="1:23" ht="24">
      <c r="A20" s="342"/>
      <c r="B20" s="121" t="s">
        <v>1088</v>
      </c>
      <c r="C20" s="34" t="s">
        <v>1202</v>
      </c>
      <c r="D20" s="35">
        <v>100</v>
      </c>
      <c r="E20" s="34" t="s">
        <v>1202</v>
      </c>
      <c r="F20" s="35">
        <v>100</v>
      </c>
      <c r="G20" s="34" t="s">
        <v>1202</v>
      </c>
      <c r="H20" s="35">
        <v>100</v>
      </c>
      <c r="I20" s="34" t="s">
        <v>1202</v>
      </c>
      <c r="J20" s="35">
        <v>100</v>
      </c>
      <c r="L20" t="s">
        <v>1119</v>
      </c>
      <c r="M20">
        <v>14.6</v>
      </c>
      <c r="N20">
        <v>2030</v>
      </c>
      <c r="O20" t="s">
        <v>867</v>
      </c>
      <c r="P20" t="s">
        <v>1222</v>
      </c>
      <c r="Q20" t="s">
        <v>1207</v>
      </c>
      <c r="R20" t="s">
        <v>1095</v>
      </c>
      <c r="S20" t="s">
        <v>1221</v>
      </c>
      <c r="T20" t="s">
        <v>1151</v>
      </c>
      <c r="U20">
        <f t="shared" si="0"/>
        <v>139.04</v>
      </c>
    </row>
    <row r="21" spans="1:23">
      <c r="A21" s="342"/>
      <c r="B21" s="121" t="s">
        <v>1219</v>
      </c>
      <c r="C21" s="34" t="s">
        <v>1148</v>
      </c>
      <c r="D21" s="35">
        <v>100</v>
      </c>
      <c r="E21" s="34" t="str">
        <f>P17</f>
        <v>四居</v>
      </c>
      <c r="F21" s="35">
        <v>100</v>
      </c>
      <c r="G21" s="34" t="str">
        <f>P19</f>
        <v>四居</v>
      </c>
      <c r="H21" s="35">
        <f>F21</f>
        <v>100</v>
      </c>
      <c r="I21" s="34" t="str">
        <f>P21</f>
        <v>二居</v>
      </c>
      <c r="J21" s="281">
        <v>106</v>
      </c>
      <c r="K21">
        <f t="shared" si="1"/>
        <v>2450</v>
      </c>
      <c r="L21" s="65" t="s">
        <v>1121</v>
      </c>
      <c r="M21" s="65">
        <v>22.3</v>
      </c>
      <c r="N21" s="65">
        <v>2560</v>
      </c>
      <c r="O21" s="65" t="s">
        <v>954</v>
      </c>
      <c r="P21" s="65" t="s">
        <v>1224</v>
      </c>
      <c r="Q21" s="65" t="s">
        <v>1207</v>
      </c>
      <c r="R21" s="65" t="s">
        <v>1095</v>
      </c>
      <c r="S21" s="65" t="s">
        <v>1221</v>
      </c>
      <c r="T21" s="65" t="s">
        <v>1151</v>
      </c>
      <c r="U21" s="65">
        <f t="shared" si="0"/>
        <v>114.8</v>
      </c>
      <c r="V21" s="65">
        <f>ROUND(2.48*M21,0)</f>
        <v>55</v>
      </c>
      <c r="W21">
        <f>ROUND(30/12*M21,0)</f>
        <v>56</v>
      </c>
    </row>
    <row r="22" spans="1:23" ht="30" customHeight="1">
      <c r="A22" s="342"/>
      <c r="B22" s="120" t="s">
        <v>1080</v>
      </c>
      <c r="C22" s="168" t="s">
        <v>1242</v>
      </c>
      <c r="D22" s="169">
        <v>100</v>
      </c>
      <c r="E22" s="168" t="s">
        <v>1242</v>
      </c>
      <c r="F22" s="18">
        <v>100</v>
      </c>
      <c r="G22" s="168" t="s">
        <v>1242</v>
      </c>
      <c r="H22" s="18">
        <v>100</v>
      </c>
      <c r="I22" s="168" t="s">
        <v>1242</v>
      </c>
      <c r="J22" s="18">
        <v>100</v>
      </c>
      <c r="L22" t="s">
        <v>1103</v>
      </c>
      <c r="M22">
        <v>18</v>
      </c>
      <c r="N22">
        <v>1500</v>
      </c>
      <c r="O22" t="s">
        <v>867</v>
      </c>
      <c r="P22" t="s">
        <v>1224</v>
      </c>
      <c r="Q22" t="s">
        <v>1207</v>
      </c>
      <c r="R22" t="s">
        <v>1095</v>
      </c>
      <c r="S22" t="s">
        <v>1221</v>
      </c>
      <c r="T22" t="s">
        <v>1225</v>
      </c>
      <c r="U22">
        <f>ROUND(N22/M22,2)</f>
        <v>83.33</v>
      </c>
    </row>
    <row r="23" spans="1:23" ht="26.25" customHeight="1">
      <c r="A23" s="342"/>
      <c r="B23" s="301" t="s">
        <v>1089</v>
      </c>
      <c r="C23" s="302">
        <v>26.13</v>
      </c>
      <c r="D23" s="303">
        <v>100</v>
      </c>
      <c r="E23" s="304">
        <f>M17</f>
        <v>23.8</v>
      </c>
      <c r="F23" s="305">
        <v>99.5</v>
      </c>
      <c r="G23" s="304">
        <f>M19</f>
        <v>19.5</v>
      </c>
      <c r="H23" s="305">
        <v>99</v>
      </c>
      <c r="I23" s="304">
        <f>M21</f>
        <v>22.3</v>
      </c>
      <c r="J23" s="305">
        <v>99.5</v>
      </c>
      <c r="L23" t="s">
        <v>1103</v>
      </c>
      <c r="M23">
        <v>17.5</v>
      </c>
      <c r="N23">
        <v>1990</v>
      </c>
      <c r="O23" t="s">
        <v>867</v>
      </c>
      <c r="P23" t="s">
        <v>949</v>
      </c>
      <c r="Q23" t="s">
        <v>1207</v>
      </c>
      <c r="R23" t="s">
        <v>1095</v>
      </c>
      <c r="S23" t="s">
        <v>1221</v>
      </c>
      <c r="T23" t="s">
        <v>1094</v>
      </c>
      <c r="U23">
        <f t="shared" si="0"/>
        <v>113.71</v>
      </c>
    </row>
    <row r="24" spans="1:23" ht="36">
      <c r="A24" s="342"/>
      <c r="B24" s="121" t="s">
        <v>1090</v>
      </c>
      <c r="C24" s="34" t="s">
        <v>1149</v>
      </c>
      <c r="D24" s="18">
        <v>100</v>
      </c>
      <c r="E24" s="34" t="s">
        <v>1150</v>
      </c>
      <c r="F24" s="37">
        <v>103</v>
      </c>
      <c r="G24" s="34" t="s">
        <v>1150</v>
      </c>
      <c r="H24" s="37">
        <f>F24</f>
        <v>103</v>
      </c>
      <c r="I24" s="34" t="s">
        <v>1150</v>
      </c>
      <c r="J24" s="37">
        <f>H24</f>
        <v>103</v>
      </c>
    </row>
    <row r="25" spans="1:23" ht="24">
      <c r="A25" s="346" t="s">
        <v>1093</v>
      </c>
      <c r="B25" s="120" t="s">
        <v>1091</v>
      </c>
      <c r="C25" s="34" t="s">
        <v>1101</v>
      </c>
      <c r="D25" s="18">
        <v>100</v>
      </c>
      <c r="E25" s="34" t="s">
        <v>1101</v>
      </c>
      <c r="F25" s="18">
        <v>100</v>
      </c>
      <c r="G25" s="34" t="s">
        <v>1101</v>
      </c>
      <c r="H25" s="18">
        <f>F25</f>
        <v>100</v>
      </c>
      <c r="I25" s="34" t="s">
        <v>1101</v>
      </c>
      <c r="J25" s="18">
        <f>F25</f>
        <v>100</v>
      </c>
      <c r="K25" t="s">
        <v>1230</v>
      </c>
      <c r="L25" t="s">
        <v>1234</v>
      </c>
    </row>
    <row r="26" spans="1:23" ht="24">
      <c r="A26" s="347"/>
      <c r="B26" s="19" t="s">
        <v>1092</v>
      </c>
      <c r="C26" s="34" t="s">
        <v>1095</v>
      </c>
      <c r="D26" s="34">
        <v>100</v>
      </c>
      <c r="E26" s="34" t="s">
        <v>1095</v>
      </c>
      <c r="F26" s="34">
        <v>100</v>
      </c>
      <c r="G26" s="34" t="s">
        <v>1095</v>
      </c>
      <c r="H26" s="34">
        <f>F26</f>
        <v>100</v>
      </c>
      <c r="I26" s="34" t="s">
        <v>1095</v>
      </c>
      <c r="J26" s="34">
        <f>H26</f>
        <v>100</v>
      </c>
    </row>
    <row r="27" spans="1:23" hidden="1">
      <c r="A27" s="347"/>
      <c r="B27" s="19" t="s">
        <v>1080</v>
      </c>
      <c r="C27" s="19" t="s">
        <v>1081</v>
      </c>
      <c r="D27" s="18">
        <v>100</v>
      </c>
      <c r="E27" s="240" t="s">
        <v>1082</v>
      </c>
      <c r="F27" s="188">
        <v>100</v>
      </c>
      <c r="G27" s="240" t="s">
        <v>1081</v>
      </c>
      <c r="H27" s="22">
        <v>100</v>
      </c>
      <c r="I27" s="241" t="s">
        <v>1082</v>
      </c>
      <c r="J27" s="188">
        <v>100</v>
      </c>
    </row>
    <row r="28" spans="1:23" ht="24" hidden="1">
      <c r="A28" s="20"/>
      <c r="B28" s="18" t="s">
        <v>43</v>
      </c>
      <c r="C28" s="18" t="s">
        <v>44</v>
      </c>
      <c r="D28" s="18">
        <v>100</v>
      </c>
      <c r="E28" s="18" t="s">
        <v>44</v>
      </c>
      <c r="F28" s="22">
        <v>100</v>
      </c>
      <c r="G28" s="22" t="s">
        <v>44</v>
      </c>
      <c r="H28" s="22">
        <v>100</v>
      </c>
      <c r="I28" s="22" t="s">
        <v>44</v>
      </c>
      <c r="J28" s="22">
        <v>100</v>
      </c>
    </row>
    <row r="29" spans="1:23">
      <c r="A29" s="334" t="s">
        <v>45</v>
      </c>
      <c r="B29" s="334"/>
      <c r="C29" s="335" t="s">
        <v>46</v>
      </c>
      <c r="D29" s="335"/>
      <c r="E29" s="340">
        <f>E5</f>
        <v>2130</v>
      </c>
      <c r="F29" s="340"/>
      <c r="G29" s="340">
        <f>G5</f>
        <v>2190</v>
      </c>
      <c r="H29" s="340"/>
      <c r="I29" s="329">
        <f>I5</f>
        <v>2560</v>
      </c>
      <c r="J29" s="330"/>
      <c r="L29">
        <f>(I29-E29)/E29</f>
        <v>0.20187793427230047</v>
      </c>
    </row>
    <row r="30" spans="1:23">
      <c r="A30" s="334" t="s">
        <v>47</v>
      </c>
      <c r="B30" s="334"/>
      <c r="C30" s="335" t="s">
        <v>46</v>
      </c>
      <c r="D30" s="335"/>
      <c r="E30" s="336">
        <f>ROUND(E29*POWER(100,COUNT(F6:F28))/PRODUCT(F6:F28),0)</f>
        <v>2102</v>
      </c>
      <c r="F30" s="336"/>
      <c r="G30" s="336">
        <f>ROUND(G29*POWER(100,COUNT(H6:H28))/PRODUCT(H6:H28),0)</f>
        <v>2282</v>
      </c>
      <c r="H30" s="336"/>
      <c r="I30" s="327">
        <f>ROUND(I29*POWER(100,COUNT(J6:J28))/PRODUCT(J6:J28),0)</f>
        <v>2417</v>
      </c>
      <c r="J30" s="328"/>
      <c r="L30">
        <f>(I30-E30)/E30</f>
        <v>0.14985727878211227</v>
      </c>
    </row>
    <row r="31" spans="1:23">
      <c r="A31" s="14"/>
      <c r="B31" s="153" t="s">
        <v>839</v>
      </c>
      <c r="C31" s="177">
        <f>ROUND((E30+G30+I30)/3,0)</f>
        <v>2267</v>
      </c>
      <c r="D31" s="14"/>
      <c r="E31" s="14"/>
      <c r="F31" s="14"/>
      <c r="G31" s="14"/>
      <c r="H31" s="14"/>
      <c r="I31" s="14"/>
      <c r="J31" s="14"/>
    </row>
    <row r="32" spans="1:23">
      <c r="A32" s="297"/>
      <c r="B32" s="296" t="s">
        <v>909</v>
      </c>
      <c r="C32" s="296"/>
      <c r="D32" s="14">
        <f>C23</f>
        <v>26.13</v>
      </c>
      <c r="E32" s="14"/>
      <c r="F32" s="14"/>
      <c r="G32" s="14"/>
      <c r="H32" s="14"/>
      <c r="I32" s="14"/>
      <c r="J32" s="14"/>
    </row>
    <row r="33" spans="1:12">
      <c r="A33" s="297"/>
      <c r="B33" s="296" t="s">
        <v>97</v>
      </c>
      <c r="C33" s="296">
        <f>ROUND(3.4*D32,0)</f>
        <v>89</v>
      </c>
      <c r="D33" s="14"/>
      <c r="E33" s="14">
        <f>ROUND(POWER(100,COUNT(F6:F28))/PRODUCT(F6:F28),4)</f>
        <v>0.98680000000000001</v>
      </c>
      <c r="F33" s="14"/>
      <c r="G33" s="14">
        <f>ROUND(POWER(100,COUNT(H6:H28))/PRODUCT(H6:H28),4)</f>
        <v>1.042</v>
      </c>
      <c r="H33" s="14"/>
      <c r="I33" s="14">
        <f>ROUND(POWER(100,COUNT(J6:J28))/PRODUCT(J6:J28),4)</f>
        <v>0.94430000000000003</v>
      </c>
      <c r="J33" s="14"/>
      <c r="L33">
        <f>G29/I29</f>
        <v>0.85546875</v>
      </c>
    </row>
    <row r="34" spans="1:12">
      <c r="A34" s="297"/>
      <c r="B34" s="297" t="s">
        <v>904</v>
      </c>
      <c r="C34" s="298">
        <f>ROUND(4.25*D32,0)</f>
        <v>111</v>
      </c>
      <c r="D34" s="14"/>
      <c r="E34" s="14">
        <f>E29*E33</f>
        <v>2101.884</v>
      </c>
      <c r="F34" s="14"/>
      <c r="G34" s="14">
        <f>G29*G33</f>
        <v>2281.98</v>
      </c>
      <c r="H34" s="14"/>
      <c r="I34" s="21">
        <f>I29*I33</f>
        <v>2417.4079999999999</v>
      </c>
      <c r="J34" s="14"/>
      <c r="L34">
        <f>E30/I30</f>
        <v>0.86967314853123712</v>
      </c>
    </row>
    <row r="35" spans="1:12">
      <c r="A35" s="296"/>
      <c r="B35" s="297" t="s">
        <v>910</v>
      </c>
      <c r="C35" s="296">
        <f>C31+C33+C34</f>
        <v>2467</v>
      </c>
    </row>
    <row r="36" spans="1:12">
      <c r="A36" s="296"/>
      <c r="B36" s="296"/>
      <c r="C36" s="296"/>
    </row>
    <row r="38" spans="1:12">
      <c r="C38">
        <v>2021</v>
      </c>
      <c r="E38">
        <v>2012</v>
      </c>
      <c r="G38">
        <v>2011</v>
      </c>
      <c r="I38">
        <v>2011</v>
      </c>
    </row>
    <row r="39" spans="1:12">
      <c r="C39">
        <f>1-(2025-C38)/60</f>
        <v>0.93333333333333335</v>
      </c>
      <c r="E39">
        <f>1-(2025-E38)/60</f>
        <v>0.78333333333333333</v>
      </c>
      <c r="G39">
        <f>1-(2025-G38)/60</f>
        <v>0.76666666666666661</v>
      </c>
      <c r="I39">
        <f>1-(2025-I38)/60</f>
        <v>0.76666666666666661</v>
      </c>
    </row>
    <row r="42" spans="1:12">
      <c r="B42" s="199"/>
      <c r="C42" s="199"/>
      <c r="D42" s="290">
        <v>1</v>
      </c>
      <c r="E42" s="199" t="s">
        <v>905</v>
      </c>
      <c r="F42" s="299" t="s">
        <v>906</v>
      </c>
      <c r="G42" s="199" t="s">
        <v>907</v>
      </c>
      <c r="H42" s="199" t="s">
        <v>1228</v>
      </c>
      <c r="I42" s="199"/>
      <c r="J42" s="199"/>
      <c r="K42" s="199"/>
      <c r="L42" s="199"/>
    </row>
    <row r="43" spans="1:12">
      <c r="B43" s="199"/>
      <c r="C43" s="199"/>
      <c r="D43" s="199"/>
      <c r="E43" s="199">
        <f t="shared" ref="E43:F43" si="2">F43-$D$42</f>
        <v>97</v>
      </c>
      <c r="F43" s="199">
        <f t="shared" si="2"/>
        <v>98</v>
      </c>
      <c r="G43" s="199">
        <f>H43-$D$42</f>
        <v>99</v>
      </c>
      <c r="H43" s="199">
        <v>100</v>
      </c>
      <c r="I43" s="199"/>
      <c r="J43" s="199"/>
      <c r="K43" s="199"/>
      <c r="L43" s="199"/>
    </row>
    <row r="44" spans="1:12">
      <c r="B44" s="199"/>
      <c r="C44" s="199"/>
      <c r="D44" s="199"/>
      <c r="E44" s="199"/>
      <c r="F44" s="199"/>
      <c r="G44" s="199"/>
      <c r="H44" s="199"/>
      <c r="I44" s="199"/>
      <c r="J44" s="199">
        <v>0.5</v>
      </c>
      <c r="K44" s="199"/>
      <c r="L44" s="199"/>
    </row>
    <row r="45" spans="1:12">
      <c r="B45" s="199"/>
      <c r="C45" s="199"/>
      <c r="D45" s="199"/>
      <c r="E45" s="300" t="s">
        <v>1226</v>
      </c>
      <c r="F45" s="300" t="s">
        <v>1236</v>
      </c>
      <c r="G45" s="300" t="s">
        <v>1237</v>
      </c>
      <c r="H45" s="300" t="s">
        <v>1227</v>
      </c>
      <c r="I45" s="300"/>
      <c r="J45" s="300"/>
      <c r="K45" s="199"/>
      <c r="L45" s="199"/>
    </row>
    <row r="46" spans="1:12">
      <c r="B46" s="199"/>
      <c r="C46" s="199"/>
      <c r="D46" s="199"/>
      <c r="E46" s="199">
        <f t="shared" ref="E46:F46" si="3">F46-$J$44</f>
        <v>99</v>
      </c>
      <c r="F46" s="199">
        <f t="shared" si="3"/>
        <v>99.5</v>
      </c>
      <c r="G46" s="199">
        <v>100</v>
      </c>
      <c r="H46" s="199">
        <f>G46+J44</f>
        <v>100.5</v>
      </c>
      <c r="I46" s="199"/>
      <c r="J46" s="199"/>
      <c r="K46" s="199"/>
      <c r="L46" s="199"/>
    </row>
    <row r="47" spans="1:12">
      <c r="B47" s="199"/>
      <c r="C47" s="199"/>
      <c r="D47" s="199"/>
      <c r="E47" s="199"/>
      <c r="F47" s="199"/>
      <c r="G47" s="199"/>
      <c r="H47" s="199"/>
      <c r="I47" s="199"/>
      <c r="J47" s="199"/>
      <c r="K47" s="199">
        <v>0.5</v>
      </c>
      <c r="L47" s="199"/>
    </row>
    <row r="48" spans="1:12">
      <c r="B48" s="199" t="s">
        <v>105</v>
      </c>
      <c r="C48" s="199" t="s">
        <v>867</v>
      </c>
      <c r="D48" s="199" t="s">
        <v>1057</v>
      </c>
      <c r="E48" s="199" t="s">
        <v>1044</v>
      </c>
      <c r="F48" s="199" t="s">
        <v>1047</v>
      </c>
      <c r="G48" s="199" t="s">
        <v>952</v>
      </c>
      <c r="H48" s="199" t="s">
        <v>954</v>
      </c>
      <c r="I48" s="199" t="s">
        <v>1062</v>
      </c>
      <c r="J48" s="199" t="s">
        <v>1059</v>
      </c>
      <c r="K48" s="199" t="s">
        <v>947</v>
      </c>
      <c r="L48" s="199"/>
    </row>
    <row r="49" spans="2:12">
      <c r="B49" s="199">
        <f t="shared" ref="B49:I49" si="4">C49+$K$47</f>
        <v>104.5</v>
      </c>
      <c r="C49" s="199">
        <f t="shared" si="4"/>
        <v>104</v>
      </c>
      <c r="D49" s="199">
        <f t="shared" si="4"/>
        <v>103.5</v>
      </c>
      <c r="E49" s="199">
        <f t="shared" si="4"/>
        <v>103</v>
      </c>
      <c r="F49" s="199">
        <f t="shared" si="4"/>
        <v>102.5</v>
      </c>
      <c r="G49" s="199">
        <f t="shared" si="4"/>
        <v>102</v>
      </c>
      <c r="H49" s="199">
        <f t="shared" si="4"/>
        <v>101.5</v>
      </c>
      <c r="I49" s="199">
        <f t="shared" si="4"/>
        <v>101</v>
      </c>
      <c r="J49" s="199">
        <f>K49+$K$47</f>
        <v>100.5</v>
      </c>
      <c r="K49" s="199">
        <v>100</v>
      </c>
      <c r="L49" s="199"/>
    </row>
    <row r="50" spans="2:12">
      <c r="B50" s="199"/>
      <c r="C50" s="199"/>
      <c r="D50" s="199"/>
      <c r="E50" s="199"/>
      <c r="F50" s="199"/>
      <c r="G50" s="199"/>
      <c r="H50" s="199"/>
      <c r="I50" s="199"/>
      <c r="J50" s="199"/>
      <c r="K50" s="199"/>
      <c r="L50" s="199"/>
    </row>
  </sheetData>
  <mergeCells count="31">
    <mergeCell ref="C29:D29"/>
    <mergeCell ref="E29:F29"/>
    <mergeCell ref="G29:H29"/>
    <mergeCell ref="I29:J29"/>
    <mergeCell ref="A30:B30"/>
    <mergeCell ref="C30:D30"/>
    <mergeCell ref="E30:F30"/>
    <mergeCell ref="G30:H30"/>
    <mergeCell ref="I30:J30"/>
    <mergeCell ref="A29:B29"/>
    <mergeCell ref="A6:B6"/>
    <mergeCell ref="A7:B7"/>
    <mergeCell ref="A8:A15"/>
    <mergeCell ref="A16:A24"/>
    <mergeCell ref="A25:A27"/>
    <mergeCell ref="A4:B4"/>
    <mergeCell ref="C4:D4"/>
    <mergeCell ref="E4:F4"/>
    <mergeCell ref="G4:H4"/>
    <mergeCell ref="I4:J4"/>
    <mergeCell ref="A5:B5"/>
    <mergeCell ref="C5:D5"/>
    <mergeCell ref="E5:F5"/>
    <mergeCell ref="G5:H5"/>
    <mergeCell ref="I5:J5"/>
    <mergeCell ref="A1:J1"/>
    <mergeCell ref="A3:B3"/>
    <mergeCell ref="C3:D3"/>
    <mergeCell ref="E3:F3"/>
    <mergeCell ref="G3:H3"/>
    <mergeCell ref="I3:J3"/>
  </mergeCells>
  <phoneticPr fontId="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1" customWidth="1"/>
    <col min="2" max="2" width="19.375" style="41" customWidth="1"/>
    <col min="3" max="3" width="16.125" style="41" hidden="1" customWidth="1"/>
    <col min="4" max="4" width="19.375" style="41" customWidth="1"/>
    <col min="5" max="5" width="8" style="41" customWidth="1"/>
    <col min="6" max="6" width="18.125" style="138" hidden="1" customWidth="1"/>
    <col min="7" max="7" width="20.5" style="23" customWidth="1"/>
    <col min="8" max="8" width="5.875" style="41" customWidth="1"/>
    <col min="9" max="9" width="10.875" style="41" customWidth="1"/>
    <col min="10" max="10" width="16.625" style="41" customWidth="1"/>
    <col min="11" max="11" width="3.375" style="41" hidden="1" customWidth="1"/>
    <col min="12" max="12" width="10.875" style="41" customWidth="1"/>
    <col min="13" max="16384" width="9" style="41"/>
  </cols>
  <sheetData>
    <row r="1" spans="1:15">
      <c r="B1" s="143" t="s">
        <v>52</v>
      </c>
      <c r="C1" s="143"/>
      <c r="D1" s="144" t="s">
        <v>133</v>
      </c>
      <c r="F1" s="138">
        <v>12</v>
      </c>
    </row>
    <row r="2" spans="1:15">
      <c r="B2" s="123" t="s">
        <v>53</v>
      </c>
      <c r="C2" s="83"/>
      <c r="D2" s="84"/>
      <c r="E2" s="23"/>
    </row>
    <row r="3" spans="1:15">
      <c r="A3" s="54" t="s">
        <v>138</v>
      </c>
      <c r="B3" s="24" t="s">
        <v>54</v>
      </c>
      <c r="C3" s="77" t="s">
        <v>55</v>
      </c>
      <c r="D3" s="77" t="s">
        <v>100</v>
      </c>
      <c r="E3" s="77" t="s">
        <v>137</v>
      </c>
      <c r="F3" s="156" t="s">
        <v>840</v>
      </c>
      <c r="G3" s="131" t="s">
        <v>836</v>
      </c>
    </row>
    <row r="4" spans="1:15" ht="15">
      <c r="A4" s="353" t="s">
        <v>920</v>
      </c>
      <c r="B4" s="79"/>
      <c r="C4" s="33">
        <v>2</v>
      </c>
      <c r="D4" s="61" t="s">
        <v>184</v>
      </c>
      <c r="E4" s="349">
        <v>2</v>
      </c>
      <c r="F4" s="164">
        <f>G4-$N$7-N8</f>
        <v>83.6</v>
      </c>
      <c r="G4" s="349">
        <f>ROUND(AVERAGE(D5),2)</f>
        <v>89</v>
      </c>
      <c r="H4" s="50"/>
      <c r="J4" s="158" t="str">
        <f>G3</f>
        <v>含物业费和取暖费</v>
      </c>
    </row>
    <row r="5" spans="1:15">
      <c r="A5" s="354"/>
      <c r="B5" s="79">
        <v>44896</v>
      </c>
      <c r="C5" s="33">
        <v>3</v>
      </c>
      <c r="D5" s="61">
        <f>中指数据!M23</f>
        <v>89</v>
      </c>
      <c r="E5" s="350"/>
      <c r="F5" s="164"/>
      <c r="G5" s="350"/>
      <c r="H5" s="50"/>
      <c r="I5" s="51" t="s">
        <v>841</v>
      </c>
      <c r="J5" s="148" t="s">
        <v>56</v>
      </c>
      <c r="K5" s="54" t="s">
        <v>57</v>
      </c>
      <c r="L5" s="54" t="s">
        <v>58</v>
      </c>
    </row>
    <row r="6" spans="1:15">
      <c r="A6" s="353" t="s">
        <v>921</v>
      </c>
      <c r="B6" s="79">
        <v>44927</v>
      </c>
      <c r="C6" s="33">
        <v>1</v>
      </c>
      <c r="D6" s="61">
        <f>中指数据!L23</f>
        <v>89.06</v>
      </c>
      <c r="E6" s="349">
        <v>3</v>
      </c>
      <c r="F6" s="164" t="e">
        <f>#REF!-$N$7-N8</f>
        <v>#REF!</v>
      </c>
      <c r="G6" s="349">
        <f>ROUND(AVERAGE(D6:D8),2)</f>
        <v>88.16</v>
      </c>
      <c r="H6" s="50"/>
      <c r="I6" s="53" t="s">
        <v>59</v>
      </c>
      <c r="J6" s="151">
        <f>G17</f>
        <v>86</v>
      </c>
      <c r="K6" s="62"/>
      <c r="L6" s="356">
        <f>ROUND(AVERAGE(J6:J8),2)</f>
        <v>79.27</v>
      </c>
      <c r="M6" s="29" t="s">
        <v>908</v>
      </c>
      <c r="N6" s="41">
        <f>ROUND((L6-N7-N8)/(1+5%)*2.5%,2)</f>
        <v>1.76</v>
      </c>
    </row>
    <row r="7" spans="1:15" ht="15" customHeight="1">
      <c r="A7" s="355"/>
      <c r="B7" s="79">
        <v>44958</v>
      </c>
      <c r="C7" s="33">
        <v>1</v>
      </c>
      <c r="D7" s="61">
        <f>中指数据!K23</f>
        <v>87.94</v>
      </c>
      <c r="E7" s="351"/>
      <c r="F7" s="164"/>
      <c r="G7" s="351"/>
      <c r="H7" s="50"/>
      <c r="I7" s="53" t="s">
        <v>60</v>
      </c>
      <c r="J7" s="61" t="s">
        <v>184</v>
      </c>
      <c r="K7" s="62"/>
      <c r="L7" s="348"/>
      <c r="M7" s="136" t="s">
        <v>97</v>
      </c>
      <c r="N7" s="137">
        <v>2.9</v>
      </c>
      <c r="O7" s="29"/>
    </row>
    <row r="8" spans="1:15">
      <c r="A8" s="354"/>
      <c r="B8" s="79">
        <v>44986</v>
      </c>
      <c r="C8" s="33">
        <v>1</v>
      </c>
      <c r="D8" s="61">
        <f>中指数据!J23</f>
        <v>87.49</v>
      </c>
      <c r="E8" s="350"/>
      <c r="F8" s="164"/>
      <c r="G8" s="350"/>
      <c r="H8" s="50"/>
      <c r="I8" s="53" t="s">
        <v>61</v>
      </c>
      <c r="J8" s="152">
        <f>G50</f>
        <v>72.540000000000006</v>
      </c>
      <c r="K8" s="62"/>
      <c r="L8" s="348"/>
      <c r="M8" s="136" t="s">
        <v>141</v>
      </c>
      <c r="N8" s="137">
        <f>30/12</f>
        <v>2.5</v>
      </c>
      <c r="O8" s="41" t="s">
        <v>664</v>
      </c>
    </row>
    <row r="9" spans="1:15" ht="15">
      <c r="A9" s="353" t="s">
        <v>922</v>
      </c>
      <c r="B9" s="79">
        <v>45017</v>
      </c>
      <c r="C9" s="33">
        <v>2</v>
      </c>
      <c r="D9" s="61">
        <f>中指数据!I23</f>
        <v>89.09</v>
      </c>
      <c r="E9" s="349">
        <v>5</v>
      </c>
      <c r="F9" s="164">
        <f>G6-N7-N8</f>
        <v>82.759999999999991</v>
      </c>
      <c r="G9" s="349">
        <f>ROUND(AVERAGE(D9:D11),2)</f>
        <v>88.52</v>
      </c>
      <c r="H9" s="50"/>
      <c r="J9" s="158" t="s">
        <v>850</v>
      </c>
      <c r="L9" s="159">
        <f>L6-N7-N8-N6</f>
        <v>72.109999999999985</v>
      </c>
    </row>
    <row r="10" spans="1:15" ht="15" customHeight="1">
      <c r="A10" s="355"/>
      <c r="B10" s="79">
        <v>45047</v>
      </c>
      <c r="C10" s="33">
        <v>3</v>
      </c>
      <c r="D10" s="61">
        <f>中指数据!H23</f>
        <v>87.35</v>
      </c>
      <c r="E10" s="351"/>
      <c r="F10" s="164"/>
      <c r="G10" s="351"/>
      <c r="H10" s="50"/>
    </row>
    <row r="11" spans="1:15">
      <c r="A11" s="354"/>
      <c r="B11" s="79">
        <v>45078</v>
      </c>
      <c r="C11" s="33">
        <v>2</v>
      </c>
      <c r="D11" s="61">
        <f>中指数据!G23</f>
        <v>89.11</v>
      </c>
      <c r="E11" s="350"/>
      <c r="F11" s="164"/>
      <c r="G11" s="350"/>
      <c r="H11" s="50"/>
    </row>
    <row r="12" spans="1:15">
      <c r="A12" s="353" t="s">
        <v>923</v>
      </c>
      <c r="B12" s="79">
        <v>45108</v>
      </c>
      <c r="C12" s="33">
        <v>2</v>
      </c>
      <c r="D12" s="61">
        <f>中指数据!F23</f>
        <v>86.84</v>
      </c>
      <c r="E12" s="349">
        <v>4</v>
      </c>
      <c r="F12" s="164">
        <f>G9-N7-N8</f>
        <v>83.11999999999999</v>
      </c>
      <c r="G12" s="349">
        <f>ROUND(AVERAGE(D12:D14),2)</f>
        <v>83.27</v>
      </c>
      <c r="H12" s="50"/>
    </row>
    <row r="13" spans="1:15" ht="15" customHeight="1">
      <c r="A13" s="355"/>
      <c r="B13" s="79">
        <v>45139</v>
      </c>
      <c r="C13" s="33">
        <v>3</v>
      </c>
      <c r="D13" s="61">
        <f>中指数据!E23</f>
        <v>82.83</v>
      </c>
      <c r="E13" s="351"/>
      <c r="F13" s="164"/>
      <c r="G13" s="351"/>
      <c r="H13" s="50"/>
    </row>
    <row r="14" spans="1:15">
      <c r="A14" s="354"/>
      <c r="B14" s="79">
        <v>45170</v>
      </c>
      <c r="C14" s="33">
        <v>2</v>
      </c>
      <c r="D14" s="61">
        <f>中指数据!D23</f>
        <v>80.13</v>
      </c>
      <c r="E14" s="350"/>
      <c r="F14" s="164"/>
      <c r="G14" s="350"/>
      <c r="H14" s="50"/>
    </row>
    <row r="15" spans="1:15">
      <c r="A15" s="353" t="s">
        <v>924</v>
      </c>
      <c r="B15" s="79">
        <v>45200</v>
      </c>
      <c r="C15" s="78">
        <v>1</v>
      </c>
      <c r="D15" s="64">
        <f>中指数据!C23</f>
        <v>79.5</v>
      </c>
      <c r="E15" s="349">
        <v>2</v>
      </c>
      <c r="F15" s="122">
        <f>G12-N7-N8</f>
        <v>77.86999999999999</v>
      </c>
      <c r="G15" s="349">
        <f>ROUND(AVERAGE(D15:D16),2)</f>
        <v>81.069999999999993</v>
      </c>
      <c r="H15" s="50"/>
    </row>
    <row r="16" spans="1:15">
      <c r="A16" s="354"/>
      <c r="B16" s="79">
        <v>45231</v>
      </c>
      <c r="C16" s="175"/>
      <c r="D16" s="61">
        <f>中指数据!B23</f>
        <v>82.64</v>
      </c>
      <c r="E16" s="350"/>
      <c r="F16" s="122"/>
      <c r="G16" s="350"/>
      <c r="H16" s="50"/>
    </row>
    <row r="17" spans="1:8">
      <c r="A17" s="80" t="s">
        <v>136</v>
      </c>
      <c r="B17" s="81"/>
      <c r="C17" s="81"/>
      <c r="D17" s="81"/>
      <c r="E17" s="82"/>
      <c r="F17" s="133" t="e">
        <f>ROUND(AVERAGE(F4:F15),2)</f>
        <v>#REF!</v>
      </c>
      <c r="G17" s="132">
        <f>ROUND(AVERAGE(G4:G16),2)</f>
        <v>86</v>
      </c>
      <c r="H17" s="39"/>
    </row>
    <row r="19" spans="1:8" hidden="1">
      <c r="B19" s="145" t="s">
        <v>62</v>
      </c>
      <c r="C19" s="146"/>
      <c r="D19" s="147" t="s">
        <v>133</v>
      </c>
    </row>
    <row r="20" spans="1:8" hidden="1">
      <c r="A20" s="54" t="s">
        <v>138</v>
      </c>
      <c r="B20" s="24" t="s">
        <v>54</v>
      </c>
      <c r="C20" s="54" t="s">
        <v>64</v>
      </c>
      <c r="D20" s="28" t="s">
        <v>835</v>
      </c>
      <c r="E20" s="54" t="str">
        <f>E3</f>
        <v>样本数量</v>
      </c>
      <c r="F20" s="156" t="str">
        <f>F3</f>
        <v>不含物业费、取暖费</v>
      </c>
      <c r="G20" s="131" t="str">
        <f>G3</f>
        <v>含物业费和取暖费</v>
      </c>
    </row>
    <row r="21" spans="1:8" hidden="1">
      <c r="A21" s="352" t="s">
        <v>849</v>
      </c>
      <c r="B21" s="79">
        <v>44470</v>
      </c>
      <c r="C21" s="54"/>
      <c r="D21" s="27"/>
      <c r="E21" s="348"/>
      <c r="F21" s="164"/>
      <c r="G21" s="348"/>
      <c r="H21" s="50"/>
    </row>
    <row r="22" spans="1:8" hidden="1">
      <c r="A22" s="352"/>
      <c r="B22" s="79">
        <v>44501</v>
      </c>
      <c r="C22" s="54"/>
      <c r="D22" s="27"/>
      <c r="E22" s="348"/>
      <c r="F22" s="164"/>
      <c r="G22" s="348"/>
      <c r="H22" s="50"/>
    </row>
    <row r="23" spans="1:8" hidden="1">
      <c r="A23" s="352"/>
      <c r="B23" s="79">
        <v>44531</v>
      </c>
      <c r="C23" s="54"/>
      <c r="D23" s="27"/>
      <c r="E23" s="348"/>
      <c r="F23" s="164"/>
      <c r="G23" s="348"/>
      <c r="H23" s="50"/>
    </row>
    <row r="24" spans="1:8" ht="15" hidden="1" customHeight="1">
      <c r="A24" s="352" t="s">
        <v>848</v>
      </c>
      <c r="B24" s="79">
        <v>44562</v>
      </c>
      <c r="C24" s="54"/>
      <c r="D24" s="27"/>
      <c r="E24" s="348"/>
      <c r="F24" s="164"/>
      <c r="G24" s="348"/>
      <c r="H24" s="50"/>
    </row>
    <row r="25" spans="1:8" hidden="1">
      <c r="A25" s="352"/>
      <c r="B25" s="79">
        <v>44593</v>
      </c>
      <c r="C25" s="54"/>
      <c r="D25" s="27"/>
      <c r="E25" s="348"/>
      <c r="F25" s="164"/>
      <c r="G25" s="348"/>
      <c r="H25" s="50"/>
    </row>
    <row r="26" spans="1:8" hidden="1">
      <c r="A26" s="352"/>
      <c r="B26" s="79">
        <v>44621</v>
      </c>
      <c r="C26" s="54"/>
      <c r="D26" s="27"/>
      <c r="E26" s="348"/>
      <c r="F26" s="164"/>
      <c r="G26" s="348"/>
      <c r="H26" s="50"/>
    </row>
    <row r="27" spans="1:8" ht="15" hidden="1" customHeight="1">
      <c r="A27" s="352" t="s">
        <v>877</v>
      </c>
      <c r="B27" s="79">
        <v>44652</v>
      </c>
      <c r="C27" s="54"/>
      <c r="D27" s="27"/>
      <c r="E27" s="348"/>
      <c r="F27" s="164"/>
      <c r="G27" s="348"/>
      <c r="H27" s="50"/>
    </row>
    <row r="28" spans="1:8" hidden="1">
      <c r="A28" s="352"/>
      <c r="B28" s="79">
        <v>44682</v>
      </c>
      <c r="C28" s="54"/>
      <c r="D28" s="27"/>
      <c r="E28" s="348"/>
      <c r="F28" s="164"/>
      <c r="G28" s="348"/>
      <c r="H28" s="50"/>
    </row>
    <row r="29" spans="1:8" hidden="1">
      <c r="A29" s="352"/>
      <c r="B29" s="79">
        <v>44713</v>
      </c>
      <c r="C29" s="54"/>
      <c r="D29" s="27"/>
      <c r="E29" s="348"/>
      <c r="F29" s="164"/>
      <c r="G29" s="348"/>
      <c r="H29" s="50"/>
    </row>
    <row r="30" spans="1:8" ht="15" hidden="1" customHeight="1">
      <c r="A30" s="352" t="s">
        <v>878</v>
      </c>
      <c r="B30" s="79">
        <v>44743</v>
      </c>
      <c r="C30" s="54"/>
      <c r="D30" s="27"/>
      <c r="E30" s="348"/>
      <c r="F30" s="164"/>
      <c r="G30" s="348"/>
      <c r="H30" s="50"/>
    </row>
    <row r="31" spans="1:8" hidden="1">
      <c r="A31" s="352"/>
      <c r="B31" s="79">
        <v>44774</v>
      </c>
      <c r="C31" s="54"/>
      <c r="D31" s="27"/>
      <c r="E31" s="348"/>
      <c r="F31" s="164"/>
      <c r="G31" s="348"/>
      <c r="H31" s="50"/>
    </row>
    <row r="32" spans="1:8" hidden="1">
      <c r="A32" s="352"/>
      <c r="B32" s="79">
        <v>44805</v>
      </c>
      <c r="C32" s="54"/>
      <c r="D32" s="27"/>
      <c r="E32" s="348"/>
      <c r="F32" s="122"/>
      <c r="G32" s="348"/>
      <c r="H32" s="50"/>
    </row>
    <row r="33" spans="1:8" hidden="1">
      <c r="A33" s="85" t="str">
        <f>A17</f>
        <v>平均月租金（元/平方米/月）</v>
      </c>
      <c r="B33" s="86"/>
      <c r="C33" s="86"/>
      <c r="D33" s="86"/>
      <c r="E33" s="63"/>
      <c r="F33" s="133"/>
      <c r="G33" s="132"/>
      <c r="H33" s="39"/>
    </row>
    <row r="35" spans="1:8">
      <c r="B35" s="145" t="s">
        <v>65</v>
      </c>
      <c r="C35" s="146"/>
      <c r="D35" s="147" t="s">
        <v>134</v>
      </c>
      <c r="H35" s="69"/>
    </row>
    <row r="36" spans="1:8">
      <c r="A36" s="54" t="s">
        <v>138</v>
      </c>
      <c r="B36" s="24" t="s">
        <v>54</v>
      </c>
      <c r="C36" s="54" t="s">
        <v>64</v>
      </c>
      <c r="D36" s="28" t="s">
        <v>835</v>
      </c>
      <c r="E36" s="54" t="str">
        <f>E3</f>
        <v>样本数量</v>
      </c>
      <c r="F36" s="141" t="str">
        <f>F20</f>
        <v>不含物业费、取暖费</v>
      </c>
      <c r="G36" s="131" t="str">
        <f>G20</f>
        <v>含物业费和取暖费</v>
      </c>
      <c r="H36" s="154"/>
    </row>
    <row r="37" spans="1:8">
      <c r="A37" s="353" t="s">
        <v>920</v>
      </c>
      <c r="B37" s="79"/>
      <c r="C37" s="33">
        <v>2</v>
      </c>
      <c r="D37" s="61" t="s">
        <v>184</v>
      </c>
      <c r="E37" s="349">
        <v>1</v>
      </c>
      <c r="F37" s="164">
        <f>G37-$N$7-N41</f>
        <v>66.269999999999982</v>
      </c>
      <c r="G37" s="349">
        <f>市场数据!N167</f>
        <v>69.169999999999987</v>
      </c>
      <c r="H37" s="357"/>
    </row>
    <row r="38" spans="1:8">
      <c r="A38" s="354"/>
      <c r="B38" s="79">
        <v>44896</v>
      </c>
      <c r="C38" s="33">
        <v>3</v>
      </c>
      <c r="D38" s="61">
        <f>市场数据!M167</f>
        <v>69.169999999999987</v>
      </c>
      <c r="E38" s="350"/>
      <c r="F38" s="164"/>
      <c r="G38" s="350"/>
      <c r="H38" s="358"/>
    </row>
    <row r="39" spans="1:8">
      <c r="A39" s="353" t="s">
        <v>921</v>
      </c>
      <c r="B39" s="79">
        <v>44927</v>
      </c>
      <c r="C39" s="33">
        <v>1</v>
      </c>
      <c r="D39" s="61">
        <f>市场数据!M170</f>
        <v>72.849999999999994</v>
      </c>
      <c r="E39" s="349">
        <v>2</v>
      </c>
      <c r="F39" s="164" t="e">
        <f>#REF!-$N$7-N41</f>
        <v>#REF!</v>
      </c>
      <c r="G39" s="349">
        <f>市场数据!N170</f>
        <v>74.39</v>
      </c>
      <c r="H39" s="357"/>
    </row>
    <row r="40" spans="1:8" ht="15" customHeight="1">
      <c r="A40" s="355"/>
      <c r="B40" s="79">
        <v>44958</v>
      </c>
      <c r="C40" s="33">
        <v>1</v>
      </c>
      <c r="D40" s="61"/>
      <c r="E40" s="351"/>
      <c r="F40" s="164"/>
      <c r="G40" s="351"/>
      <c r="H40" s="358"/>
    </row>
    <row r="41" spans="1:8">
      <c r="A41" s="354"/>
      <c r="B41" s="79">
        <v>44986</v>
      </c>
      <c r="C41" s="33">
        <v>1</v>
      </c>
      <c r="D41" s="61">
        <f>市场数据!M172</f>
        <v>75.930000000000007</v>
      </c>
      <c r="E41" s="350"/>
      <c r="F41" s="164"/>
      <c r="G41" s="350"/>
      <c r="H41" s="358"/>
    </row>
    <row r="42" spans="1:8">
      <c r="A42" s="353" t="s">
        <v>922</v>
      </c>
      <c r="B42" s="79">
        <v>45017</v>
      </c>
      <c r="C42" s="33">
        <v>2</v>
      </c>
      <c r="D42" s="61"/>
      <c r="E42" s="349">
        <v>5</v>
      </c>
      <c r="F42" s="164">
        <f>G39-N40-N41</f>
        <v>74.39</v>
      </c>
      <c r="G42" s="349">
        <f>ROUND(市场数据!N174,2)</f>
        <v>78.13</v>
      </c>
      <c r="H42" s="357"/>
    </row>
    <row r="43" spans="1:8" ht="15" customHeight="1">
      <c r="A43" s="355"/>
      <c r="B43" s="79">
        <v>45047</v>
      </c>
      <c r="C43" s="33">
        <v>3</v>
      </c>
      <c r="D43" s="61">
        <f>市场数据!M174</f>
        <v>82.5</v>
      </c>
      <c r="E43" s="351"/>
      <c r="F43" s="164"/>
      <c r="G43" s="351"/>
      <c r="H43" s="358"/>
    </row>
    <row r="44" spans="1:8">
      <c r="A44" s="354"/>
      <c r="B44" s="79">
        <v>45078</v>
      </c>
      <c r="C44" s="33">
        <v>2</v>
      </c>
      <c r="D44" s="61">
        <f>ROUND(市场数据!M177,2)</f>
        <v>73.760000000000005</v>
      </c>
      <c r="E44" s="350"/>
      <c r="F44" s="164"/>
      <c r="G44" s="350"/>
      <c r="H44" s="358"/>
    </row>
    <row r="45" spans="1:8">
      <c r="A45" s="353" t="s">
        <v>923</v>
      </c>
      <c r="B45" s="79">
        <v>45108</v>
      </c>
      <c r="C45" s="33">
        <v>2</v>
      </c>
      <c r="D45" s="61">
        <f>市场数据!M180</f>
        <v>76.97999999999999</v>
      </c>
      <c r="E45" s="349">
        <v>2</v>
      </c>
      <c r="F45" s="164">
        <f>G42-N40-N41</f>
        <v>78.13</v>
      </c>
      <c r="G45" s="349">
        <f>ROUND(市场数据!N180,2)</f>
        <v>72.37</v>
      </c>
      <c r="H45" s="357"/>
    </row>
    <row r="46" spans="1:8" ht="15" customHeight="1">
      <c r="A46" s="355"/>
      <c r="B46" s="79">
        <v>45139</v>
      </c>
      <c r="C46" s="33">
        <v>3</v>
      </c>
      <c r="D46" s="61">
        <f>市场数据!M182</f>
        <v>73.03</v>
      </c>
      <c r="E46" s="351"/>
      <c r="F46" s="164"/>
      <c r="G46" s="351"/>
      <c r="H46" s="358"/>
    </row>
    <row r="47" spans="1:8">
      <c r="A47" s="354"/>
      <c r="B47" s="79">
        <v>45170</v>
      </c>
      <c r="C47" s="33">
        <v>2</v>
      </c>
      <c r="D47" s="61">
        <f>市场数据!M183</f>
        <v>67.11</v>
      </c>
      <c r="E47" s="350"/>
      <c r="F47" s="164"/>
      <c r="G47" s="350"/>
      <c r="H47" s="358"/>
    </row>
    <row r="48" spans="1:8">
      <c r="A48" s="353" t="s">
        <v>924</v>
      </c>
      <c r="B48" s="79">
        <v>45200</v>
      </c>
      <c r="C48" s="78">
        <v>1</v>
      </c>
      <c r="D48" s="64">
        <f>市场数据!M185</f>
        <v>68.650000000000006</v>
      </c>
      <c r="E48" s="349">
        <v>0</v>
      </c>
      <c r="F48" s="122">
        <f>G45-N40-N41</f>
        <v>72.37</v>
      </c>
      <c r="G48" s="349">
        <f>市场数据!N185</f>
        <v>68.650000000000006</v>
      </c>
      <c r="H48" s="155"/>
    </row>
    <row r="49" spans="1:8">
      <c r="A49" s="354"/>
      <c r="B49" s="79">
        <v>45231</v>
      </c>
      <c r="C49" s="175"/>
      <c r="D49" s="61"/>
      <c r="E49" s="350"/>
      <c r="F49" s="122"/>
      <c r="G49" s="350"/>
      <c r="H49" s="155"/>
    </row>
    <row r="50" spans="1:8">
      <c r="A50" s="85" t="str">
        <f>A17</f>
        <v>平均月租金（元/平方米/月）</v>
      </c>
      <c r="B50" s="86"/>
      <c r="C50" s="86"/>
      <c r="D50" s="86"/>
      <c r="E50" s="63"/>
      <c r="F50" s="133" t="e">
        <f>ROUND(AVERAGE(F37:F48),2)</f>
        <v>#REF!</v>
      </c>
      <c r="G50" s="157">
        <f>ROUND(AVERAGE(G37:G49),2)</f>
        <v>72.540000000000006</v>
      </c>
      <c r="H50" s="142"/>
    </row>
    <row r="51" spans="1:8">
      <c r="H51" s="69"/>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9" customWidth="1"/>
    <col min="2" max="2" width="17.125" style="69" customWidth="1"/>
    <col min="3" max="3" width="3.625" style="69" hidden="1" customWidth="1"/>
    <col min="4" max="4" width="20.875" style="69" customWidth="1"/>
    <col min="5" max="5" width="9.625" style="69" customWidth="1"/>
    <col min="6" max="6" width="21.125" style="69" hidden="1" customWidth="1"/>
    <col min="7" max="7" width="20" style="69" customWidth="1"/>
    <col min="8" max="8" width="4.875" style="69" customWidth="1"/>
    <col min="9" max="9" width="10.5" style="69" customWidth="1"/>
    <col min="10" max="10" width="18.5" style="69" customWidth="1"/>
    <col min="11" max="11" width="3.375" style="69" hidden="1" customWidth="1"/>
    <col min="12" max="12" width="12.125" style="69" customWidth="1"/>
    <col min="13" max="16384" width="9" style="69"/>
  </cols>
  <sheetData>
    <row r="1" spans="1:14">
      <c r="B1" s="143" t="s">
        <v>52</v>
      </c>
      <c r="C1" s="143"/>
      <c r="D1" s="147" t="s">
        <v>133</v>
      </c>
      <c r="F1" s="69">
        <v>12</v>
      </c>
    </row>
    <row r="2" spans="1:14">
      <c r="B2" s="363" t="s">
        <v>53</v>
      </c>
      <c r="C2" s="364" t="e">
        <f>#REF!</f>
        <v>#REF!</v>
      </c>
      <c r="D2" s="84"/>
      <c r="E2" s="138"/>
    </row>
    <row r="3" spans="1:14">
      <c r="A3" s="54" t="s">
        <v>138</v>
      </c>
      <c r="B3" s="24" t="s">
        <v>54</v>
      </c>
      <c r="C3" s="84" t="s">
        <v>55</v>
      </c>
      <c r="D3" s="84" t="s">
        <v>100</v>
      </c>
      <c r="E3" s="84" t="s">
        <v>137</v>
      </c>
      <c r="F3" s="67" t="str">
        <f>林肯公寓!F3</f>
        <v>不含物业费、取暖费</v>
      </c>
      <c r="G3" s="134" t="str">
        <f>林肯公寓!G3</f>
        <v>含物业费和取暖费</v>
      </c>
    </row>
    <row r="4" spans="1:14" ht="15">
      <c r="A4" s="353" t="s">
        <v>920</v>
      </c>
      <c r="B4" s="79"/>
      <c r="C4" s="33">
        <v>2</v>
      </c>
      <c r="D4" s="61" t="s">
        <v>184</v>
      </c>
      <c r="E4" s="349">
        <v>1</v>
      </c>
      <c r="F4" s="164">
        <f>G4-$N$7-N8</f>
        <v>77.23</v>
      </c>
      <c r="G4" s="349">
        <f>ROUND(AVERAGE(D5),2)</f>
        <v>83.33</v>
      </c>
      <c r="H4" s="139"/>
      <c r="J4" s="161" t="str">
        <f>林肯公寓!J4</f>
        <v>含物业费和取暖费</v>
      </c>
    </row>
    <row r="5" spans="1:14">
      <c r="A5" s="354"/>
      <c r="B5" s="79">
        <v>44896</v>
      </c>
      <c r="C5" s="33">
        <v>3</v>
      </c>
      <c r="D5" s="61">
        <f>中指数据!M28</f>
        <v>83.33</v>
      </c>
      <c r="E5" s="350"/>
      <c r="F5" s="164"/>
      <c r="G5" s="350"/>
      <c r="H5" s="139"/>
      <c r="I5" s="67" t="str">
        <f>林肯公寓!I5</f>
        <v>数据来源</v>
      </c>
      <c r="J5" s="148" t="s">
        <v>56</v>
      </c>
      <c r="K5" s="66" t="s">
        <v>57</v>
      </c>
      <c r="L5" s="66" t="s">
        <v>58</v>
      </c>
      <c r="M5" s="29"/>
      <c r="N5" s="41"/>
    </row>
    <row r="6" spans="1:14">
      <c r="A6" s="353" t="s">
        <v>921</v>
      </c>
      <c r="B6" s="79">
        <v>44927</v>
      </c>
      <c r="C6" s="33">
        <v>1</v>
      </c>
      <c r="D6" s="61">
        <f>中指数据!L28</f>
        <v>83.58</v>
      </c>
      <c r="E6" s="349">
        <v>2</v>
      </c>
      <c r="F6" s="164" t="e">
        <f>#REF!-$N$7-N8</f>
        <v>#REF!</v>
      </c>
      <c r="G6" s="349">
        <f>ROUND(AVERAGE(D6:D8),2)</f>
        <v>73.430000000000007</v>
      </c>
      <c r="H6" s="139"/>
      <c r="I6" s="67" t="s">
        <v>59</v>
      </c>
      <c r="J6" s="133">
        <f>G17</f>
        <v>75.47</v>
      </c>
      <c r="K6" s="140"/>
      <c r="L6" s="362">
        <f>ROUND(AVERAGE(J6:J8),2)</f>
        <v>76.09</v>
      </c>
      <c r="M6" s="29" t="s">
        <v>908</v>
      </c>
      <c r="N6" s="41">
        <f>ROUND((L6-N7-N8)/(1+5%)*2.5%,2)</f>
        <v>1.67</v>
      </c>
    </row>
    <row r="7" spans="1:14" ht="15" customHeight="1">
      <c r="A7" s="355"/>
      <c r="B7" s="79">
        <v>44958</v>
      </c>
      <c r="C7" s="33">
        <v>1</v>
      </c>
      <c r="D7" s="61">
        <f>中指数据!K28</f>
        <v>73.27</v>
      </c>
      <c r="E7" s="351"/>
      <c r="F7" s="164"/>
      <c r="G7" s="351"/>
      <c r="H7" s="139"/>
      <c r="I7" s="67" t="s">
        <v>60</v>
      </c>
      <c r="J7" s="61" t="s">
        <v>184</v>
      </c>
      <c r="K7" s="140"/>
      <c r="L7" s="361"/>
      <c r="M7" s="136" t="s">
        <v>97</v>
      </c>
      <c r="N7" s="137">
        <v>3.6</v>
      </c>
    </row>
    <row r="8" spans="1:14">
      <c r="A8" s="354"/>
      <c r="B8" s="79">
        <v>44986</v>
      </c>
      <c r="C8" s="33">
        <v>1</v>
      </c>
      <c r="D8" s="61">
        <f>中指数据!J28</f>
        <v>63.44</v>
      </c>
      <c r="E8" s="350"/>
      <c r="F8" s="164"/>
      <c r="G8" s="350"/>
      <c r="H8" s="139"/>
      <c r="I8" s="67" t="s">
        <v>61</v>
      </c>
      <c r="J8" s="150">
        <f>G50</f>
        <v>76.7</v>
      </c>
      <c r="K8" s="140"/>
      <c r="L8" s="361"/>
      <c r="M8" s="137" t="str">
        <f>林肯公寓!M8</f>
        <v>取暖费</v>
      </c>
      <c r="N8" s="137">
        <f>林肯公寓!N8</f>
        <v>2.5</v>
      </c>
    </row>
    <row r="9" spans="1:14" ht="15">
      <c r="A9" s="353" t="s">
        <v>922</v>
      </c>
      <c r="B9" s="79">
        <v>45017</v>
      </c>
      <c r="C9" s="33">
        <v>2</v>
      </c>
      <c r="D9" s="61" t="str">
        <f>中指数据!I28</f>
        <v>--</v>
      </c>
      <c r="E9" s="349">
        <v>1</v>
      </c>
      <c r="F9" s="164">
        <f>G6-N7-N8</f>
        <v>67.330000000000013</v>
      </c>
      <c r="G9" s="349">
        <f>ROUND(AVERAGE(D9:D11),2)</f>
        <v>64.900000000000006</v>
      </c>
      <c r="H9" s="139"/>
      <c r="J9" s="161" t="str">
        <f>林肯公寓!J9</f>
        <v>不含物业费和供暖费</v>
      </c>
      <c r="L9" s="159">
        <f>L6-N7-N8-N6</f>
        <v>68.320000000000007</v>
      </c>
    </row>
    <row r="10" spans="1:14" ht="15" customHeight="1">
      <c r="A10" s="355"/>
      <c r="B10" s="79">
        <v>45047</v>
      </c>
      <c r="C10" s="33">
        <v>3</v>
      </c>
      <c r="D10" s="61" t="str">
        <f>中指数据!H28</f>
        <v>--</v>
      </c>
      <c r="E10" s="351"/>
      <c r="F10" s="164"/>
      <c r="G10" s="351"/>
      <c r="H10" s="139"/>
    </row>
    <row r="11" spans="1:14">
      <c r="A11" s="354"/>
      <c r="B11" s="79">
        <v>45078</v>
      </c>
      <c r="C11" s="33">
        <v>2</v>
      </c>
      <c r="D11" s="61">
        <f>中指数据!G28</f>
        <v>64.900000000000006</v>
      </c>
      <c r="E11" s="350"/>
      <c r="F11" s="164"/>
      <c r="G11" s="350"/>
      <c r="H11" s="139"/>
    </row>
    <row r="12" spans="1:14">
      <c r="A12" s="353" t="s">
        <v>923</v>
      </c>
      <c r="B12" s="79">
        <v>45108</v>
      </c>
      <c r="C12" s="33">
        <v>2</v>
      </c>
      <c r="D12" s="61">
        <f>中指数据!F28</f>
        <v>75.599999999999994</v>
      </c>
      <c r="E12" s="349">
        <v>2</v>
      </c>
      <c r="F12" s="164">
        <f>G9-N7-N8</f>
        <v>58.800000000000004</v>
      </c>
      <c r="G12" s="349">
        <f>ROUND(AVERAGE(D12:D14),2)</f>
        <v>77.61</v>
      </c>
      <c r="H12" s="139"/>
    </row>
    <row r="13" spans="1:14" ht="15" customHeight="1">
      <c r="A13" s="355"/>
      <c r="B13" s="79">
        <v>45139</v>
      </c>
      <c r="C13" s="33">
        <v>3</v>
      </c>
      <c r="D13" s="61">
        <f>中指数据!E28</f>
        <v>78.84</v>
      </c>
      <c r="E13" s="351"/>
      <c r="F13" s="164"/>
      <c r="G13" s="351"/>
      <c r="H13" s="139"/>
    </row>
    <row r="14" spans="1:14">
      <c r="A14" s="354"/>
      <c r="B14" s="79">
        <v>45170</v>
      </c>
      <c r="C14" s="33">
        <v>2</v>
      </c>
      <c r="D14" s="61">
        <f>中指数据!D28</f>
        <v>78.38</v>
      </c>
      <c r="E14" s="350"/>
      <c r="F14" s="164"/>
      <c r="G14" s="350"/>
      <c r="H14" s="139"/>
    </row>
    <row r="15" spans="1:14">
      <c r="A15" s="353" t="s">
        <v>924</v>
      </c>
      <c r="B15" s="79">
        <v>45200</v>
      </c>
      <c r="C15" s="78">
        <v>1</v>
      </c>
      <c r="D15" s="64">
        <f>中指数据!C28</f>
        <v>78.44</v>
      </c>
      <c r="E15" s="349">
        <v>2</v>
      </c>
      <c r="F15" s="122">
        <f>G12-N7-N8</f>
        <v>71.510000000000005</v>
      </c>
      <c r="G15" s="349">
        <f>ROUND(AVERAGE(D15:D16),2)</f>
        <v>78.06</v>
      </c>
      <c r="H15" s="139"/>
    </row>
    <row r="16" spans="1:14">
      <c r="A16" s="354"/>
      <c r="B16" s="79">
        <v>45231</v>
      </c>
      <c r="C16" s="175"/>
      <c r="D16" s="61">
        <f>中指数据!B28</f>
        <v>77.680000000000007</v>
      </c>
      <c r="E16" s="350"/>
      <c r="F16" s="122"/>
      <c r="G16" s="350"/>
      <c r="H16" s="139"/>
    </row>
    <row r="17" spans="1:10">
      <c r="A17" s="368" t="s">
        <v>135</v>
      </c>
      <c r="B17" s="369"/>
      <c r="C17" s="369"/>
      <c r="D17" s="369"/>
      <c r="E17" s="369"/>
      <c r="F17" s="72" t="e">
        <f>ROUND(AVERAGE(F4:F15),2)</f>
        <v>#REF!</v>
      </c>
      <c r="G17" s="135">
        <f>ROUND(AVERAGE(G4:G16),2)</f>
        <v>75.47</v>
      </c>
      <c r="H17" s="142"/>
    </row>
    <row r="19" spans="1:10" hidden="1">
      <c r="B19" s="370" t="s">
        <v>62</v>
      </c>
      <c r="C19" s="371"/>
      <c r="D19" s="147" t="s">
        <v>133</v>
      </c>
    </row>
    <row r="20" spans="1:10" hidden="1">
      <c r="A20" s="54" t="s">
        <v>138</v>
      </c>
      <c r="B20" s="24" t="s">
        <v>54</v>
      </c>
      <c r="C20" s="67" t="s">
        <v>64</v>
      </c>
      <c r="D20" s="28" t="s">
        <v>835</v>
      </c>
      <c r="E20" s="67" t="str">
        <f>E3</f>
        <v>样本数量</v>
      </c>
      <c r="F20" s="67" t="str">
        <f>F3</f>
        <v>不含物业费、取暖费</v>
      </c>
      <c r="G20" s="134" t="str">
        <f>林肯公寓!G20</f>
        <v>含物业费和取暖费</v>
      </c>
    </row>
    <row r="21" spans="1:10" hidden="1">
      <c r="A21" s="352" t="s">
        <v>849</v>
      </c>
      <c r="B21" s="79">
        <v>44470</v>
      </c>
      <c r="C21" s="84"/>
      <c r="D21" s="122"/>
      <c r="E21" s="359"/>
      <c r="F21" s="165"/>
      <c r="G21" s="361"/>
    </row>
    <row r="22" spans="1:10" hidden="1">
      <c r="A22" s="352"/>
      <c r="B22" s="79">
        <v>44501</v>
      </c>
      <c r="C22" s="84"/>
      <c r="D22" s="122"/>
      <c r="E22" s="359"/>
      <c r="F22" s="165"/>
      <c r="G22" s="361"/>
    </row>
    <row r="23" spans="1:10" hidden="1">
      <c r="A23" s="352"/>
      <c r="B23" s="79">
        <v>44531</v>
      </c>
      <c r="C23" s="84"/>
      <c r="D23" s="122"/>
      <c r="E23" s="359"/>
      <c r="F23" s="165"/>
      <c r="G23" s="361"/>
    </row>
    <row r="24" spans="1:10" ht="15" hidden="1" customHeight="1">
      <c r="A24" s="352" t="s">
        <v>848</v>
      </c>
      <c r="B24" s="79">
        <v>44562</v>
      </c>
      <c r="C24" s="84"/>
      <c r="D24" s="122"/>
      <c r="E24" s="359"/>
      <c r="F24" s="165"/>
      <c r="G24" s="361"/>
    </row>
    <row r="25" spans="1:10" hidden="1">
      <c r="A25" s="352"/>
      <c r="B25" s="79">
        <v>44593</v>
      </c>
      <c r="C25" s="84"/>
      <c r="D25" s="122"/>
      <c r="E25" s="359"/>
      <c r="F25" s="165"/>
      <c r="G25" s="361"/>
    </row>
    <row r="26" spans="1:10" hidden="1">
      <c r="A26" s="352"/>
      <c r="B26" s="79">
        <v>44621</v>
      </c>
      <c r="C26" s="84"/>
      <c r="D26" s="122"/>
      <c r="E26" s="359"/>
      <c r="F26" s="165"/>
      <c r="G26" s="361"/>
    </row>
    <row r="27" spans="1:10" ht="15" hidden="1" customHeight="1">
      <c r="A27" s="352" t="s">
        <v>877</v>
      </c>
      <c r="B27" s="79">
        <v>44652</v>
      </c>
      <c r="C27" s="84"/>
      <c r="D27" s="122"/>
      <c r="E27" s="359"/>
      <c r="F27" s="165"/>
      <c r="G27" s="361"/>
    </row>
    <row r="28" spans="1:10" hidden="1">
      <c r="A28" s="352"/>
      <c r="B28" s="79">
        <v>44682</v>
      </c>
      <c r="C28" s="84"/>
      <c r="D28" s="122"/>
      <c r="E28" s="359"/>
      <c r="F28" s="165"/>
      <c r="G28" s="361"/>
      <c r="J28" s="69">
        <f>J8/J6</f>
        <v>1.0162978667020008</v>
      </c>
    </row>
    <row r="29" spans="1:10" hidden="1">
      <c r="A29" s="352"/>
      <c r="B29" s="79">
        <v>44713</v>
      </c>
      <c r="C29" s="84"/>
      <c r="D29" s="122"/>
      <c r="E29" s="359"/>
      <c r="F29" s="165"/>
      <c r="G29" s="361"/>
      <c r="J29" s="69">
        <f>1-J28</f>
        <v>-1.6297866702000841E-2</v>
      </c>
    </row>
    <row r="30" spans="1:10" ht="15" hidden="1" customHeight="1">
      <c r="A30" s="352" t="s">
        <v>878</v>
      </c>
      <c r="B30" s="79">
        <v>44743</v>
      </c>
      <c r="C30" s="84"/>
      <c r="D30" s="122"/>
      <c r="E30" s="360"/>
      <c r="F30" s="165"/>
      <c r="G30" s="361"/>
    </row>
    <row r="31" spans="1:10" hidden="1">
      <c r="A31" s="352"/>
      <c r="B31" s="79">
        <v>44774</v>
      </c>
      <c r="C31" s="84"/>
      <c r="D31" s="122"/>
      <c r="E31" s="360"/>
      <c r="F31" s="165"/>
      <c r="G31" s="361"/>
    </row>
    <row r="32" spans="1:10" hidden="1">
      <c r="A32" s="352"/>
      <c r="B32" s="79">
        <v>44805</v>
      </c>
      <c r="C32" s="84"/>
      <c r="D32" s="122"/>
      <c r="E32" s="360"/>
      <c r="F32" s="67"/>
      <c r="G32" s="361"/>
    </row>
    <row r="33" spans="1:9" hidden="1">
      <c r="A33" s="359" t="str">
        <f>A17</f>
        <v>平均月租金（元/平方米/月）</v>
      </c>
      <c r="B33" s="359"/>
      <c r="C33" s="359"/>
      <c r="D33" s="359"/>
      <c r="E33" s="359"/>
      <c r="F33" s="72" t="e">
        <f>ROUND(AVERAGE(F21:F32),2)</f>
        <v>#DIV/0!</v>
      </c>
      <c r="G33" s="135" t="e">
        <f>ROUND(AVERAGE(G21:G32),2)</f>
        <v>#DIV/0!</v>
      </c>
      <c r="H33" s="142"/>
    </row>
    <row r="34" spans="1:9">
      <c r="A34" s="67"/>
      <c r="B34" s="67"/>
      <c r="C34" s="67"/>
      <c r="E34" s="67"/>
      <c r="F34" s="67"/>
      <c r="G34" s="67"/>
    </row>
    <row r="35" spans="1:9">
      <c r="A35" s="67"/>
      <c r="B35" s="365" t="s">
        <v>65</v>
      </c>
      <c r="C35" s="365"/>
      <c r="D35" s="149" t="s">
        <v>134</v>
      </c>
      <c r="E35" s="67"/>
      <c r="F35" s="67"/>
      <c r="G35" s="67"/>
    </row>
    <row r="36" spans="1:9">
      <c r="A36" s="54" t="s">
        <v>138</v>
      </c>
      <c r="B36" s="24" t="s">
        <v>54</v>
      </c>
      <c r="C36" s="67" t="s">
        <v>64</v>
      </c>
      <c r="D36" s="28" t="s">
        <v>835</v>
      </c>
      <c r="E36" s="67" t="str">
        <f>E3</f>
        <v>样本数量</v>
      </c>
      <c r="F36" s="71" t="str">
        <f>林肯公寓!F36</f>
        <v>不含物业费、取暖费</v>
      </c>
      <c r="G36" s="134" t="str">
        <f>林肯公寓!G36</f>
        <v>含物业费和取暖费</v>
      </c>
    </row>
    <row r="37" spans="1:9">
      <c r="A37" s="353" t="s">
        <v>920</v>
      </c>
      <c r="B37" s="79"/>
      <c r="C37" s="33">
        <v>2</v>
      </c>
      <c r="D37" s="61" t="s">
        <v>184</v>
      </c>
      <c r="E37" s="349">
        <v>1</v>
      </c>
      <c r="F37" s="164">
        <f>G37-$N$7-N41</f>
        <v>83.830000000000013</v>
      </c>
      <c r="G37" s="349">
        <f>ROUND(AVERAGE(D38),2)</f>
        <v>87.43</v>
      </c>
      <c r="H37" s="366"/>
    </row>
    <row r="38" spans="1:9">
      <c r="A38" s="354"/>
      <c r="B38" s="79">
        <v>44896</v>
      </c>
      <c r="C38" s="33">
        <v>3</v>
      </c>
      <c r="D38" s="61">
        <f>市场数据!L110</f>
        <v>87.43</v>
      </c>
      <c r="E38" s="350"/>
      <c r="F38" s="164"/>
      <c r="G38" s="350"/>
      <c r="H38" s="367"/>
      <c r="I38" s="142"/>
    </row>
    <row r="39" spans="1:9">
      <c r="A39" s="353" t="s">
        <v>921</v>
      </c>
      <c r="B39" s="79">
        <v>44927</v>
      </c>
      <c r="C39" s="33">
        <v>1</v>
      </c>
      <c r="D39" s="61">
        <f>市场数据!L113</f>
        <v>68.72</v>
      </c>
      <c r="E39" s="349">
        <v>2</v>
      </c>
      <c r="F39" s="164" t="e">
        <f>#REF!-$N$7-N41</f>
        <v>#REF!</v>
      </c>
      <c r="G39" s="349">
        <f>ROUND(AVERAGE(D39:D41),2)</f>
        <v>73.77</v>
      </c>
      <c r="H39" s="366"/>
    </row>
    <row r="40" spans="1:9" ht="15" customHeight="1">
      <c r="A40" s="355"/>
      <c r="B40" s="79">
        <v>44958</v>
      </c>
      <c r="C40" s="33">
        <v>1</v>
      </c>
      <c r="D40" s="61">
        <f>市场数据!L114</f>
        <v>73.91</v>
      </c>
      <c r="E40" s="351"/>
      <c r="F40" s="164"/>
      <c r="G40" s="351"/>
      <c r="H40" s="367"/>
    </row>
    <row r="41" spans="1:9">
      <c r="A41" s="354"/>
      <c r="B41" s="79">
        <v>44986</v>
      </c>
      <c r="C41" s="33">
        <v>1</v>
      </c>
      <c r="D41" s="61">
        <f>市场数据!M115</f>
        <v>78.685000000000002</v>
      </c>
      <c r="E41" s="350"/>
      <c r="F41" s="164"/>
      <c r="G41" s="350"/>
      <c r="H41" s="367"/>
    </row>
    <row r="42" spans="1:9">
      <c r="A42" s="353" t="s">
        <v>922</v>
      </c>
      <c r="B42" s="79">
        <v>45017</v>
      </c>
      <c r="C42" s="33">
        <v>2</v>
      </c>
      <c r="D42" s="61">
        <f>市场数据!M117</f>
        <v>75.709999999999994</v>
      </c>
      <c r="E42" s="349">
        <v>3</v>
      </c>
      <c r="F42" s="164">
        <f>G39-N40-N41</f>
        <v>73.77</v>
      </c>
      <c r="G42" s="349">
        <f>ROUND(AVERAGE(D42:D44),2)</f>
        <v>72.38</v>
      </c>
      <c r="H42" s="366"/>
    </row>
    <row r="43" spans="1:9" ht="15" customHeight="1">
      <c r="A43" s="355"/>
      <c r="B43" s="79">
        <v>45047</v>
      </c>
      <c r="C43" s="33">
        <v>3</v>
      </c>
      <c r="D43" s="61">
        <f>市场数据!M119</f>
        <v>72.459999999999994</v>
      </c>
      <c r="E43" s="351"/>
      <c r="F43" s="164"/>
      <c r="G43" s="351"/>
      <c r="H43" s="367"/>
    </row>
    <row r="44" spans="1:9">
      <c r="A44" s="354"/>
      <c r="B44" s="79">
        <v>45078</v>
      </c>
      <c r="C44" s="33">
        <v>2</v>
      </c>
      <c r="D44" s="61">
        <f>市场数据!M123</f>
        <v>68.97</v>
      </c>
      <c r="E44" s="350"/>
      <c r="F44" s="164"/>
      <c r="G44" s="350"/>
      <c r="H44" s="367"/>
    </row>
    <row r="45" spans="1:9">
      <c r="A45" s="353" t="s">
        <v>923</v>
      </c>
      <c r="B45" s="79">
        <v>45108</v>
      </c>
      <c r="C45" s="33">
        <v>2</v>
      </c>
      <c r="D45" s="61">
        <f>市场数据!M124</f>
        <v>66.010000000000005</v>
      </c>
      <c r="E45" s="349">
        <v>1</v>
      </c>
      <c r="F45" s="164">
        <f>G42-N40-N41</f>
        <v>72.38</v>
      </c>
      <c r="G45" s="349">
        <f>ROUND(AVERAGE(D45:D47),2)</f>
        <v>66.63</v>
      </c>
      <c r="H45" s="366"/>
    </row>
    <row r="46" spans="1:9" ht="15" customHeight="1">
      <c r="A46" s="355"/>
      <c r="B46" s="79">
        <v>45139</v>
      </c>
      <c r="C46" s="33">
        <v>3</v>
      </c>
      <c r="D46" s="61" t="s">
        <v>184</v>
      </c>
      <c r="E46" s="351"/>
      <c r="F46" s="164"/>
      <c r="G46" s="351"/>
      <c r="H46" s="367"/>
    </row>
    <row r="47" spans="1:9">
      <c r="A47" s="354"/>
      <c r="B47" s="79">
        <v>45170</v>
      </c>
      <c r="C47" s="33">
        <v>2</v>
      </c>
      <c r="D47" s="61">
        <f>市场数据!M125</f>
        <v>67.239999999999995</v>
      </c>
      <c r="E47" s="350"/>
      <c r="F47" s="164"/>
      <c r="G47" s="350"/>
      <c r="H47" s="367"/>
    </row>
    <row r="48" spans="1:9">
      <c r="A48" s="353" t="s">
        <v>924</v>
      </c>
      <c r="B48" s="79">
        <v>45200</v>
      </c>
      <c r="C48" s="78">
        <v>1</v>
      </c>
      <c r="D48" s="64">
        <f>市场数据!M128</f>
        <v>69.569999999999993</v>
      </c>
      <c r="E48" s="349">
        <v>2</v>
      </c>
      <c r="F48" s="122">
        <f>G45-N40-N41</f>
        <v>66.63</v>
      </c>
      <c r="G48" s="349">
        <f>ROUND(AVERAGE(D48:D49),2)</f>
        <v>83.31</v>
      </c>
      <c r="H48" s="142"/>
    </row>
    <row r="49" spans="1:8">
      <c r="A49" s="354"/>
      <c r="B49" s="79">
        <v>45231</v>
      </c>
      <c r="C49" s="175"/>
      <c r="D49" s="61">
        <f>市场数据!M129</f>
        <v>97.05</v>
      </c>
      <c r="E49" s="350"/>
      <c r="F49" s="122"/>
      <c r="G49" s="350"/>
      <c r="H49" s="142"/>
    </row>
    <row r="50" spans="1:8">
      <c r="A50" s="359" t="str">
        <f>A17</f>
        <v>平均月租金（元/平方米/月）</v>
      </c>
      <c r="B50" s="359"/>
      <c r="C50" s="359"/>
      <c r="D50" s="359"/>
      <c r="E50" s="359"/>
      <c r="F50" s="72" t="e">
        <f>ROUND(AVERAGE(F37:F48),2)</f>
        <v>#REF!</v>
      </c>
      <c r="G50" s="135">
        <f>ROUND(AVERAGE(G37:G49),2)</f>
        <v>76.7</v>
      </c>
      <c r="H50" s="142"/>
    </row>
    <row r="51" spans="1:8">
      <c r="H51" s="160"/>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1" customWidth="1"/>
    <col min="2" max="2" width="16.375" style="41" customWidth="1"/>
    <col min="3" max="3" width="1.375" style="41" hidden="1" customWidth="1"/>
    <col min="4" max="4" width="24.875" style="41" customWidth="1"/>
    <col min="5" max="5" width="8.625" style="41" customWidth="1"/>
    <col min="6" max="6" width="18" style="69" hidden="1" customWidth="1"/>
    <col min="7" max="7" width="18.625" style="41" customWidth="1"/>
    <col min="8" max="8" width="5.5" style="69" customWidth="1"/>
    <col min="9" max="9" width="11" style="41" customWidth="1"/>
    <col min="10" max="10" width="16.625" style="41" customWidth="1"/>
    <col min="11" max="12" width="11" style="41" customWidth="1"/>
    <col min="13" max="16384" width="9" style="41"/>
  </cols>
  <sheetData>
    <row r="1" spans="1:13">
      <c r="B1" s="143" t="s">
        <v>52</v>
      </c>
      <c r="C1" s="143"/>
      <c r="D1" s="147" t="str">
        <f>君安公寓!D1</f>
        <v>含供暖、物业</v>
      </c>
      <c r="F1" s="69">
        <v>12</v>
      </c>
    </row>
    <row r="2" spans="1:13">
      <c r="B2" s="377" t="s">
        <v>53</v>
      </c>
      <c r="C2" s="378" t="e">
        <f>#REF!</f>
        <v>#REF!</v>
      </c>
      <c r="D2" s="84"/>
      <c r="E2" s="23"/>
    </row>
    <row r="3" spans="1:13">
      <c r="A3" s="54" t="s">
        <v>138</v>
      </c>
      <c r="B3" s="24" t="s">
        <v>54</v>
      </c>
      <c r="C3" s="24" t="s">
        <v>55</v>
      </c>
      <c r="D3" s="24" t="s">
        <v>100</v>
      </c>
      <c r="E3" s="24" t="s">
        <v>137</v>
      </c>
      <c r="F3" s="66" t="str">
        <f>林肯公寓!F3</f>
        <v>不含物业费、取暖费</v>
      </c>
      <c r="G3" s="134" t="str">
        <f>林肯公寓!G3</f>
        <v>含物业费和取暖费</v>
      </c>
      <c r="K3" s="69"/>
    </row>
    <row r="4" spans="1:13" ht="15">
      <c r="A4" s="353" t="s">
        <v>920</v>
      </c>
      <c r="B4" s="79"/>
      <c r="C4" s="33">
        <v>2</v>
      </c>
      <c r="D4" s="61" t="s">
        <v>184</v>
      </c>
      <c r="E4" s="349">
        <v>4</v>
      </c>
      <c r="F4" s="164">
        <f>G4-$N$7-N8</f>
        <v>89</v>
      </c>
      <c r="G4" s="349">
        <f>ROUND(AVERAGE(D5),2)</f>
        <v>89</v>
      </c>
      <c r="H4" s="139"/>
      <c r="J4" s="158" t="str">
        <f>君安公寓!$J$4</f>
        <v>含物业费和取暖费</v>
      </c>
      <c r="K4" s="69"/>
    </row>
    <row r="5" spans="1:13">
      <c r="A5" s="354"/>
      <c r="B5" s="79">
        <v>44896</v>
      </c>
      <c r="C5" s="33">
        <v>3</v>
      </c>
      <c r="D5" s="61">
        <f>中指数据!M23</f>
        <v>89</v>
      </c>
      <c r="E5" s="350"/>
      <c r="F5" s="164"/>
      <c r="G5" s="350"/>
      <c r="H5" s="139"/>
      <c r="I5" s="53" t="str">
        <f>君安公寓!$I$5</f>
        <v>数据来源</v>
      </c>
      <c r="J5" s="148" t="s">
        <v>56</v>
      </c>
      <c r="K5" s="66" t="s">
        <v>58</v>
      </c>
    </row>
    <row r="6" spans="1:13">
      <c r="A6" s="353" t="s">
        <v>921</v>
      </c>
      <c r="B6" s="79">
        <v>44927</v>
      </c>
      <c r="C6" s="33">
        <v>1</v>
      </c>
      <c r="D6" s="61">
        <f>中指数据!L23</f>
        <v>89.06</v>
      </c>
      <c r="E6" s="349">
        <v>5</v>
      </c>
      <c r="F6" s="164" t="e">
        <f>#REF!-$N$7-N8</f>
        <v>#REF!</v>
      </c>
      <c r="G6" s="349">
        <f>ROUND(AVERAGE(D6:D8),2)</f>
        <v>88.16</v>
      </c>
      <c r="H6" s="139"/>
      <c r="I6" s="53" t="s">
        <v>59</v>
      </c>
      <c r="J6" s="40">
        <f>G17</f>
        <v>86</v>
      </c>
      <c r="K6" s="381">
        <f>AVERAGE(J6:J8)</f>
        <v>79.599999999999994</v>
      </c>
      <c r="L6" s="29" t="s">
        <v>908</v>
      </c>
      <c r="M6" s="41">
        <f>ROUND((K6-M7-M8)/(1+5%)*2.5%,2)</f>
        <v>1.74</v>
      </c>
    </row>
    <row r="7" spans="1:13" ht="15" customHeight="1">
      <c r="A7" s="355"/>
      <c r="B7" s="79">
        <v>44958</v>
      </c>
      <c r="C7" s="33">
        <v>1</v>
      </c>
      <c r="D7" s="61">
        <f>中指数据!K23</f>
        <v>87.94</v>
      </c>
      <c r="E7" s="351"/>
      <c r="F7" s="164"/>
      <c r="G7" s="351"/>
      <c r="H7" s="139"/>
      <c r="I7" s="53" t="s">
        <v>60</v>
      </c>
      <c r="J7" s="61" t="s">
        <v>184</v>
      </c>
      <c r="K7" s="381"/>
      <c r="L7" s="136" t="s">
        <v>97</v>
      </c>
      <c r="M7" s="137">
        <v>3.89</v>
      </c>
    </row>
    <row r="8" spans="1:13">
      <c r="A8" s="354"/>
      <c r="B8" s="79">
        <v>44986</v>
      </c>
      <c r="C8" s="33">
        <v>1</v>
      </c>
      <c r="D8" s="61">
        <f>中指数据!J23</f>
        <v>87.49</v>
      </c>
      <c r="E8" s="350"/>
      <c r="F8" s="164"/>
      <c r="G8" s="350"/>
      <c r="H8" s="139"/>
      <c r="I8" s="53" t="s">
        <v>61</v>
      </c>
      <c r="J8" s="52">
        <f>G50</f>
        <v>73.2</v>
      </c>
      <c r="K8" s="381"/>
      <c r="L8" s="137" t="str">
        <f>林肯公寓!M8</f>
        <v>取暖费</v>
      </c>
      <c r="M8" s="137">
        <v>2.5</v>
      </c>
    </row>
    <row r="9" spans="1:13" ht="15">
      <c r="A9" s="353" t="s">
        <v>922</v>
      </c>
      <c r="B9" s="79">
        <v>45017</v>
      </c>
      <c r="C9" s="33">
        <v>2</v>
      </c>
      <c r="D9" s="61">
        <f>中指数据!I23</f>
        <v>89.09</v>
      </c>
      <c r="E9" s="349">
        <v>3</v>
      </c>
      <c r="F9" s="164">
        <f>G6-N7-N8</f>
        <v>88.16</v>
      </c>
      <c r="G9" s="349">
        <f>ROUND(AVERAGE(D9:D11),2)</f>
        <v>88.52</v>
      </c>
      <c r="H9" s="139"/>
      <c r="J9" s="158" t="str">
        <f>君安公寓!J9</f>
        <v>不含物业费和供暖费</v>
      </c>
      <c r="K9" s="159">
        <f>K6-M7-M8-M6</f>
        <v>71.47</v>
      </c>
    </row>
    <row r="10" spans="1:13" ht="15" customHeight="1">
      <c r="A10" s="355"/>
      <c r="B10" s="79">
        <v>45047</v>
      </c>
      <c r="C10" s="33">
        <v>3</v>
      </c>
      <c r="D10" s="61">
        <f>中指数据!H23</f>
        <v>87.35</v>
      </c>
      <c r="E10" s="351"/>
      <c r="F10" s="164"/>
      <c r="G10" s="351"/>
      <c r="H10" s="139"/>
      <c r="K10" s="69"/>
    </row>
    <row r="11" spans="1:13">
      <c r="A11" s="354"/>
      <c r="B11" s="79">
        <v>45078</v>
      </c>
      <c r="C11" s="33">
        <v>2</v>
      </c>
      <c r="D11" s="61">
        <f>中指数据!G23</f>
        <v>89.11</v>
      </c>
      <c r="E11" s="350"/>
      <c r="F11" s="164"/>
      <c r="G11" s="350"/>
      <c r="H11" s="139"/>
      <c r="K11" s="69"/>
    </row>
    <row r="12" spans="1:13">
      <c r="A12" s="353" t="s">
        <v>923</v>
      </c>
      <c r="B12" s="79">
        <v>45108</v>
      </c>
      <c r="C12" s="33">
        <v>2</v>
      </c>
      <c r="D12" s="61">
        <f>中指数据!F23</f>
        <v>86.84</v>
      </c>
      <c r="E12" s="349">
        <v>4</v>
      </c>
      <c r="F12" s="164">
        <f>G9-N7-N8</f>
        <v>88.52</v>
      </c>
      <c r="G12" s="349">
        <f>ROUND(AVERAGE(D12:D14),2)</f>
        <v>83.27</v>
      </c>
      <c r="H12" s="139"/>
    </row>
    <row r="13" spans="1:13" ht="15" customHeight="1">
      <c r="A13" s="355"/>
      <c r="B13" s="79">
        <v>45139</v>
      </c>
      <c r="C13" s="33">
        <v>3</v>
      </c>
      <c r="D13" s="61">
        <f>中指数据!E23</f>
        <v>82.83</v>
      </c>
      <c r="E13" s="351"/>
      <c r="F13" s="164"/>
      <c r="G13" s="351"/>
      <c r="H13" s="139"/>
    </row>
    <row r="14" spans="1:13">
      <c r="A14" s="354"/>
      <c r="B14" s="79">
        <v>45170</v>
      </c>
      <c r="C14" s="33">
        <v>2</v>
      </c>
      <c r="D14" s="61">
        <f>中指数据!D23</f>
        <v>80.13</v>
      </c>
      <c r="E14" s="350"/>
      <c r="F14" s="164"/>
      <c r="G14" s="350"/>
      <c r="H14" s="139"/>
    </row>
    <row r="15" spans="1:13">
      <c r="A15" s="353" t="s">
        <v>924</v>
      </c>
      <c r="B15" s="79">
        <v>45200</v>
      </c>
      <c r="C15" s="78">
        <v>1</v>
      </c>
      <c r="D15" s="64">
        <f>中指数据!C23</f>
        <v>79.5</v>
      </c>
      <c r="E15" s="349"/>
      <c r="F15" s="122">
        <f>G12-N7-N8</f>
        <v>83.27</v>
      </c>
      <c r="G15" s="349">
        <f>ROUND(AVERAGE(D15:D16),2)</f>
        <v>81.069999999999993</v>
      </c>
      <c r="H15" s="139"/>
    </row>
    <row r="16" spans="1:13">
      <c r="A16" s="354"/>
      <c r="B16" s="79">
        <v>45231</v>
      </c>
      <c r="C16" s="175"/>
      <c r="D16" s="61">
        <f>中指数据!B23</f>
        <v>82.64</v>
      </c>
      <c r="E16" s="350"/>
      <c r="F16" s="122"/>
      <c r="G16" s="350"/>
      <c r="H16" s="139"/>
    </row>
    <row r="17" spans="1:8">
      <c r="A17" s="379" t="s">
        <v>136</v>
      </c>
      <c r="B17" s="380"/>
      <c r="C17" s="380"/>
      <c r="D17" s="380"/>
      <c r="E17" s="380"/>
      <c r="F17" s="72" t="e">
        <f>ROUND(AVERAGE(F4:F11),2)</f>
        <v>#REF!</v>
      </c>
      <c r="G17" s="135">
        <f>ROUND(AVERAGE(G4:G16),2)</f>
        <v>86</v>
      </c>
      <c r="H17" s="142"/>
    </row>
    <row r="18" spans="1:8">
      <c r="G18" s="69"/>
    </row>
    <row r="19" spans="1:8" hidden="1">
      <c r="B19" s="376" t="s">
        <v>62</v>
      </c>
      <c r="C19" s="376"/>
      <c r="D19" s="143" t="str">
        <f>D1</f>
        <v>含供暖、物业</v>
      </c>
      <c r="G19" s="69"/>
    </row>
    <row r="20" spans="1:8" hidden="1">
      <c r="A20" s="54" t="s">
        <v>138</v>
      </c>
      <c r="B20" s="24" t="s">
        <v>54</v>
      </c>
      <c r="C20" s="53" t="s">
        <v>64</v>
      </c>
      <c r="D20" s="28" t="s">
        <v>835</v>
      </c>
      <c r="E20" s="53" t="str">
        <f>E3</f>
        <v>样本数量</v>
      </c>
      <c r="F20" s="67" t="str">
        <f>F3</f>
        <v>不含物业费、取暖费</v>
      </c>
      <c r="G20" s="134" t="str">
        <f>G3</f>
        <v>含物业费和取暖费</v>
      </c>
    </row>
    <row r="21" spans="1:8" hidden="1">
      <c r="A21" s="352" t="s">
        <v>849</v>
      </c>
      <c r="B21" s="79">
        <v>44470</v>
      </c>
      <c r="C21" s="33"/>
      <c r="D21" s="61"/>
      <c r="E21" s="348"/>
      <c r="F21" s="361"/>
      <c r="G21" s="361"/>
      <c r="H21" s="142"/>
    </row>
    <row r="22" spans="1:8" hidden="1">
      <c r="A22" s="352"/>
      <c r="B22" s="79">
        <v>44501</v>
      </c>
      <c r="C22" s="33"/>
      <c r="D22" s="61"/>
      <c r="E22" s="348"/>
      <c r="F22" s="361"/>
      <c r="G22" s="361"/>
      <c r="H22" s="142"/>
    </row>
    <row r="23" spans="1:8" hidden="1">
      <c r="A23" s="352"/>
      <c r="B23" s="79">
        <v>44531</v>
      </c>
      <c r="C23" s="33"/>
      <c r="D23" s="61"/>
      <c r="E23" s="348"/>
      <c r="F23" s="361"/>
      <c r="G23" s="361"/>
      <c r="H23" s="142"/>
    </row>
    <row r="24" spans="1:8" ht="15" hidden="1" customHeight="1">
      <c r="A24" s="352" t="s">
        <v>848</v>
      </c>
      <c r="B24" s="79">
        <v>44562</v>
      </c>
      <c r="C24" s="33"/>
      <c r="D24" s="61"/>
      <c r="E24" s="372"/>
      <c r="F24" s="361"/>
      <c r="G24" s="361"/>
      <c r="H24" s="142"/>
    </row>
    <row r="25" spans="1:8" hidden="1">
      <c r="A25" s="352"/>
      <c r="B25" s="79">
        <v>44593</v>
      </c>
      <c r="C25" s="33"/>
      <c r="D25" s="61"/>
      <c r="E25" s="372"/>
      <c r="F25" s="361"/>
      <c r="G25" s="361"/>
      <c r="H25" s="142"/>
    </row>
    <row r="26" spans="1:8" ht="14.1" hidden="1" customHeight="1">
      <c r="A26" s="352"/>
      <c r="B26" s="79">
        <v>44621</v>
      </c>
      <c r="C26" s="33"/>
      <c r="D26" s="61"/>
      <c r="E26" s="372"/>
      <c r="F26" s="361"/>
      <c r="G26" s="361"/>
      <c r="H26" s="142"/>
    </row>
    <row r="27" spans="1:8" ht="14.1" hidden="1" customHeight="1">
      <c r="A27" s="352" t="s">
        <v>877</v>
      </c>
      <c r="B27" s="79">
        <v>44652</v>
      </c>
      <c r="C27" s="33"/>
      <c r="D27" s="61"/>
      <c r="E27" s="348"/>
      <c r="F27" s="361"/>
      <c r="G27" s="361"/>
      <c r="H27" s="142"/>
    </row>
    <row r="28" spans="1:8" ht="14.1" hidden="1" customHeight="1">
      <c r="A28" s="352"/>
      <c r="B28" s="79">
        <v>44682</v>
      </c>
      <c r="C28" s="33"/>
      <c r="D28" s="61"/>
      <c r="E28" s="348"/>
      <c r="F28" s="361"/>
      <c r="G28" s="361"/>
      <c r="H28" s="142"/>
    </row>
    <row r="29" spans="1:8" hidden="1">
      <c r="A29" s="352"/>
      <c r="B29" s="79">
        <v>44713</v>
      </c>
      <c r="C29" s="33"/>
      <c r="D29" s="61"/>
      <c r="E29" s="348"/>
      <c r="F29" s="361"/>
      <c r="G29" s="361"/>
      <c r="H29" s="142"/>
    </row>
    <row r="30" spans="1:8" ht="15" hidden="1" customHeight="1">
      <c r="A30" s="352" t="s">
        <v>878</v>
      </c>
      <c r="B30" s="79">
        <v>44743</v>
      </c>
      <c r="C30" s="33"/>
      <c r="D30" s="61"/>
      <c r="E30" s="372"/>
      <c r="F30" s="361"/>
      <c r="G30" s="361"/>
      <c r="H30" s="142"/>
    </row>
    <row r="31" spans="1:8" hidden="1">
      <c r="A31" s="352"/>
      <c r="B31" s="79">
        <v>44774</v>
      </c>
      <c r="C31" s="33"/>
      <c r="D31" s="61"/>
      <c r="E31" s="372"/>
      <c r="F31" s="361"/>
      <c r="G31" s="373"/>
      <c r="H31" s="142"/>
    </row>
    <row r="32" spans="1:8" hidden="1">
      <c r="A32" s="352"/>
      <c r="B32" s="79">
        <v>44805</v>
      </c>
      <c r="C32" s="33"/>
      <c r="D32" s="61"/>
      <c r="E32" s="372"/>
      <c r="F32" s="361"/>
      <c r="G32" s="374"/>
      <c r="H32" s="142"/>
    </row>
    <row r="33" spans="1:8" hidden="1">
      <c r="A33" s="352" t="str">
        <f>A17</f>
        <v>平均月租金（元/平方米/月）</v>
      </c>
      <c r="B33" s="352"/>
      <c r="C33" s="352"/>
      <c r="D33" s="352"/>
      <c r="E33" s="352"/>
      <c r="F33" s="72" t="e">
        <f>ROUND(AVERAGE(F21:F31),2)</f>
        <v>#DIV/0!</v>
      </c>
      <c r="G33" s="135" t="e">
        <f>ROUND(AVERAGE(G21:G32),2)</f>
        <v>#DIV/0!</v>
      </c>
      <c r="H33" s="142"/>
    </row>
    <row r="34" spans="1:8">
      <c r="G34" s="69"/>
    </row>
    <row r="35" spans="1:8">
      <c r="B35" s="376" t="s">
        <v>65</v>
      </c>
      <c r="C35" s="376"/>
      <c r="D35" s="147" t="s">
        <v>133</v>
      </c>
      <c r="G35" s="69"/>
    </row>
    <row r="36" spans="1:8">
      <c r="A36" s="54" t="s">
        <v>138</v>
      </c>
      <c r="B36" s="24" t="s">
        <v>54</v>
      </c>
      <c r="C36" s="53" t="s">
        <v>64</v>
      </c>
      <c r="D36" s="28" t="s">
        <v>835</v>
      </c>
      <c r="E36" s="53" t="str">
        <f>E3</f>
        <v>样本数量</v>
      </c>
      <c r="F36" s="67" t="str">
        <f>君安公寓!F36</f>
        <v>不含物业费、取暖费</v>
      </c>
      <c r="G36" s="134" t="str">
        <f>G20</f>
        <v>含物业费和取暖费</v>
      </c>
    </row>
    <row r="37" spans="1:8">
      <c r="A37" s="353" t="s">
        <v>920</v>
      </c>
      <c r="B37" s="79"/>
      <c r="C37" s="33">
        <v>2</v>
      </c>
      <c r="D37" s="61" t="s">
        <v>184</v>
      </c>
      <c r="E37" s="349">
        <v>1</v>
      </c>
      <c r="F37" s="164">
        <f>G37-$N$7-N41</f>
        <v>71.19</v>
      </c>
      <c r="G37" s="349">
        <f>市场数据!N157</f>
        <v>71.19</v>
      </c>
      <c r="H37" s="366"/>
    </row>
    <row r="38" spans="1:8">
      <c r="A38" s="354"/>
      <c r="B38" s="79">
        <v>44896</v>
      </c>
      <c r="C38" s="33">
        <v>3</v>
      </c>
      <c r="D38" s="61">
        <f>市场数据!M157</f>
        <v>71.19</v>
      </c>
      <c r="E38" s="350"/>
      <c r="F38" s="164"/>
      <c r="G38" s="350"/>
      <c r="H38" s="366"/>
    </row>
    <row r="39" spans="1:8">
      <c r="A39" s="353" t="s">
        <v>921</v>
      </c>
      <c r="B39" s="79">
        <v>44927</v>
      </c>
      <c r="C39" s="33">
        <v>1</v>
      </c>
      <c r="D39" s="61"/>
      <c r="E39" s="349">
        <v>1</v>
      </c>
      <c r="F39" s="164" t="e">
        <f>#REF!-$N$7-N41</f>
        <v>#REF!</v>
      </c>
      <c r="G39" s="349">
        <f>市场数据!N158</f>
        <v>78.77</v>
      </c>
      <c r="H39" s="366"/>
    </row>
    <row r="40" spans="1:8" ht="15" customHeight="1">
      <c r="A40" s="355"/>
      <c r="B40" s="79">
        <v>44958</v>
      </c>
      <c r="C40" s="33">
        <v>1</v>
      </c>
      <c r="D40" s="61"/>
      <c r="E40" s="351"/>
      <c r="F40" s="164"/>
      <c r="G40" s="351"/>
      <c r="H40" s="366"/>
    </row>
    <row r="41" spans="1:8">
      <c r="A41" s="354"/>
      <c r="B41" s="79">
        <v>44986</v>
      </c>
      <c r="C41" s="33">
        <v>1</v>
      </c>
      <c r="D41" s="61">
        <f>市场数据!M159</f>
        <v>75.61</v>
      </c>
      <c r="E41" s="350"/>
      <c r="F41" s="164"/>
      <c r="G41" s="350"/>
      <c r="H41" s="366"/>
    </row>
    <row r="42" spans="1:8">
      <c r="A42" s="353" t="s">
        <v>922</v>
      </c>
      <c r="B42" s="79">
        <v>45017</v>
      </c>
      <c r="C42" s="33">
        <v>2</v>
      </c>
      <c r="D42" s="61"/>
      <c r="E42" s="349">
        <v>1</v>
      </c>
      <c r="F42" s="164">
        <f>G39-N40-N41</f>
        <v>78.77</v>
      </c>
      <c r="G42" s="349">
        <f>市场数据!N159</f>
        <v>75.61</v>
      </c>
      <c r="H42" s="366"/>
    </row>
    <row r="43" spans="1:8" ht="15" customHeight="1">
      <c r="A43" s="355"/>
      <c r="B43" s="79">
        <v>45047</v>
      </c>
      <c r="C43" s="33">
        <v>3</v>
      </c>
      <c r="D43" s="61"/>
      <c r="E43" s="351"/>
      <c r="F43" s="164"/>
      <c r="G43" s="351"/>
      <c r="H43" s="366"/>
    </row>
    <row r="44" spans="1:8">
      <c r="A44" s="354"/>
      <c r="B44" s="79">
        <v>45078</v>
      </c>
      <c r="C44" s="33">
        <v>2</v>
      </c>
      <c r="D44" s="61">
        <f>市场数据!M160</f>
        <v>73.17</v>
      </c>
      <c r="E44" s="350"/>
      <c r="F44" s="164"/>
      <c r="G44" s="350"/>
      <c r="H44" s="366"/>
    </row>
    <row r="45" spans="1:8">
      <c r="A45" s="353" t="s">
        <v>923</v>
      </c>
      <c r="B45" s="79">
        <v>45108</v>
      </c>
      <c r="C45" s="33">
        <v>2</v>
      </c>
      <c r="D45" s="61"/>
      <c r="E45" s="349">
        <v>3</v>
      </c>
      <c r="F45" s="164">
        <f>G42-N40-N41</f>
        <v>75.61</v>
      </c>
      <c r="G45" s="349">
        <f>市场数据!N161</f>
        <v>73.03</v>
      </c>
      <c r="H45" s="366"/>
    </row>
    <row r="46" spans="1:8" ht="15" customHeight="1">
      <c r="A46" s="355"/>
      <c r="B46" s="79">
        <v>45139</v>
      </c>
      <c r="C46" s="33">
        <v>3</v>
      </c>
      <c r="D46" s="61"/>
      <c r="E46" s="351"/>
      <c r="F46" s="164"/>
      <c r="G46" s="351"/>
      <c r="H46" s="366"/>
    </row>
    <row r="47" spans="1:8">
      <c r="A47" s="354"/>
      <c r="B47" s="79">
        <v>45170</v>
      </c>
      <c r="C47" s="33">
        <v>2</v>
      </c>
      <c r="D47" s="61">
        <f>市场数据!M161</f>
        <v>73.03</v>
      </c>
      <c r="E47" s="350"/>
      <c r="F47" s="164"/>
      <c r="G47" s="350"/>
      <c r="H47" s="366"/>
    </row>
    <row r="48" spans="1:8">
      <c r="A48" s="353" t="s">
        <v>924</v>
      </c>
      <c r="B48" s="79">
        <v>45200</v>
      </c>
      <c r="C48" s="78">
        <v>1</v>
      </c>
      <c r="D48" s="64">
        <f>ROUND(市场数据!M162,2)</f>
        <v>67.400000000000006</v>
      </c>
      <c r="E48" s="349">
        <v>3</v>
      </c>
      <c r="F48" s="122">
        <f>G45-N40-N41</f>
        <v>73.03</v>
      </c>
      <c r="G48" s="349">
        <f>ROUND(市场数据!N162,2)</f>
        <v>67.400000000000006</v>
      </c>
      <c r="H48" s="142"/>
    </row>
    <row r="49" spans="1:8">
      <c r="A49" s="354"/>
      <c r="B49" s="79">
        <v>45231</v>
      </c>
      <c r="C49" s="175"/>
      <c r="D49" s="61"/>
      <c r="E49" s="350"/>
      <c r="F49" s="122"/>
      <c r="G49" s="350"/>
      <c r="H49" s="142"/>
    </row>
    <row r="50" spans="1:8">
      <c r="A50" s="352" t="str">
        <f>A17</f>
        <v>平均月租金（元/平方米/月）</v>
      </c>
      <c r="B50" s="352"/>
      <c r="C50" s="352"/>
      <c r="D50" s="352"/>
      <c r="E50" s="352"/>
      <c r="F50" s="72" t="e">
        <f>ROUND(AVERAGE(F37:F48),2)</f>
        <v>#REF!</v>
      </c>
      <c r="G50" s="135">
        <f>ROUND(AVERAGE(G37:G49),2)</f>
        <v>73.2</v>
      </c>
      <c r="H50" s="142"/>
    </row>
    <row r="51" spans="1:8">
      <c r="G51" s="69"/>
    </row>
    <row r="52" spans="1:8" hidden="1">
      <c r="A52" s="28" t="s">
        <v>66</v>
      </c>
      <c r="B52" s="54" t="s">
        <v>63</v>
      </c>
      <c r="C52" s="54" t="s">
        <v>64</v>
      </c>
      <c r="D52" s="54" t="s">
        <v>67</v>
      </c>
      <c r="E52" s="28" t="s">
        <v>68</v>
      </c>
      <c r="F52" s="162" t="s">
        <v>69</v>
      </c>
      <c r="G52" s="29"/>
      <c r="H52" s="154"/>
    </row>
    <row r="53" spans="1:8" hidden="1">
      <c r="A53" s="54" t="e">
        <f>#REF!</f>
        <v>#REF!</v>
      </c>
      <c r="B53" s="25">
        <v>43617</v>
      </c>
      <c r="C53" s="54">
        <v>3</v>
      </c>
      <c r="D53" s="26">
        <v>91.57</v>
      </c>
      <c r="E53" s="27" t="e">
        <f>#REF!</f>
        <v>#REF!</v>
      </c>
      <c r="F53" s="66" t="e">
        <f>#REF!</f>
        <v>#REF!</v>
      </c>
    </row>
    <row r="54" spans="1:8" hidden="1">
      <c r="A54" s="54">
        <f>A38</f>
        <v>0</v>
      </c>
      <c r="B54" s="25"/>
      <c r="C54" s="54"/>
      <c r="D54" s="26"/>
      <c r="E54" s="27">
        <f>E5</f>
        <v>0</v>
      </c>
      <c r="F54" s="68">
        <f>F5</f>
        <v>0</v>
      </c>
      <c r="G54" s="39"/>
      <c r="H54" s="142"/>
    </row>
    <row r="55" spans="1:8" hidden="1">
      <c r="A55" s="54">
        <f>A41</f>
        <v>0</v>
      </c>
      <c r="B55" s="25"/>
      <c r="C55" s="54"/>
      <c r="D55" s="26"/>
      <c r="E55" s="27">
        <f>E6</f>
        <v>5</v>
      </c>
      <c r="F55" s="68" t="e">
        <f>#REF!</f>
        <v>#REF!</v>
      </c>
      <c r="G55" s="39"/>
      <c r="H55" s="142"/>
    </row>
    <row r="56" spans="1:8" hidden="1">
      <c r="A56" s="54">
        <f>A44</f>
        <v>0</v>
      </c>
      <c r="B56" s="25">
        <v>43891</v>
      </c>
      <c r="C56" s="54">
        <v>2</v>
      </c>
      <c r="D56" s="26">
        <v>92.31</v>
      </c>
      <c r="E56" s="27">
        <f>E7</f>
        <v>0</v>
      </c>
      <c r="F56" s="68" t="e">
        <f>#REF!</f>
        <v>#REF!</v>
      </c>
      <c r="G56" s="39"/>
      <c r="H56" s="142"/>
    </row>
    <row r="57" spans="1:8" hidden="1">
      <c r="A57" s="54">
        <f>A47</f>
        <v>0</v>
      </c>
      <c r="B57" s="25"/>
      <c r="C57" s="54"/>
      <c r="D57" s="26"/>
      <c r="E57" s="27">
        <f>E10</f>
        <v>0</v>
      </c>
      <c r="F57" s="68" t="e">
        <f>#REF!</f>
        <v>#REF!</v>
      </c>
      <c r="G57" s="39"/>
      <c r="H57" s="142"/>
    </row>
    <row r="58" spans="1:8" hidden="1">
      <c r="A58" s="375" t="s">
        <v>56</v>
      </c>
      <c r="B58" s="375"/>
      <c r="C58" s="375"/>
      <c r="D58" s="375"/>
      <c r="E58" s="375"/>
      <c r="F58" s="68" t="e">
        <f>ROUND(AVERAGE(F53:F57),2)</f>
        <v>#REF!</v>
      </c>
      <c r="G58" s="39"/>
      <c r="H58" s="142"/>
    </row>
    <row r="59" spans="1:8" hidden="1"/>
    <row r="60" spans="1:8" hidden="1">
      <c r="A60" s="28" t="s">
        <v>66</v>
      </c>
      <c r="B60" s="54" t="s">
        <v>63</v>
      </c>
      <c r="C60" s="54" t="s">
        <v>64</v>
      </c>
      <c r="D60" s="54" t="s">
        <v>67</v>
      </c>
      <c r="E60" s="28" t="s">
        <v>68</v>
      </c>
      <c r="F60" s="162" t="s">
        <v>69</v>
      </c>
      <c r="G60" s="29"/>
      <c r="H60" s="154"/>
    </row>
    <row r="61" spans="1:8" hidden="1">
      <c r="A61" s="54" t="s">
        <v>70</v>
      </c>
      <c r="B61" s="25">
        <v>43617</v>
      </c>
      <c r="C61" s="54">
        <v>3</v>
      </c>
      <c r="D61" s="26">
        <v>91.57</v>
      </c>
      <c r="E61" s="27" t="e">
        <f>#REF!</f>
        <v>#REF!</v>
      </c>
      <c r="F61" s="68" t="e">
        <f>#REF!</f>
        <v>#REF!</v>
      </c>
      <c r="G61" s="39"/>
      <c r="H61" s="142"/>
    </row>
    <row r="62" spans="1:8" hidden="1">
      <c r="A62" s="54" t="s">
        <v>71</v>
      </c>
      <c r="B62" s="25"/>
      <c r="C62" s="54"/>
      <c r="D62" s="26"/>
      <c r="E62" s="27" t="e">
        <f>#REF!</f>
        <v>#REF!</v>
      </c>
      <c r="F62" s="68">
        <f>F21</f>
        <v>0</v>
      </c>
      <c r="G62" s="39"/>
      <c r="H62" s="142"/>
    </row>
    <row r="63" spans="1:8" hidden="1">
      <c r="A63" s="54" t="s">
        <v>72</v>
      </c>
      <c r="B63" s="25"/>
      <c r="C63" s="54"/>
      <c r="D63" s="26"/>
      <c r="E63" s="27" t="e">
        <f>#REF!</f>
        <v>#REF!</v>
      </c>
      <c r="F63" s="68">
        <f>F22</f>
        <v>0</v>
      </c>
      <c r="G63" s="39"/>
      <c r="H63" s="142"/>
    </row>
    <row r="64" spans="1:8" hidden="1">
      <c r="A64" s="54" t="s">
        <v>73</v>
      </c>
      <c r="B64" s="25">
        <v>43891</v>
      </c>
      <c r="C64" s="54">
        <v>2</v>
      </c>
      <c r="D64" s="26">
        <v>92.31</v>
      </c>
      <c r="E64" s="27" t="e">
        <f>#REF!</f>
        <v>#REF!</v>
      </c>
      <c r="F64" s="68" t="e">
        <f>#REF!</f>
        <v>#REF!</v>
      </c>
      <c r="G64" s="39"/>
      <c r="H64" s="142"/>
    </row>
    <row r="65" spans="1:8" hidden="1">
      <c r="A65" s="54" t="s">
        <v>74</v>
      </c>
      <c r="B65" s="25"/>
      <c r="C65" s="54"/>
      <c r="D65" s="26"/>
      <c r="E65" s="27" t="e">
        <f>#REF!</f>
        <v>#REF!</v>
      </c>
      <c r="F65" s="68" t="e">
        <f>#REF!</f>
        <v>#REF!</v>
      </c>
      <c r="G65" s="39"/>
      <c r="H65" s="142"/>
    </row>
    <row r="66" spans="1:8" hidden="1">
      <c r="A66" s="375" t="s">
        <v>56</v>
      </c>
      <c r="B66" s="375"/>
      <c r="C66" s="375"/>
      <c r="D66" s="375"/>
      <c r="E66" s="375"/>
      <c r="F66" s="68" t="e">
        <f>ROUND(AVERAGE(F61:F64),2)</f>
        <v>#REF!</v>
      </c>
      <c r="G66" s="39"/>
      <c r="H66" s="142"/>
    </row>
    <row r="67" spans="1:8" hidden="1"/>
    <row r="68" spans="1:8" hidden="1">
      <c r="A68" s="28" t="s">
        <v>66</v>
      </c>
      <c r="B68" s="54" t="s">
        <v>63</v>
      </c>
      <c r="C68" s="54" t="s">
        <v>64</v>
      </c>
      <c r="D68" s="54" t="s">
        <v>67</v>
      </c>
      <c r="E68" s="28" t="s">
        <v>68</v>
      </c>
      <c r="F68" s="162" t="s">
        <v>69</v>
      </c>
      <c r="G68" s="29"/>
      <c r="H68" s="154"/>
    </row>
    <row r="69" spans="1:8" hidden="1">
      <c r="A69" s="54" t="s">
        <v>70</v>
      </c>
      <c r="B69" s="25">
        <v>43617</v>
      </c>
      <c r="C69" s="54">
        <v>3</v>
      </c>
      <c r="D69" s="26">
        <v>91.57</v>
      </c>
      <c r="E69" s="27" t="e">
        <f>#REF!</f>
        <v>#REF!</v>
      </c>
      <c r="F69" s="68" t="e">
        <f>#REF!</f>
        <v>#REF!</v>
      </c>
      <c r="G69" s="39"/>
      <c r="H69" s="142"/>
    </row>
    <row r="70" spans="1:8" hidden="1">
      <c r="A70" s="54" t="s">
        <v>71</v>
      </c>
      <c r="B70" s="25"/>
      <c r="C70" s="54"/>
      <c r="D70" s="26"/>
      <c r="E70" s="27">
        <f>E37</f>
        <v>1</v>
      </c>
      <c r="F70" s="68">
        <f>F37</f>
        <v>71.19</v>
      </c>
      <c r="G70" s="39"/>
      <c r="H70" s="142"/>
    </row>
    <row r="71" spans="1:8" hidden="1">
      <c r="A71" s="54" t="s">
        <v>72</v>
      </c>
      <c r="B71" s="25"/>
      <c r="C71" s="54"/>
      <c r="D71" s="26"/>
      <c r="E71" s="27" t="e">
        <f>#REF!</f>
        <v>#REF!</v>
      </c>
      <c r="F71" s="68" t="e">
        <f>F39</f>
        <v>#REF!</v>
      </c>
      <c r="G71" s="39"/>
      <c r="H71" s="142"/>
    </row>
    <row r="72" spans="1:8" hidden="1">
      <c r="A72" s="54" t="s">
        <v>73</v>
      </c>
      <c r="B72" s="25">
        <v>43891</v>
      </c>
      <c r="C72" s="54">
        <v>2</v>
      </c>
      <c r="D72" s="26">
        <v>92.31</v>
      </c>
      <c r="E72" s="27" t="e">
        <f>#REF!</f>
        <v>#REF!</v>
      </c>
      <c r="F72" s="68">
        <f>F42</f>
        <v>78.77</v>
      </c>
      <c r="G72" s="39"/>
      <c r="H72" s="142"/>
    </row>
    <row r="73" spans="1:8" hidden="1">
      <c r="A73" s="54" t="s">
        <v>74</v>
      </c>
      <c r="B73" s="25"/>
      <c r="C73" s="54"/>
      <c r="D73" s="26"/>
      <c r="E73" s="27" t="e">
        <f>#REF!</f>
        <v>#REF!</v>
      </c>
      <c r="F73" s="68">
        <f>F45</f>
        <v>75.61</v>
      </c>
      <c r="G73" s="39"/>
      <c r="H73" s="142"/>
    </row>
    <row r="74" spans="1:8" hidden="1">
      <c r="A74" s="375" t="s">
        <v>56</v>
      </c>
      <c r="B74" s="375"/>
      <c r="C74" s="375"/>
      <c r="D74" s="375"/>
      <c r="E74" s="375"/>
      <c r="F74" s="68" t="e">
        <f>ROUND(AVERAGE(F69:F73),2)</f>
        <v>#REF!</v>
      </c>
      <c r="G74" s="39"/>
      <c r="H74" s="142"/>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382" t="s">
        <v>177</v>
      </c>
      <c r="B1" s="178">
        <v>45231.333831018521</v>
      </c>
      <c r="C1" s="178">
        <v>45200.333831018521</v>
      </c>
      <c r="D1" s="178">
        <v>45170.333831018521</v>
      </c>
      <c r="E1" s="178">
        <v>45139.333831018521</v>
      </c>
      <c r="F1" s="178">
        <v>45108.333831018521</v>
      </c>
      <c r="G1" s="178">
        <v>45078.333831018521</v>
      </c>
      <c r="H1" s="178">
        <v>45047.333831018521</v>
      </c>
      <c r="I1" s="178">
        <v>45017.333831018521</v>
      </c>
      <c r="J1" s="178">
        <v>44986.333831018521</v>
      </c>
      <c r="K1" s="178">
        <v>44958.333831018521</v>
      </c>
      <c r="L1" s="178">
        <v>44927.333831018521</v>
      </c>
      <c r="M1" s="178">
        <v>44896.333831018521</v>
      </c>
    </row>
    <row r="2" spans="1:13">
      <c r="A2" s="382"/>
      <c r="B2" t="s">
        <v>845</v>
      </c>
      <c r="C2" t="s">
        <v>845</v>
      </c>
      <c r="D2" t="s">
        <v>845</v>
      </c>
      <c r="E2" t="s">
        <v>845</v>
      </c>
      <c r="F2" t="s">
        <v>845</v>
      </c>
      <c r="G2" t="s">
        <v>845</v>
      </c>
      <c r="H2" t="s">
        <v>845</v>
      </c>
      <c r="I2" t="s">
        <v>845</v>
      </c>
      <c r="J2" t="s">
        <v>845</v>
      </c>
      <c r="K2" t="s">
        <v>845</v>
      </c>
      <c r="L2" t="s">
        <v>845</v>
      </c>
      <c r="M2" t="s">
        <v>845</v>
      </c>
    </row>
    <row r="3" spans="1:13">
      <c r="A3" t="s">
        <v>986</v>
      </c>
      <c r="B3">
        <v>122.66</v>
      </c>
      <c r="C3" t="s">
        <v>184</v>
      </c>
      <c r="D3" t="s">
        <v>184</v>
      </c>
      <c r="E3" t="s">
        <v>184</v>
      </c>
      <c r="F3" t="s">
        <v>184</v>
      </c>
      <c r="G3" t="s">
        <v>184</v>
      </c>
      <c r="H3" t="s">
        <v>184</v>
      </c>
      <c r="I3" t="s">
        <v>184</v>
      </c>
      <c r="J3" t="s">
        <v>184</v>
      </c>
      <c r="K3" t="s">
        <v>184</v>
      </c>
      <c r="L3" t="s">
        <v>184</v>
      </c>
      <c r="M3" t="s">
        <v>184</v>
      </c>
    </row>
    <row r="4" spans="1:13">
      <c r="A4" t="s">
        <v>987</v>
      </c>
      <c r="B4">
        <v>121.57</v>
      </c>
      <c r="C4">
        <v>121.43</v>
      </c>
      <c r="D4">
        <v>121.08</v>
      </c>
      <c r="E4">
        <v>121.06</v>
      </c>
      <c r="F4">
        <v>118.42</v>
      </c>
      <c r="G4">
        <v>119.49</v>
      </c>
      <c r="H4">
        <v>119.68</v>
      </c>
      <c r="I4">
        <v>123.04</v>
      </c>
      <c r="J4">
        <v>115.95</v>
      </c>
      <c r="K4">
        <v>106.54</v>
      </c>
      <c r="L4">
        <v>109.16</v>
      </c>
      <c r="M4">
        <v>125.26</v>
      </c>
    </row>
    <row r="5" spans="1:13">
      <c r="A5" t="s">
        <v>988</v>
      </c>
      <c r="B5">
        <v>119.15</v>
      </c>
      <c r="C5">
        <v>121.44</v>
      </c>
      <c r="D5">
        <v>123.19</v>
      </c>
      <c r="E5">
        <v>125.17</v>
      </c>
      <c r="F5">
        <v>137.66</v>
      </c>
      <c r="G5">
        <v>141.97</v>
      </c>
      <c r="H5">
        <v>132.63</v>
      </c>
      <c r="I5">
        <v>112.91</v>
      </c>
      <c r="J5">
        <v>98.32</v>
      </c>
      <c r="K5">
        <v>101.66</v>
      </c>
      <c r="L5">
        <v>102.04</v>
      </c>
      <c r="M5" t="s">
        <v>184</v>
      </c>
    </row>
    <row r="6" spans="1:13">
      <c r="A6" t="s">
        <v>989</v>
      </c>
      <c r="B6">
        <v>114.84</v>
      </c>
      <c r="C6" t="s">
        <v>184</v>
      </c>
      <c r="D6">
        <v>70.42</v>
      </c>
      <c r="E6">
        <v>75.03</v>
      </c>
      <c r="F6">
        <v>75.3</v>
      </c>
      <c r="G6">
        <v>81.319999999999993</v>
      </c>
      <c r="H6">
        <v>91.15</v>
      </c>
      <c r="I6">
        <v>86.88</v>
      </c>
      <c r="J6">
        <v>86.42</v>
      </c>
      <c r="K6">
        <v>80.02</v>
      </c>
      <c r="L6">
        <v>78.14</v>
      </c>
      <c r="M6">
        <v>84.23</v>
      </c>
    </row>
    <row r="7" spans="1:13">
      <c r="A7" t="s">
        <v>990</v>
      </c>
      <c r="B7">
        <v>103.69</v>
      </c>
      <c r="C7">
        <v>103.46</v>
      </c>
      <c r="D7">
        <v>102.11</v>
      </c>
      <c r="E7">
        <v>103.66</v>
      </c>
      <c r="F7">
        <v>103.52</v>
      </c>
      <c r="G7">
        <v>103.12</v>
      </c>
      <c r="H7">
        <v>104.08</v>
      </c>
      <c r="I7">
        <v>102.71</v>
      </c>
      <c r="J7">
        <v>102.68</v>
      </c>
      <c r="K7">
        <v>101.56</v>
      </c>
      <c r="L7">
        <v>102.11</v>
      </c>
      <c r="M7">
        <v>99.57</v>
      </c>
    </row>
    <row r="8" spans="1:13">
      <c r="A8" t="s">
        <v>911</v>
      </c>
      <c r="B8">
        <v>103.55</v>
      </c>
      <c r="C8">
        <v>120.17</v>
      </c>
      <c r="D8">
        <v>122.8</v>
      </c>
      <c r="E8" t="s">
        <v>184</v>
      </c>
      <c r="F8" t="s">
        <v>184</v>
      </c>
      <c r="G8" t="s">
        <v>184</v>
      </c>
      <c r="H8">
        <v>105.19</v>
      </c>
      <c r="I8" t="s">
        <v>184</v>
      </c>
      <c r="J8" t="s">
        <v>184</v>
      </c>
      <c r="K8" t="s">
        <v>184</v>
      </c>
      <c r="L8" t="s">
        <v>184</v>
      </c>
      <c r="M8" t="s">
        <v>184</v>
      </c>
    </row>
    <row r="9" spans="1:13">
      <c r="A9" t="s">
        <v>991</v>
      </c>
      <c r="B9">
        <v>103.52</v>
      </c>
      <c r="C9">
        <v>105.06</v>
      </c>
      <c r="D9">
        <v>102.83</v>
      </c>
      <c r="E9">
        <v>97.42</v>
      </c>
      <c r="F9">
        <v>91.1</v>
      </c>
      <c r="G9">
        <v>97.36</v>
      </c>
      <c r="H9">
        <v>103.69</v>
      </c>
      <c r="I9">
        <v>109.91</v>
      </c>
      <c r="J9">
        <v>114.91</v>
      </c>
      <c r="K9">
        <v>107.55</v>
      </c>
      <c r="L9">
        <v>106.65</v>
      </c>
      <c r="M9">
        <v>114.09</v>
      </c>
    </row>
    <row r="10" spans="1:13">
      <c r="A10" t="s">
        <v>969</v>
      </c>
      <c r="B10">
        <v>99.43</v>
      </c>
      <c r="C10">
        <v>99.63</v>
      </c>
      <c r="D10">
        <v>97.81</v>
      </c>
      <c r="E10">
        <v>94.4</v>
      </c>
      <c r="F10">
        <v>91.56</v>
      </c>
      <c r="G10">
        <v>86.88</v>
      </c>
      <c r="H10">
        <v>95.65</v>
      </c>
      <c r="I10">
        <v>86.09</v>
      </c>
      <c r="J10">
        <v>80.290000000000006</v>
      </c>
      <c r="K10" t="s">
        <v>184</v>
      </c>
      <c r="L10">
        <v>95.19</v>
      </c>
      <c r="M10">
        <v>100.99</v>
      </c>
    </row>
    <row r="11" spans="1:13">
      <c r="A11" t="s">
        <v>992</v>
      </c>
      <c r="B11">
        <v>99.32</v>
      </c>
      <c r="C11">
        <v>100.66</v>
      </c>
      <c r="D11">
        <v>102.79</v>
      </c>
      <c r="E11">
        <v>109.01</v>
      </c>
      <c r="F11">
        <v>112.54</v>
      </c>
      <c r="G11">
        <v>107.64</v>
      </c>
      <c r="H11">
        <v>101.23</v>
      </c>
      <c r="I11">
        <v>95.42</v>
      </c>
      <c r="J11">
        <v>95.46</v>
      </c>
      <c r="K11">
        <v>99.07</v>
      </c>
      <c r="L11">
        <v>99.32</v>
      </c>
      <c r="M11">
        <v>123.43</v>
      </c>
    </row>
    <row r="12" spans="1:13">
      <c r="A12" t="s">
        <v>993</v>
      </c>
      <c r="B12">
        <v>95.01</v>
      </c>
      <c r="C12">
        <v>95.96</v>
      </c>
      <c r="D12">
        <v>94.32</v>
      </c>
      <c r="E12">
        <v>95.22</v>
      </c>
      <c r="F12">
        <v>95.88</v>
      </c>
      <c r="G12">
        <v>97.07</v>
      </c>
      <c r="H12">
        <v>98.27</v>
      </c>
      <c r="I12">
        <v>97.81</v>
      </c>
      <c r="J12">
        <v>97.69</v>
      </c>
      <c r="K12">
        <v>97.62</v>
      </c>
      <c r="L12">
        <v>100</v>
      </c>
      <c r="M12">
        <v>94.25</v>
      </c>
    </row>
    <row r="13" spans="1:13">
      <c r="A13" t="s">
        <v>994</v>
      </c>
      <c r="B13">
        <v>92.43</v>
      </c>
      <c r="C13">
        <v>90.65</v>
      </c>
      <c r="D13">
        <v>95.08</v>
      </c>
      <c r="E13">
        <v>95.48</v>
      </c>
      <c r="F13">
        <v>95.48</v>
      </c>
      <c r="G13">
        <v>96.11</v>
      </c>
      <c r="H13">
        <v>101.94</v>
      </c>
      <c r="I13">
        <v>97.38</v>
      </c>
      <c r="J13" t="s">
        <v>184</v>
      </c>
      <c r="K13" t="s">
        <v>184</v>
      </c>
      <c r="L13" t="s">
        <v>184</v>
      </c>
      <c r="M13" t="s">
        <v>184</v>
      </c>
    </row>
    <row r="14" spans="1:13">
      <c r="A14" t="s">
        <v>995</v>
      </c>
      <c r="B14">
        <v>90.59</v>
      </c>
      <c r="C14">
        <v>80.69</v>
      </c>
      <c r="D14">
        <v>81.59</v>
      </c>
      <c r="E14">
        <v>80.08</v>
      </c>
      <c r="F14">
        <v>88.68</v>
      </c>
      <c r="G14">
        <v>100.46</v>
      </c>
      <c r="H14">
        <v>93.99</v>
      </c>
      <c r="I14">
        <v>94.71</v>
      </c>
      <c r="J14">
        <v>78.83</v>
      </c>
      <c r="K14">
        <v>86.31</v>
      </c>
      <c r="L14">
        <v>91.1</v>
      </c>
      <c r="M14">
        <v>94.05</v>
      </c>
    </row>
    <row r="15" spans="1:13">
      <c r="A15" t="s">
        <v>996</v>
      </c>
      <c r="B15">
        <v>89.33</v>
      </c>
      <c r="C15">
        <v>95.25</v>
      </c>
      <c r="D15">
        <v>87.19</v>
      </c>
      <c r="E15">
        <v>84.04</v>
      </c>
      <c r="F15">
        <v>88.95</v>
      </c>
      <c r="G15">
        <v>94.02</v>
      </c>
      <c r="H15">
        <v>91.49</v>
      </c>
      <c r="I15">
        <v>92.68</v>
      </c>
      <c r="J15">
        <v>91.99</v>
      </c>
      <c r="K15">
        <v>93.11</v>
      </c>
      <c r="L15" t="s">
        <v>184</v>
      </c>
      <c r="M15">
        <v>96.71</v>
      </c>
    </row>
    <row r="16" spans="1:13">
      <c r="A16" t="s">
        <v>997</v>
      </c>
      <c r="B16">
        <v>88.55</v>
      </c>
      <c r="C16">
        <v>88.83</v>
      </c>
      <c r="D16">
        <v>87.95</v>
      </c>
      <c r="E16">
        <v>87</v>
      </c>
      <c r="F16">
        <v>90.46</v>
      </c>
      <c r="G16">
        <v>89.88</v>
      </c>
      <c r="H16">
        <v>89.58</v>
      </c>
      <c r="I16">
        <v>90.13</v>
      </c>
      <c r="J16">
        <v>89.81</v>
      </c>
      <c r="K16">
        <v>87.31</v>
      </c>
      <c r="L16">
        <v>89.25</v>
      </c>
      <c r="M16">
        <v>89.04</v>
      </c>
    </row>
    <row r="17" spans="1:13" s="180" customFormat="1">
      <c r="A17" s="180" t="s">
        <v>970</v>
      </c>
      <c r="B17" s="180">
        <v>87.83</v>
      </c>
      <c r="C17" s="180">
        <v>85.85</v>
      </c>
      <c r="D17" s="180">
        <v>86.62</v>
      </c>
      <c r="E17" s="180">
        <v>86.17</v>
      </c>
      <c r="F17" s="180">
        <v>84.42</v>
      </c>
      <c r="G17" s="180">
        <v>83.03</v>
      </c>
      <c r="H17" s="180">
        <v>83.38</v>
      </c>
      <c r="I17" s="180">
        <v>84.29</v>
      </c>
      <c r="J17" s="180">
        <v>86.59</v>
      </c>
      <c r="K17" s="180">
        <v>87.84</v>
      </c>
      <c r="L17" s="180">
        <v>89.96</v>
      </c>
      <c r="M17" s="180">
        <v>89.66</v>
      </c>
    </row>
    <row r="18" spans="1:13" s="180" customFormat="1">
      <c r="A18" s="180" t="s">
        <v>998</v>
      </c>
      <c r="B18" s="180">
        <v>87.76</v>
      </c>
      <c r="C18" s="180">
        <v>90.19</v>
      </c>
      <c r="D18" s="180">
        <v>86.47</v>
      </c>
      <c r="E18" s="180">
        <v>86.44</v>
      </c>
      <c r="F18" s="180">
        <v>87.84</v>
      </c>
      <c r="G18" s="180">
        <v>89.08</v>
      </c>
      <c r="H18" s="180">
        <v>90.49</v>
      </c>
      <c r="I18" s="180">
        <v>89.92</v>
      </c>
      <c r="J18" s="180">
        <v>93.71</v>
      </c>
      <c r="K18" s="180">
        <v>92.44</v>
      </c>
      <c r="L18" s="180">
        <v>92.71</v>
      </c>
      <c r="M18" s="180">
        <v>94.89</v>
      </c>
    </row>
    <row r="19" spans="1:13">
      <c r="A19" t="s">
        <v>882</v>
      </c>
      <c r="B19">
        <v>87.09</v>
      </c>
      <c r="C19">
        <v>87.87</v>
      </c>
      <c r="D19">
        <v>81.52</v>
      </c>
      <c r="E19">
        <v>80.31</v>
      </c>
      <c r="F19">
        <v>83.48</v>
      </c>
      <c r="G19">
        <v>84.09</v>
      </c>
      <c r="H19">
        <v>84.4</v>
      </c>
      <c r="I19">
        <v>82.44</v>
      </c>
      <c r="J19">
        <v>82.72</v>
      </c>
      <c r="K19">
        <v>82.68</v>
      </c>
      <c r="L19">
        <v>86.02</v>
      </c>
      <c r="M19">
        <v>82.33</v>
      </c>
    </row>
    <row r="20" spans="1:13">
      <c r="A20" t="s">
        <v>971</v>
      </c>
      <c r="B20">
        <v>86.56</v>
      </c>
      <c r="C20">
        <v>89.88</v>
      </c>
      <c r="D20">
        <v>90.41</v>
      </c>
      <c r="E20">
        <v>77.72</v>
      </c>
      <c r="F20">
        <v>74.56</v>
      </c>
      <c r="G20">
        <v>76.260000000000005</v>
      </c>
      <c r="H20">
        <v>80.92</v>
      </c>
      <c r="I20">
        <v>93.26</v>
      </c>
      <c r="J20">
        <v>94.64</v>
      </c>
      <c r="K20">
        <v>93.39</v>
      </c>
      <c r="L20">
        <v>92.85</v>
      </c>
      <c r="M20">
        <v>94.02</v>
      </c>
    </row>
    <row r="21" spans="1:13">
      <c r="A21" t="s">
        <v>880</v>
      </c>
      <c r="B21">
        <v>86.12</v>
      </c>
      <c r="C21">
        <v>86.81</v>
      </c>
      <c r="D21">
        <v>85.06</v>
      </c>
      <c r="E21">
        <v>85.12</v>
      </c>
      <c r="F21">
        <v>84.25</v>
      </c>
      <c r="G21">
        <v>84.06</v>
      </c>
      <c r="H21">
        <v>83.59</v>
      </c>
      <c r="I21">
        <v>84.66</v>
      </c>
      <c r="J21">
        <v>86.99</v>
      </c>
      <c r="K21">
        <v>89.8</v>
      </c>
      <c r="L21">
        <v>87.41</v>
      </c>
      <c r="M21">
        <v>91.68</v>
      </c>
    </row>
    <row r="22" spans="1:13">
      <c r="A22" t="s">
        <v>999</v>
      </c>
      <c r="B22">
        <v>83.72</v>
      </c>
      <c r="C22">
        <v>83.34</v>
      </c>
      <c r="D22">
        <v>84.38</v>
      </c>
      <c r="E22">
        <v>83.76</v>
      </c>
      <c r="F22">
        <v>84.08</v>
      </c>
      <c r="G22">
        <v>85.98</v>
      </c>
      <c r="H22">
        <v>86.4</v>
      </c>
      <c r="I22">
        <v>88.36</v>
      </c>
      <c r="J22">
        <v>88.78</v>
      </c>
      <c r="K22">
        <v>78.650000000000006</v>
      </c>
      <c r="L22">
        <v>74.53</v>
      </c>
      <c r="M22">
        <v>78.75</v>
      </c>
    </row>
    <row r="23" spans="1:13" s="179" customFormat="1">
      <c r="A23" s="179" t="s">
        <v>1000</v>
      </c>
      <c r="B23" s="179">
        <v>82.64</v>
      </c>
      <c r="C23" s="179">
        <v>79.5</v>
      </c>
      <c r="D23" s="179">
        <v>80.13</v>
      </c>
      <c r="E23" s="179">
        <v>82.83</v>
      </c>
      <c r="F23" s="179">
        <v>86.84</v>
      </c>
      <c r="G23" s="179">
        <v>89.11</v>
      </c>
      <c r="H23" s="179">
        <v>87.35</v>
      </c>
      <c r="I23" s="179">
        <v>89.09</v>
      </c>
      <c r="J23" s="179">
        <v>87.49</v>
      </c>
      <c r="K23" s="179">
        <v>87.94</v>
      </c>
      <c r="L23" s="179">
        <v>89.06</v>
      </c>
      <c r="M23" s="179">
        <v>89</v>
      </c>
    </row>
    <row r="24" spans="1:13">
      <c r="A24" t="s">
        <v>1001</v>
      </c>
      <c r="B24">
        <v>81.64</v>
      </c>
      <c r="C24">
        <v>75.58</v>
      </c>
      <c r="D24" t="s">
        <v>184</v>
      </c>
      <c r="E24" t="s">
        <v>184</v>
      </c>
      <c r="F24" t="s">
        <v>184</v>
      </c>
      <c r="G24" t="s">
        <v>184</v>
      </c>
      <c r="H24" t="s">
        <v>184</v>
      </c>
      <c r="I24" t="s">
        <v>184</v>
      </c>
      <c r="J24" t="s">
        <v>184</v>
      </c>
      <c r="K24" t="s">
        <v>184</v>
      </c>
      <c r="L24" t="s">
        <v>184</v>
      </c>
      <c r="M24" t="s">
        <v>184</v>
      </c>
    </row>
    <row r="25" spans="1:13">
      <c r="A25" t="s">
        <v>1002</v>
      </c>
      <c r="B25">
        <v>81.05</v>
      </c>
      <c r="C25">
        <v>81.48</v>
      </c>
      <c r="D25">
        <v>81.849999999999994</v>
      </c>
      <c r="E25">
        <v>82.27</v>
      </c>
      <c r="F25">
        <v>82.33</v>
      </c>
      <c r="G25">
        <v>82.27</v>
      </c>
      <c r="H25">
        <v>82.39</v>
      </c>
      <c r="I25">
        <v>83.25</v>
      </c>
      <c r="J25">
        <v>84.43</v>
      </c>
      <c r="K25">
        <v>84.33</v>
      </c>
      <c r="L25">
        <v>84.25</v>
      </c>
      <c r="M25">
        <v>84.27</v>
      </c>
    </row>
    <row r="26" spans="1:13">
      <c r="A26" t="s">
        <v>883</v>
      </c>
      <c r="B26">
        <v>79.67</v>
      </c>
      <c r="C26">
        <v>79.22</v>
      </c>
      <c r="D26">
        <v>70.97</v>
      </c>
      <c r="E26">
        <v>63.9</v>
      </c>
      <c r="F26">
        <v>64.78</v>
      </c>
      <c r="G26">
        <v>77</v>
      </c>
      <c r="H26">
        <v>77.430000000000007</v>
      </c>
      <c r="I26">
        <v>75.959999999999994</v>
      </c>
      <c r="J26">
        <v>74.06</v>
      </c>
      <c r="K26">
        <v>69.430000000000007</v>
      </c>
      <c r="L26">
        <v>65.98</v>
      </c>
      <c r="M26">
        <v>67.680000000000007</v>
      </c>
    </row>
    <row r="27" spans="1:13">
      <c r="A27" t="s">
        <v>972</v>
      </c>
      <c r="B27">
        <v>78.92</v>
      </c>
      <c r="C27">
        <v>79.77</v>
      </c>
      <c r="D27" t="s">
        <v>184</v>
      </c>
      <c r="E27" t="s">
        <v>184</v>
      </c>
      <c r="F27" t="s">
        <v>184</v>
      </c>
      <c r="G27" t="s">
        <v>184</v>
      </c>
      <c r="H27" t="s">
        <v>184</v>
      </c>
      <c r="I27" t="s">
        <v>184</v>
      </c>
      <c r="J27" t="s">
        <v>184</v>
      </c>
      <c r="K27" t="s">
        <v>184</v>
      </c>
      <c r="L27" t="s">
        <v>184</v>
      </c>
      <c r="M27" t="s">
        <v>184</v>
      </c>
    </row>
    <row r="28" spans="1:13" s="180" customFormat="1">
      <c r="A28" s="180" t="s">
        <v>1003</v>
      </c>
      <c r="B28" s="180">
        <v>77.680000000000007</v>
      </c>
      <c r="C28" s="180">
        <v>78.44</v>
      </c>
      <c r="D28" s="180">
        <v>78.38</v>
      </c>
      <c r="E28" s="180">
        <v>78.84</v>
      </c>
      <c r="F28" s="180">
        <v>75.599999999999994</v>
      </c>
      <c r="G28" s="180">
        <v>64.900000000000006</v>
      </c>
      <c r="H28" s="180" t="s">
        <v>184</v>
      </c>
      <c r="I28" s="180" t="s">
        <v>184</v>
      </c>
      <c r="J28" s="180">
        <v>63.44</v>
      </c>
      <c r="K28" s="180">
        <v>73.27</v>
      </c>
      <c r="L28" s="180">
        <v>83.58</v>
      </c>
      <c r="M28" s="180">
        <v>83.33</v>
      </c>
    </row>
    <row r="29" spans="1:13">
      <c r="A29" t="s">
        <v>973</v>
      </c>
      <c r="B29">
        <v>77.59</v>
      </c>
      <c r="C29">
        <v>76.42</v>
      </c>
      <c r="D29">
        <v>78.78</v>
      </c>
      <c r="E29">
        <v>80.83</v>
      </c>
      <c r="F29">
        <v>84.24</v>
      </c>
      <c r="G29">
        <v>88.56</v>
      </c>
      <c r="H29">
        <v>89.55</v>
      </c>
      <c r="I29">
        <v>86.23</v>
      </c>
      <c r="J29">
        <v>82.82</v>
      </c>
      <c r="K29" t="s">
        <v>184</v>
      </c>
      <c r="L29" t="s">
        <v>184</v>
      </c>
      <c r="M29">
        <v>84.7</v>
      </c>
    </row>
    <row r="30" spans="1:13">
      <c r="A30" t="s">
        <v>881</v>
      </c>
      <c r="B30">
        <v>76.680000000000007</v>
      </c>
      <c r="C30">
        <v>77.39</v>
      </c>
      <c r="D30">
        <v>77.52</v>
      </c>
      <c r="E30">
        <v>79.28</v>
      </c>
      <c r="F30">
        <v>78.989999999999995</v>
      </c>
      <c r="G30">
        <v>78.08</v>
      </c>
      <c r="H30">
        <v>76.98</v>
      </c>
      <c r="I30">
        <v>78.05</v>
      </c>
      <c r="J30">
        <v>79.38</v>
      </c>
      <c r="K30">
        <v>76.41</v>
      </c>
      <c r="L30">
        <v>67.989999999999995</v>
      </c>
      <c r="M30">
        <v>72.09</v>
      </c>
    </row>
    <row r="31" spans="1:13">
      <c r="A31" t="s">
        <v>1004</v>
      </c>
      <c r="B31">
        <v>75.400000000000006</v>
      </c>
      <c r="C31">
        <v>77.91</v>
      </c>
      <c r="D31">
        <v>79.45</v>
      </c>
      <c r="E31">
        <v>80.650000000000006</v>
      </c>
      <c r="F31">
        <v>81.11</v>
      </c>
      <c r="G31">
        <v>81.88</v>
      </c>
      <c r="H31">
        <v>84.67</v>
      </c>
      <c r="I31">
        <v>84.06</v>
      </c>
      <c r="J31">
        <v>81.099999999999994</v>
      </c>
      <c r="K31">
        <v>78.84</v>
      </c>
      <c r="L31">
        <v>77.97</v>
      </c>
      <c r="M31">
        <v>79.03</v>
      </c>
    </row>
    <row r="32" spans="1:13" s="176" customFormat="1">
      <c r="A32" s="176" t="s">
        <v>1005</v>
      </c>
      <c r="B32" s="176">
        <v>75.31</v>
      </c>
      <c r="C32" s="176">
        <v>75.650000000000006</v>
      </c>
      <c r="D32" s="176">
        <v>76.38</v>
      </c>
      <c r="E32" s="176" t="s">
        <v>184</v>
      </c>
      <c r="F32" s="176" t="s">
        <v>184</v>
      </c>
      <c r="G32" s="176" t="s">
        <v>184</v>
      </c>
      <c r="H32" s="176" t="s">
        <v>184</v>
      </c>
      <c r="I32" s="176" t="s">
        <v>184</v>
      </c>
      <c r="J32" s="176" t="s">
        <v>184</v>
      </c>
      <c r="K32" s="176" t="s">
        <v>184</v>
      </c>
      <c r="L32" s="176" t="s">
        <v>184</v>
      </c>
      <c r="M32" s="176" t="s">
        <v>184</v>
      </c>
    </row>
    <row r="33" spans="1:13">
      <c r="A33" t="s">
        <v>1006</v>
      </c>
      <c r="B33">
        <v>74.7</v>
      </c>
      <c r="C33" t="s">
        <v>184</v>
      </c>
      <c r="D33" t="s">
        <v>184</v>
      </c>
      <c r="E33">
        <v>64.599999999999994</v>
      </c>
      <c r="F33">
        <v>65.209999999999994</v>
      </c>
      <c r="G33">
        <v>72.540000000000006</v>
      </c>
      <c r="H33">
        <v>71.47</v>
      </c>
      <c r="I33">
        <v>75.84</v>
      </c>
      <c r="J33" t="s">
        <v>184</v>
      </c>
      <c r="K33" t="s">
        <v>184</v>
      </c>
      <c r="L33" t="s">
        <v>184</v>
      </c>
      <c r="M33" t="s">
        <v>184</v>
      </c>
    </row>
    <row r="34" spans="1:13" s="179" customFormat="1">
      <c r="A34" s="179" t="s">
        <v>1007</v>
      </c>
      <c r="B34" s="179">
        <v>74.23</v>
      </c>
      <c r="C34" s="179" t="s">
        <v>184</v>
      </c>
      <c r="D34" s="179" t="s">
        <v>184</v>
      </c>
      <c r="E34" s="179">
        <v>84.25</v>
      </c>
      <c r="F34" s="179">
        <v>90.66</v>
      </c>
      <c r="G34" s="179">
        <v>92.43</v>
      </c>
      <c r="H34" s="179">
        <v>93.51</v>
      </c>
      <c r="I34" s="179">
        <v>87.97</v>
      </c>
      <c r="J34" s="179">
        <v>79.39</v>
      </c>
      <c r="K34" s="179">
        <v>75.63</v>
      </c>
      <c r="L34" s="179">
        <v>75.510000000000005</v>
      </c>
      <c r="M34" s="179">
        <v>79.89</v>
      </c>
    </row>
    <row r="35" spans="1:13" s="179" customFormat="1">
      <c r="A35" s="179" t="s">
        <v>1008</v>
      </c>
      <c r="B35" s="179">
        <v>73.959999999999994</v>
      </c>
      <c r="C35" s="179">
        <v>77.989999999999995</v>
      </c>
      <c r="D35" s="179">
        <v>75.290000000000006</v>
      </c>
      <c r="E35" s="179">
        <v>72.45</v>
      </c>
      <c r="F35" s="179">
        <v>72.88</v>
      </c>
      <c r="G35" s="179">
        <v>73.13</v>
      </c>
      <c r="H35" s="179">
        <v>74.38</v>
      </c>
      <c r="I35" s="179">
        <v>72.849999999999994</v>
      </c>
      <c r="J35" s="179">
        <v>73.72</v>
      </c>
      <c r="K35" s="179">
        <v>70.25</v>
      </c>
      <c r="L35" s="179">
        <v>71.75</v>
      </c>
      <c r="M35" s="179">
        <v>74.2</v>
      </c>
    </row>
    <row r="36" spans="1:13">
      <c r="A36" t="s">
        <v>912</v>
      </c>
      <c r="B36">
        <v>73.819999999999993</v>
      </c>
      <c r="C36">
        <v>73.41</v>
      </c>
      <c r="D36">
        <v>76.38</v>
      </c>
      <c r="E36">
        <v>70.66</v>
      </c>
      <c r="F36">
        <v>70.569999999999993</v>
      </c>
      <c r="G36" t="s">
        <v>184</v>
      </c>
      <c r="H36" t="s">
        <v>184</v>
      </c>
      <c r="I36" t="s">
        <v>184</v>
      </c>
      <c r="J36" t="s">
        <v>184</v>
      </c>
      <c r="K36" t="s">
        <v>184</v>
      </c>
      <c r="L36" t="s">
        <v>184</v>
      </c>
      <c r="M36" t="s">
        <v>184</v>
      </c>
    </row>
    <row r="37" spans="1:13">
      <c r="A37" t="s">
        <v>913</v>
      </c>
      <c r="B37">
        <v>73.62</v>
      </c>
      <c r="C37">
        <v>75.75</v>
      </c>
      <c r="D37">
        <v>75.58</v>
      </c>
      <c r="E37">
        <v>74.2</v>
      </c>
      <c r="F37">
        <v>72.31</v>
      </c>
      <c r="G37" t="s">
        <v>184</v>
      </c>
      <c r="H37" t="s">
        <v>184</v>
      </c>
      <c r="I37" t="s">
        <v>184</v>
      </c>
      <c r="J37" t="s">
        <v>184</v>
      </c>
      <c r="K37" t="s">
        <v>184</v>
      </c>
      <c r="L37" t="s">
        <v>184</v>
      </c>
      <c r="M37" t="s">
        <v>184</v>
      </c>
    </row>
    <row r="38" spans="1:13">
      <c r="A38" t="s">
        <v>1009</v>
      </c>
      <c r="B38">
        <v>73.34</v>
      </c>
      <c r="C38">
        <v>70.31</v>
      </c>
      <c r="D38">
        <v>69.88</v>
      </c>
      <c r="E38">
        <v>70.680000000000007</v>
      </c>
      <c r="F38">
        <v>72.239999999999995</v>
      </c>
      <c r="G38">
        <v>73.08</v>
      </c>
      <c r="H38">
        <v>73.33</v>
      </c>
      <c r="I38">
        <v>75.45</v>
      </c>
      <c r="J38">
        <v>79.08</v>
      </c>
      <c r="K38" t="s">
        <v>184</v>
      </c>
      <c r="L38" t="s">
        <v>184</v>
      </c>
      <c r="M38" t="s">
        <v>184</v>
      </c>
    </row>
    <row r="39" spans="1:13">
      <c r="A39" t="s">
        <v>974</v>
      </c>
      <c r="B39">
        <v>73.239999999999995</v>
      </c>
      <c r="C39">
        <v>80.209999999999994</v>
      </c>
      <c r="D39" t="s">
        <v>184</v>
      </c>
      <c r="E39" t="s">
        <v>184</v>
      </c>
      <c r="F39" t="s">
        <v>184</v>
      </c>
      <c r="G39" t="s">
        <v>184</v>
      </c>
      <c r="H39" t="s">
        <v>184</v>
      </c>
      <c r="I39" t="s">
        <v>184</v>
      </c>
      <c r="J39" t="s">
        <v>184</v>
      </c>
      <c r="K39">
        <v>77.739999999999995</v>
      </c>
      <c r="L39">
        <v>79.959999999999994</v>
      </c>
      <c r="M39">
        <v>79.349999999999994</v>
      </c>
    </row>
    <row r="40" spans="1:13">
      <c r="A40" t="s">
        <v>1010</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79" t="s">
        <v>1011</v>
      </c>
      <c r="B41" s="243">
        <v>72.64</v>
      </c>
      <c r="C41" s="243">
        <v>74.69</v>
      </c>
      <c r="D41" s="243">
        <v>77.489999999999995</v>
      </c>
      <c r="E41" s="243">
        <v>78.02</v>
      </c>
      <c r="F41" s="243">
        <v>77.709999999999994</v>
      </c>
      <c r="G41" s="243">
        <v>76.790000000000006</v>
      </c>
      <c r="H41" s="243">
        <v>74.42</v>
      </c>
      <c r="I41" s="243">
        <v>79.92</v>
      </c>
      <c r="J41" s="243">
        <v>78.680000000000007</v>
      </c>
      <c r="K41" s="243">
        <v>78.650000000000006</v>
      </c>
      <c r="L41" s="243">
        <v>77.739999999999995</v>
      </c>
      <c r="M41" s="243">
        <v>75.23</v>
      </c>
    </row>
    <row r="42" spans="1:13">
      <c r="A42" t="s">
        <v>975</v>
      </c>
      <c r="B42">
        <v>72.61</v>
      </c>
      <c r="C42">
        <v>72.87</v>
      </c>
      <c r="D42">
        <v>73.28</v>
      </c>
      <c r="E42">
        <v>77.41</v>
      </c>
      <c r="F42">
        <v>78.47</v>
      </c>
      <c r="G42">
        <v>80.89</v>
      </c>
      <c r="H42">
        <v>81.84</v>
      </c>
      <c r="I42">
        <v>80.64</v>
      </c>
      <c r="J42">
        <v>74.650000000000006</v>
      </c>
      <c r="K42">
        <v>62.63</v>
      </c>
      <c r="L42">
        <v>61.75</v>
      </c>
      <c r="M42">
        <v>67.59</v>
      </c>
    </row>
    <row r="43" spans="1:13">
      <c r="A43" t="s">
        <v>976</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1012</v>
      </c>
      <c r="B44">
        <v>71.650000000000006</v>
      </c>
      <c r="C44">
        <v>72.430000000000007</v>
      </c>
      <c r="D44">
        <v>71.790000000000006</v>
      </c>
      <c r="E44">
        <v>70.38</v>
      </c>
      <c r="F44">
        <v>70.03</v>
      </c>
      <c r="G44">
        <v>69.709999999999994</v>
      </c>
      <c r="H44">
        <v>70.17</v>
      </c>
      <c r="I44">
        <v>69.37</v>
      </c>
      <c r="J44">
        <v>69.47</v>
      </c>
      <c r="K44">
        <v>67.94</v>
      </c>
      <c r="L44" t="s">
        <v>184</v>
      </c>
      <c r="M44" t="s">
        <v>184</v>
      </c>
    </row>
    <row r="45" spans="1:13" s="179" customFormat="1">
      <c r="A45" s="179" t="s">
        <v>1013</v>
      </c>
      <c r="B45" s="179">
        <v>71.37</v>
      </c>
      <c r="C45" s="179">
        <v>74.62</v>
      </c>
      <c r="D45" s="179">
        <v>75.11</v>
      </c>
      <c r="E45" s="179">
        <v>77.709999999999994</v>
      </c>
      <c r="F45" s="179">
        <v>79.8</v>
      </c>
      <c r="G45" s="179">
        <v>78.23</v>
      </c>
      <c r="H45" s="179">
        <v>73.91</v>
      </c>
      <c r="I45" s="179">
        <v>77.12</v>
      </c>
      <c r="J45" s="179">
        <v>87.15</v>
      </c>
      <c r="K45" s="179">
        <v>83.67</v>
      </c>
      <c r="L45" s="179">
        <v>81.61</v>
      </c>
      <c r="M45" s="179">
        <v>78.84</v>
      </c>
    </row>
    <row r="46" spans="1:13">
      <c r="A46" t="s">
        <v>1014</v>
      </c>
      <c r="B46">
        <v>71.31</v>
      </c>
      <c r="C46">
        <v>71.44</v>
      </c>
      <c r="D46">
        <v>70.3</v>
      </c>
      <c r="E46">
        <v>70.11</v>
      </c>
      <c r="F46">
        <v>69.069999999999993</v>
      </c>
      <c r="G46">
        <v>66.11</v>
      </c>
      <c r="H46">
        <v>67.23</v>
      </c>
      <c r="I46">
        <v>72.73</v>
      </c>
      <c r="J46">
        <v>74.98</v>
      </c>
      <c r="K46">
        <v>69.92</v>
      </c>
      <c r="L46">
        <v>69.64</v>
      </c>
      <c r="M46">
        <v>70.59</v>
      </c>
    </row>
    <row r="47" spans="1:13">
      <c r="A47" t="s">
        <v>1015</v>
      </c>
      <c r="B47">
        <v>70.849999999999994</v>
      </c>
      <c r="C47">
        <v>69.239999999999995</v>
      </c>
      <c r="D47">
        <v>75.95</v>
      </c>
      <c r="E47">
        <v>71.680000000000007</v>
      </c>
      <c r="F47">
        <v>76.11</v>
      </c>
      <c r="G47">
        <v>79.209999999999994</v>
      </c>
      <c r="H47" t="s">
        <v>184</v>
      </c>
      <c r="I47" t="s">
        <v>184</v>
      </c>
      <c r="J47">
        <v>71.150000000000006</v>
      </c>
      <c r="K47">
        <v>71.83</v>
      </c>
      <c r="L47">
        <v>73.260000000000005</v>
      </c>
      <c r="M47">
        <v>73.349999999999994</v>
      </c>
    </row>
    <row r="48" spans="1:13">
      <c r="A48" t="s">
        <v>1016</v>
      </c>
      <c r="B48">
        <v>70.8</v>
      </c>
      <c r="C48">
        <v>80.209999999999994</v>
      </c>
      <c r="D48">
        <v>81.16</v>
      </c>
      <c r="E48">
        <v>77.59</v>
      </c>
      <c r="F48">
        <v>81.53</v>
      </c>
      <c r="G48">
        <v>82.74</v>
      </c>
      <c r="H48">
        <v>87.93</v>
      </c>
      <c r="I48" t="s">
        <v>184</v>
      </c>
      <c r="J48" t="s">
        <v>184</v>
      </c>
      <c r="K48" t="s">
        <v>184</v>
      </c>
      <c r="L48" t="s">
        <v>184</v>
      </c>
      <c r="M48" t="s">
        <v>184</v>
      </c>
    </row>
    <row r="49" spans="1:13">
      <c r="A49" t="s">
        <v>1017</v>
      </c>
      <c r="B49">
        <v>70.52</v>
      </c>
      <c r="C49">
        <v>71.41</v>
      </c>
      <c r="D49">
        <v>69.069999999999993</v>
      </c>
      <c r="E49">
        <v>67.84</v>
      </c>
      <c r="F49">
        <v>65.709999999999994</v>
      </c>
      <c r="G49">
        <v>68.45</v>
      </c>
      <c r="H49">
        <v>69.95</v>
      </c>
      <c r="I49">
        <v>66.47</v>
      </c>
      <c r="J49">
        <v>68.16</v>
      </c>
      <c r="K49">
        <v>63.14</v>
      </c>
      <c r="L49">
        <v>61.98</v>
      </c>
      <c r="M49">
        <v>63.13</v>
      </c>
    </row>
    <row r="50" spans="1:13">
      <c r="A50" t="s">
        <v>1018</v>
      </c>
      <c r="B50">
        <v>70.37</v>
      </c>
      <c r="C50">
        <v>72.900000000000006</v>
      </c>
      <c r="D50">
        <v>71.7</v>
      </c>
      <c r="E50">
        <v>77.77</v>
      </c>
      <c r="F50">
        <v>75.099999999999994</v>
      </c>
      <c r="G50">
        <v>72.040000000000006</v>
      </c>
      <c r="H50" t="s">
        <v>184</v>
      </c>
      <c r="I50">
        <v>75.58</v>
      </c>
      <c r="J50">
        <v>74.069999999999993</v>
      </c>
      <c r="K50">
        <v>73.06</v>
      </c>
      <c r="L50">
        <v>72.37</v>
      </c>
      <c r="M50">
        <v>73.680000000000007</v>
      </c>
    </row>
    <row r="51" spans="1:13">
      <c r="A51" t="s">
        <v>1019</v>
      </c>
      <c r="B51">
        <v>69.92</v>
      </c>
      <c r="C51">
        <v>70.92</v>
      </c>
      <c r="D51">
        <v>75.89</v>
      </c>
      <c r="E51">
        <v>81.19</v>
      </c>
      <c r="F51">
        <v>83.99</v>
      </c>
      <c r="G51">
        <v>86.09</v>
      </c>
      <c r="H51">
        <v>88.38</v>
      </c>
      <c r="I51">
        <v>89.61</v>
      </c>
      <c r="J51">
        <v>71.02</v>
      </c>
      <c r="K51">
        <v>72.58</v>
      </c>
      <c r="L51">
        <v>76.58</v>
      </c>
      <c r="M51">
        <v>68.36</v>
      </c>
    </row>
    <row r="52" spans="1:13">
      <c r="A52" t="s">
        <v>1020</v>
      </c>
      <c r="B52">
        <v>69.77</v>
      </c>
      <c r="C52">
        <v>71.28</v>
      </c>
      <c r="D52">
        <v>69.16</v>
      </c>
      <c r="E52">
        <v>69.36</v>
      </c>
      <c r="F52">
        <v>69.64</v>
      </c>
      <c r="G52">
        <v>68.98</v>
      </c>
      <c r="H52">
        <v>68.95</v>
      </c>
      <c r="I52">
        <v>69.989999999999995</v>
      </c>
      <c r="J52">
        <v>71.33</v>
      </c>
      <c r="K52">
        <v>73.92</v>
      </c>
      <c r="L52">
        <v>75.260000000000005</v>
      </c>
      <c r="M52">
        <v>74.709999999999994</v>
      </c>
    </row>
    <row r="53" spans="1:13">
      <c r="A53" t="s">
        <v>1021</v>
      </c>
      <c r="B53">
        <v>69.72</v>
      </c>
      <c r="C53">
        <v>75.150000000000006</v>
      </c>
      <c r="D53">
        <v>79.33</v>
      </c>
      <c r="E53">
        <v>72.42</v>
      </c>
      <c r="F53">
        <v>71.75</v>
      </c>
      <c r="G53">
        <v>72.62</v>
      </c>
      <c r="H53">
        <v>73.97</v>
      </c>
      <c r="I53">
        <v>73.17</v>
      </c>
      <c r="J53">
        <v>71.739999999999995</v>
      </c>
      <c r="K53">
        <v>69.11</v>
      </c>
      <c r="L53">
        <v>66.58</v>
      </c>
      <c r="M53">
        <v>70.959999999999994</v>
      </c>
    </row>
    <row r="54" spans="1:13">
      <c r="A54" t="s">
        <v>1022</v>
      </c>
      <c r="B54">
        <v>69.05</v>
      </c>
      <c r="C54">
        <v>70.64</v>
      </c>
      <c r="D54">
        <v>69.91</v>
      </c>
      <c r="E54">
        <v>66.34</v>
      </c>
      <c r="F54">
        <v>66.400000000000006</v>
      </c>
      <c r="G54">
        <v>64.88</v>
      </c>
      <c r="H54">
        <v>64.47</v>
      </c>
      <c r="I54">
        <v>64.540000000000006</v>
      </c>
      <c r="J54">
        <v>60.95</v>
      </c>
      <c r="K54">
        <v>59.48</v>
      </c>
      <c r="L54">
        <v>62</v>
      </c>
      <c r="M54">
        <v>64.760000000000005</v>
      </c>
    </row>
    <row r="55" spans="1:13">
      <c r="A55" t="s">
        <v>1023</v>
      </c>
      <c r="B55">
        <v>68.239999999999995</v>
      </c>
      <c r="C55">
        <v>71.55</v>
      </c>
      <c r="D55">
        <v>68.61</v>
      </c>
      <c r="E55">
        <v>71.33</v>
      </c>
      <c r="F55">
        <v>73.209999999999994</v>
      </c>
      <c r="G55">
        <v>63.29</v>
      </c>
      <c r="H55">
        <v>65.56</v>
      </c>
      <c r="I55">
        <v>67.290000000000006</v>
      </c>
      <c r="J55">
        <v>65.36</v>
      </c>
      <c r="K55">
        <v>58.92</v>
      </c>
      <c r="L55" t="s">
        <v>184</v>
      </c>
      <c r="M55" t="s">
        <v>184</v>
      </c>
    </row>
    <row r="56" spans="1:13">
      <c r="A56" t="s">
        <v>1024</v>
      </c>
      <c r="B56">
        <v>67.930000000000007</v>
      </c>
      <c r="C56" t="s">
        <v>184</v>
      </c>
      <c r="D56">
        <v>70.84</v>
      </c>
      <c r="E56">
        <v>68.510000000000005</v>
      </c>
      <c r="F56">
        <v>68.260000000000005</v>
      </c>
      <c r="G56">
        <v>68.02</v>
      </c>
      <c r="H56">
        <v>68.069999999999993</v>
      </c>
      <c r="I56" t="s">
        <v>184</v>
      </c>
      <c r="J56">
        <v>65.53</v>
      </c>
      <c r="K56">
        <v>68.14</v>
      </c>
      <c r="L56" t="s">
        <v>184</v>
      </c>
      <c r="M56" t="s">
        <v>184</v>
      </c>
    </row>
    <row r="57" spans="1:13">
      <c r="A57" t="s">
        <v>914</v>
      </c>
      <c r="B57">
        <v>67.930000000000007</v>
      </c>
      <c r="C57">
        <v>67.05</v>
      </c>
      <c r="D57">
        <v>66.22</v>
      </c>
      <c r="E57">
        <v>66.599999999999994</v>
      </c>
      <c r="F57">
        <v>62.39</v>
      </c>
      <c r="G57" t="s">
        <v>184</v>
      </c>
      <c r="H57" t="s">
        <v>184</v>
      </c>
      <c r="I57" t="s">
        <v>184</v>
      </c>
      <c r="J57" t="s">
        <v>184</v>
      </c>
      <c r="K57" t="s">
        <v>184</v>
      </c>
      <c r="L57" t="s">
        <v>184</v>
      </c>
      <c r="M57" t="s">
        <v>184</v>
      </c>
    </row>
    <row r="58" spans="1:13" s="179" customFormat="1">
      <c r="A58" s="179" t="s">
        <v>915</v>
      </c>
      <c r="B58" s="179">
        <v>67.010000000000005</v>
      </c>
      <c r="C58" s="179">
        <v>64.98</v>
      </c>
      <c r="D58" s="179">
        <v>69.36</v>
      </c>
      <c r="E58" s="179">
        <v>74.91</v>
      </c>
      <c r="F58" s="179">
        <v>76.13</v>
      </c>
      <c r="G58" s="179">
        <v>91.94</v>
      </c>
      <c r="H58" s="179">
        <v>92.42</v>
      </c>
      <c r="I58" s="179" t="s">
        <v>184</v>
      </c>
      <c r="J58" s="179" t="s">
        <v>184</v>
      </c>
      <c r="K58" s="179" t="s">
        <v>184</v>
      </c>
      <c r="L58" s="179">
        <v>82.32</v>
      </c>
      <c r="M58" s="179">
        <v>71.53</v>
      </c>
    </row>
    <row r="59" spans="1:13">
      <c r="A59" t="s">
        <v>977</v>
      </c>
      <c r="B59">
        <v>66.78</v>
      </c>
      <c r="C59">
        <v>67.8</v>
      </c>
      <c r="D59">
        <v>67.94</v>
      </c>
      <c r="E59">
        <v>66.27</v>
      </c>
      <c r="F59">
        <v>68.400000000000006</v>
      </c>
      <c r="G59" t="s">
        <v>184</v>
      </c>
      <c r="H59" t="s">
        <v>184</v>
      </c>
      <c r="I59" t="s">
        <v>184</v>
      </c>
      <c r="J59" t="s">
        <v>184</v>
      </c>
      <c r="K59" t="s">
        <v>184</v>
      </c>
      <c r="L59" t="s">
        <v>184</v>
      </c>
      <c r="M59" t="s">
        <v>184</v>
      </c>
    </row>
    <row r="60" spans="1:13">
      <c r="A60" t="s">
        <v>1025</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1026</v>
      </c>
      <c r="B61">
        <v>66.12</v>
      </c>
      <c r="C61">
        <v>66.12</v>
      </c>
      <c r="D61">
        <v>66.77</v>
      </c>
      <c r="E61">
        <v>68.03</v>
      </c>
      <c r="F61">
        <v>68.03</v>
      </c>
      <c r="G61">
        <v>67.349999999999994</v>
      </c>
      <c r="H61">
        <v>66.88</v>
      </c>
      <c r="I61">
        <v>65.94</v>
      </c>
      <c r="J61">
        <v>66.16</v>
      </c>
      <c r="K61" t="s">
        <v>184</v>
      </c>
      <c r="L61" t="s">
        <v>184</v>
      </c>
      <c r="M61" t="s">
        <v>184</v>
      </c>
    </row>
    <row r="62" spans="1:13">
      <c r="A62" t="s">
        <v>1027</v>
      </c>
      <c r="B62">
        <v>65.91</v>
      </c>
      <c r="C62" t="s">
        <v>184</v>
      </c>
      <c r="D62">
        <v>70.430000000000007</v>
      </c>
      <c r="E62">
        <v>69.680000000000007</v>
      </c>
      <c r="F62">
        <v>69.09</v>
      </c>
      <c r="G62">
        <v>73.290000000000006</v>
      </c>
      <c r="H62">
        <v>69.41</v>
      </c>
      <c r="I62">
        <v>71.05</v>
      </c>
      <c r="J62">
        <v>70.63</v>
      </c>
      <c r="K62">
        <v>67.2</v>
      </c>
      <c r="L62">
        <v>66.180000000000007</v>
      </c>
      <c r="M62" t="s">
        <v>184</v>
      </c>
    </row>
    <row r="63" spans="1:13">
      <c r="A63" t="s">
        <v>1028</v>
      </c>
      <c r="B63">
        <v>65.69</v>
      </c>
      <c r="C63">
        <v>64.069999999999993</v>
      </c>
      <c r="D63">
        <v>64.06</v>
      </c>
      <c r="E63">
        <v>62.38</v>
      </c>
      <c r="F63">
        <v>62.23</v>
      </c>
      <c r="G63">
        <v>66.05</v>
      </c>
      <c r="H63">
        <v>68.27</v>
      </c>
      <c r="I63" t="s">
        <v>184</v>
      </c>
      <c r="J63" t="s">
        <v>184</v>
      </c>
      <c r="K63" t="s">
        <v>184</v>
      </c>
      <c r="L63" t="s">
        <v>184</v>
      </c>
      <c r="M63" t="s">
        <v>184</v>
      </c>
    </row>
    <row r="64" spans="1:13">
      <c r="A64" t="s">
        <v>1029</v>
      </c>
      <c r="B64">
        <v>65.56</v>
      </c>
      <c r="C64">
        <v>65.81</v>
      </c>
      <c r="D64">
        <v>64.099999999999994</v>
      </c>
      <c r="E64">
        <v>64.67</v>
      </c>
      <c r="F64">
        <v>66.010000000000005</v>
      </c>
      <c r="G64" t="s">
        <v>184</v>
      </c>
      <c r="H64">
        <v>70.22</v>
      </c>
      <c r="I64">
        <v>68.39</v>
      </c>
      <c r="J64" t="s">
        <v>184</v>
      </c>
      <c r="K64">
        <v>62.75</v>
      </c>
      <c r="L64">
        <v>61.96</v>
      </c>
      <c r="M64" t="s">
        <v>184</v>
      </c>
    </row>
    <row r="65" spans="1:13">
      <c r="A65" t="s">
        <v>1030</v>
      </c>
      <c r="B65">
        <v>65.55</v>
      </c>
      <c r="C65">
        <v>67.099999999999994</v>
      </c>
      <c r="D65">
        <v>64.14</v>
      </c>
      <c r="E65">
        <v>63.77</v>
      </c>
      <c r="F65">
        <v>62.96</v>
      </c>
      <c r="G65">
        <v>63.28</v>
      </c>
      <c r="H65">
        <v>63.64</v>
      </c>
      <c r="I65">
        <v>63.89</v>
      </c>
      <c r="J65">
        <v>64.91</v>
      </c>
      <c r="K65">
        <v>64.67</v>
      </c>
      <c r="L65">
        <v>64.83</v>
      </c>
      <c r="M65">
        <v>65.94</v>
      </c>
    </row>
    <row r="66" spans="1:13">
      <c r="A66" t="s">
        <v>978</v>
      </c>
      <c r="B66">
        <v>64.94</v>
      </c>
      <c r="C66">
        <v>64.62</v>
      </c>
      <c r="D66">
        <v>66.33</v>
      </c>
      <c r="E66">
        <v>67.34</v>
      </c>
      <c r="F66">
        <v>69.239999999999995</v>
      </c>
      <c r="G66" t="s">
        <v>184</v>
      </c>
      <c r="H66" t="s">
        <v>184</v>
      </c>
      <c r="I66" t="s">
        <v>184</v>
      </c>
      <c r="J66" t="s">
        <v>184</v>
      </c>
      <c r="K66" t="s">
        <v>184</v>
      </c>
      <c r="L66" t="s">
        <v>184</v>
      </c>
      <c r="M66" t="s">
        <v>184</v>
      </c>
    </row>
    <row r="67" spans="1:13">
      <c r="A67" t="s">
        <v>884</v>
      </c>
      <c r="B67">
        <v>64.77</v>
      </c>
      <c r="C67">
        <v>65.98</v>
      </c>
      <c r="D67">
        <v>67.7</v>
      </c>
      <c r="E67">
        <v>69.09</v>
      </c>
      <c r="F67">
        <v>69.760000000000005</v>
      </c>
      <c r="G67">
        <v>72.319999999999993</v>
      </c>
      <c r="H67">
        <v>71.38</v>
      </c>
      <c r="I67">
        <v>65.680000000000007</v>
      </c>
      <c r="J67">
        <v>65.78</v>
      </c>
      <c r="K67">
        <v>66.11</v>
      </c>
      <c r="L67">
        <v>64.67</v>
      </c>
      <c r="M67">
        <v>68.19</v>
      </c>
    </row>
    <row r="68" spans="1:13">
      <c r="A68" t="s">
        <v>886</v>
      </c>
      <c r="B68">
        <v>64.28</v>
      </c>
      <c r="C68">
        <v>62.88</v>
      </c>
      <c r="D68">
        <v>60.54</v>
      </c>
      <c r="E68">
        <v>59.56</v>
      </c>
      <c r="F68">
        <v>65.430000000000007</v>
      </c>
      <c r="G68">
        <v>68.81</v>
      </c>
      <c r="H68">
        <v>69.64</v>
      </c>
      <c r="I68">
        <v>71.44</v>
      </c>
      <c r="J68">
        <v>67.44</v>
      </c>
      <c r="K68">
        <v>68.53</v>
      </c>
      <c r="L68">
        <v>64.849999999999994</v>
      </c>
      <c r="M68">
        <v>65.37</v>
      </c>
    </row>
    <row r="69" spans="1:13">
      <c r="A69" t="s">
        <v>885</v>
      </c>
      <c r="B69">
        <v>64.2</v>
      </c>
      <c r="C69">
        <v>66.41</v>
      </c>
      <c r="D69">
        <v>66.2</v>
      </c>
      <c r="E69">
        <v>62.94</v>
      </c>
      <c r="F69">
        <v>63.92</v>
      </c>
      <c r="G69">
        <v>67.83</v>
      </c>
      <c r="H69">
        <v>69.790000000000006</v>
      </c>
      <c r="I69">
        <v>66.27</v>
      </c>
      <c r="J69">
        <v>65.930000000000007</v>
      </c>
      <c r="K69">
        <v>65.27</v>
      </c>
      <c r="L69">
        <v>59.56</v>
      </c>
      <c r="M69" t="s">
        <v>184</v>
      </c>
    </row>
    <row r="70" spans="1:13">
      <c r="A70" t="s">
        <v>1031</v>
      </c>
      <c r="B70">
        <v>64.08</v>
      </c>
      <c r="C70">
        <v>65.17</v>
      </c>
      <c r="D70" t="s">
        <v>184</v>
      </c>
      <c r="E70" t="s">
        <v>184</v>
      </c>
      <c r="F70">
        <v>70.72</v>
      </c>
      <c r="G70">
        <v>80.260000000000005</v>
      </c>
      <c r="H70">
        <v>88.69</v>
      </c>
      <c r="I70" t="s">
        <v>184</v>
      </c>
      <c r="J70" t="s">
        <v>184</v>
      </c>
      <c r="K70">
        <v>59.05</v>
      </c>
      <c r="L70" t="s">
        <v>184</v>
      </c>
      <c r="M70" t="s">
        <v>184</v>
      </c>
    </row>
    <row r="71" spans="1:13" s="179" customFormat="1">
      <c r="A71" s="179" t="s">
        <v>966</v>
      </c>
      <c r="B71" s="179">
        <v>64.069999999999993</v>
      </c>
      <c r="C71" s="179">
        <v>63.67</v>
      </c>
      <c r="D71" s="179">
        <v>62.86</v>
      </c>
      <c r="E71" s="179">
        <v>62.19</v>
      </c>
      <c r="F71" s="179">
        <v>65.16</v>
      </c>
      <c r="G71" s="179">
        <v>67.599999999999994</v>
      </c>
      <c r="H71" s="179">
        <v>63.08</v>
      </c>
      <c r="I71" s="179">
        <v>54.15</v>
      </c>
      <c r="J71" s="179">
        <v>54.89</v>
      </c>
      <c r="K71" s="179">
        <v>51.15</v>
      </c>
      <c r="L71" s="179">
        <v>51.1</v>
      </c>
      <c r="M71" s="179">
        <v>51.75</v>
      </c>
    </row>
    <row r="72" spans="1:13">
      <c r="A72" t="s">
        <v>979</v>
      </c>
      <c r="B72">
        <v>63.93</v>
      </c>
      <c r="C72">
        <v>61.04</v>
      </c>
      <c r="D72">
        <v>61.08</v>
      </c>
      <c r="E72">
        <v>61.83</v>
      </c>
      <c r="F72">
        <v>62.16</v>
      </c>
      <c r="G72">
        <v>62.28</v>
      </c>
      <c r="H72">
        <v>62.14</v>
      </c>
      <c r="I72">
        <v>61.29</v>
      </c>
      <c r="J72">
        <v>60.82</v>
      </c>
      <c r="K72">
        <v>57.88</v>
      </c>
      <c r="L72">
        <v>57.39</v>
      </c>
      <c r="M72">
        <v>60.28</v>
      </c>
    </row>
    <row r="73" spans="1:13">
      <c r="A73" t="s">
        <v>980</v>
      </c>
      <c r="B73">
        <v>63.9</v>
      </c>
      <c r="C73">
        <v>64.95</v>
      </c>
      <c r="D73">
        <v>62.65</v>
      </c>
      <c r="E73">
        <v>62.45</v>
      </c>
      <c r="F73">
        <v>67.55</v>
      </c>
      <c r="G73">
        <v>65.819999999999993</v>
      </c>
      <c r="H73">
        <v>65.41</v>
      </c>
      <c r="I73">
        <v>66.349999999999994</v>
      </c>
      <c r="J73">
        <v>64.87</v>
      </c>
      <c r="K73">
        <v>62.91</v>
      </c>
      <c r="L73">
        <v>61.76</v>
      </c>
      <c r="M73">
        <v>62.28</v>
      </c>
    </row>
    <row r="74" spans="1:13">
      <c r="A74" t="s">
        <v>1032</v>
      </c>
      <c r="B74">
        <v>63.46</v>
      </c>
      <c r="C74">
        <v>64.260000000000005</v>
      </c>
      <c r="D74">
        <v>64.97</v>
      </c>
      <c r="E74">
        <v>64.48</v>
      </c>
      <c r="F74">
        <v>65.28</v>
      </c>
      <c r="G74">
        <v>66.290000000000006</v>
      </c>
      <c r="H74">
        <v>65.849999999999994</v>
      </c>
      <c r="I74">
        <v>63.2</v>
      </c>
      <c r="J74">
        <v>63.27</v>
      </c>
      <c r="K74">
        <v>64.94</v>
      </c>
      <c r="L74">
        <v>66.94</v>
      </c>
      <c r="M74">
        <v>69.39</v>
      </c>
    </row>
    <row r="75" spans="1:13">
      <c r="A75" t="s">
        <v>1033</v>
      </c>
      <c r="B75">
        <v>63.25</v>
      </c>
      <c r="C75" t="s">
        <v>184</v>
      </c>
      <c r="D75" t="s">
        <v>184</v>
      </c>
      <c r="E75" t="s">
        <v>184</v>
      </c>
      <c r="F75" t="s">
        <v>184</v>
      </c>
      <c r="G75" t="s">
        <v>184</v>
      </c>
      <c r="H75" t="s">
        <v>184</v>
      </c>
      <c r="I75" t="s">
        <v>184</v>
      </c>
      <c r="J75" t="s">
        <v>184</v>
      </c>
      <c r="K75" t="s">
        <v>184</v>
      </c>
      <c r="L75" t="s">
        <v>184</v>
      </c>
      <c r="M75" t="s">
        <v>184</v>
      </c>
    </row>
    <row r="76" spans="1:13">
      <c r="A76" t="s">
        <v>888</v>
      </c>
      <c r="B76">
        <v>63.25</v>
      </c>
      <c r="C76">
        <v>62.84</v>
      </c>
      <c r="D76">
        <v>62.12</v>
      </c>
      <c r="E76">
        <v>61.95</v>
      </c>
      <c r="F76">
        <v>61.66</v>
      </c>
      <c r="G76">
        <v>61.32</v>
      </c>
      <c r="H76">
        <v>61.89</v>
      </c>
      <c r="I76">
        <v>62.28</v>
      </c>
      <c r="J76">
        <v>61.24</v>
      </c>
      <c r="K76">
        <v>61.96</v>
      </c>
      <c r="L76">
        <v>62.52</v>
      </c>
      <c r="M76">
        <v>62.22</v>
      </c>
    </row>
    <row r="77" spans="1:13">
      <c r="A77" t="s">
        <v>916</v>
      </c>
      <c r="B77">
        <v>63.18</v>
      </c>
      <c r="C77">
        <v>64.86</v>
      </c>
      <c r="D77">
        <v>63.8</v>
      </c>
      <c r="E77">
        <v>63.18</v>
      </c>
      <c r="F77">
        <v>61.65</v>
      </c>
      <c r="G77">
        <v>61.02</v>
      </c>
      <c r="H77">
        <v>59.57</v>
      </c>
      <c r="I77">
        <v>60.5</v>
      </c>
      <c r="J77">
        <v>62.28</v>
      </c>
      <c r="K77">
        <v>63.24</v>
      </c>
      <c r="L77">
        <v>64.2</v>
      </c>
      <c r="M77">
        <v>62.96</v>
      </c>
    </row>
    <row r="78" spans="1:13">
      <c r="A78" t="s">
        <v>981</v>
      </c>
      <c r="B78">
        <v>62.88</v>
      </c>
      <c r="C78">
        <v>64.64</v>
      </c>
      <c r="D78">
        <v>65.83</v>
      </c>
      <c r="E78">
        <v>66.88</v>
      </c>
      <c r="F78">
        <v>66.33</v>
      </c>
      <c r="G78">
        <v>64.760000000000005</v>
      </c>
      <c r="H78">
        <v>64.59</v>
      </c>
      <c r="I78">
        <v>66.45</v>
      </c>
      <c r="J78">
        <v>65.650000000000006</v>
      </c>
      <c r="K78">
        <v>62.31</v>
      </c>
      <c r="L78">
        <v>60.99</v>
      </c>
      <c r="M78">
        <v>61.96</v>
      </c>
    </row>
    <row r="79" spans="1:13" s="179" customFormat="1">
      <c r="A79" s="179" t="s">
        <v>967</v>
      </c>
      <c r="B79" s="179">
        <v>62.76</v>
      </c>
      <c r="C79" s="179">
        <v>61.69</v>
      </c>
      <c r="D79" s="179">
        <v>60.73</v>
      </c>
      <c r="E79" s="179">
        <v>60.96</v>
      </c>
      <c r="F79" s="179">
        <v>59.99</v>
      </c>
      <c r="G79" s="179">
        <v>59.31</v>
      </c>
      <c r="H79" s="179">
        <v>61.71</v>
      </c>
      <c r="I79" s="179">
        <v>64.099999999999994</v>
      </c>
      <c r="J79" s="179">
        <v>65.72</v>
      </c>
      <c r="K79" s="179">
        <v>66.17</v>
      </c>
      <c r="L79" s="179">
        <v>63.71</v>
      </c>
      <c r="M79" s="179">
        <v>64.150000000000006</v>
      </c>
    </row>
    <row r="80" spans="1:13">
      <c r="A80" t="s">
        <v>1034</v>
      </c>
      <c r="B80">
        <v>62.74</v>
      </c>
      <c r="C80">
        <v>62.76</v>
      </c>
      <c r="D80">
        <v>65.540000000000006</v>
      </c>
      <c r="E80">
        <v>68.62</v>
      </c>
      <c r="F80">
        <v>69.849999999999994</v>
      </c>
      <c r="G80">
        <v>68.81</v>
      </c>
      <c r="H80">
        <v>69.31</v>
      </c>
      <c r="I80">
        <v>66.72</v>
      </c>
      <c r="J80">
        <v>67.349999999999994</v>
      </c>
      <c r="K80">
        <v>69.31</v>
      </c>
      <c r="L80">
        <v>68.34</v>
      </c>
      <c r="M80">
        <v>67.14</v>
      </c>
    </row>
    <row r="81" spans="1:13">
      <c r="A81" t="s">
        <v>917</v>
      </c>
      <c r="B81">
        <v>62.33</v>
      </c>
      <c r="C81">
        <v>56.48</v>
      </c>
      <c r="D81">
        <v>55</v>
      </c>
      <c r="E81">
        <v>55.89</v>
      </c>
      <c r="F81">
        <v>53.89</v>
      </c>
      <c r="G81">
        <v>57.21</v>
      </c>
      <c r="H81">
        <v>59.43</v>
      </c>
      <c r="I81">
        <v>61.34</v>
      </c>
      <c r="J81" t="s">
        <v>184</v>
      </c>
      <c r="K81" t="s">
        <v>184</v>
      </c>
      <c r="L81" t="s">
        <v>184</v>
      </c>
      <c r="M81" t="s">
        <v>184</v>
      </c>
    </row>
    <row r="82" spans="1:13">
      <c r="A82" t="s">
        <v>1035</v>
      </c>
      <c r="B82">
        <v>61.95</v>
      </c>
      <c r="C82">
        <v>63.09</v>
      </c>
      <c r="D82">
        <v>63.56</v>
      </c>
      <c r="E82">
        <v>64.23</v>
      </c>
      <c r="F82">
        <v>67.84</v>
      </c>
      <c r="G82">
        <v>68.31</v>
      </c>
      <c r="H82">
        <v>68.2</v>
      </c>
      <c r="I82">
        <v>67.16</v>
      </c>
      <c r="J82" t="s">
        <v>184</v>
      </c>
      <c r="K82" t="s">
        <v>184</v>
      </c>
      <c r="L82">
        <v>64.08</v>
      </c>
      <c r="M82">
        <v>68.59</v>
      </c>
    </row>
    <row r="83" spans="1:13">
      <c r="A83" t="s">
        <v>982</v>
      </c>
      <c r="B83">
        <v>61.6</v>
      </c>
      <c r="C83">
        <v>61.6</v>
      </c>
      <c r="D83">
        <v>61.83</v>
      </c>
      <c r="E83">
        <v>62.53</v>
      </c>
      <c r="F83">
        <v>61.33</v>
      </c>
      <c r="G83">
        <v>60.55</v>
      </c>
      <c r="H83">
        <v>61.09</v>
      </c>
      <c r="I83">
        <v>61.35</v>
      </c>
      <c r="J83">
        <v>60.21</v>
      </c>
      <c r="K83">
        <v>59.53</v>
      </c>
      <c r="L83">
        <v>59.56</v>
      </c>
      <c r="M83">
        <v>60.58</v>
      </c>
    </row>
    <row r="84" spans="1:13">
      <c r="A84" t="s">
        <v>1036</v>
      </c>
      <c r="B84">
        <v>61.08</v>
      </c>
      <c r="C84">
        <v>64.11</v>
      </c>
      <c r="D84">
        <v>64.81</v>
      </c>
      <c r="E84">
        <v>66.17</v>
      </c>
      <c r="F84">
        <v>67.67</v>
      </c>
      <c r="G84">
        <v>66</v>
      </c>
      <c r="H84">
        <v>74.31</v>
      </c>
      <c r="I84" t="s">
        <v>184</v>
      </c>
      <c r="J84">
        <v>69.87</v>
      </c>
      <c r="K84">
        <v>70.55</v>
      </c>
      <c r="L84" t="s">
        <v>184</v>
      </c>
      <c r="M84" t="s">
        <v>184</v>
      </c>
    </row>
    <row r="85" spans="1:13">
      <c r="A85" t="s">
        <v>918</v>
      </c>
      <c r="B85">
        <v>61.07</v>
      </c>
      <c r="C85">
        <v>59.99</v>
      </c>
      <c r="D85">
        <v>60.31</v>
      </c>
      <c r="E85">
        <v>60.57</v>
      </c>
      <c r="F85">
        <v>59.46</v>
      </c>
      <c r="G85">
        <v>57.19</v>
      </c>
      <c r="H85">
        <v>55.72</v>
      </c>
      <c r="I85">
        <v>55.21</v>
      </c>
      <c r="J85">
        <v>55.14</v>
      </c>
      <c r="K85">
        <v>54.29</v>
      </c>
      <c r="L85">
        <v>55.75</v>
      </c>
      <c r="M85">
        <v>55.75</v>
      </c>
    </row>
    <row r="86" spans="1:13">
      <c r="A86" t="s">
        <v>892</v>
      </c>
      <c r="B86">
        <v>61.04</v>
      </c>
      <c r="C86">
        <v>64.06</v>
      </c>
      <c r="D86">
        <v>62.27</v>
      </c>
      <c r="E86">
        <v>62.28</v>
      </c>
      <c r="F86">
        <v>63.46</v>
      </c>
      <c r="G86">
        <v>62.22</v>
      </c>
      <c r="H86">
        <v>60.81</v>
      </c>
      <c r="I86">
        <v>61.79</v>
      </c>
      <c r="J86">
        <v>61</v>
      </c>
      <c r="K86">
        <v>58.11</v>
      </c>
      <c r="L86">
        <v>56.66</v>
      </c>
      <c r="M86">
        <v>60.49</v>
      </c>
    </row>
    <row r="87" spans="1:13">
      <c r="A87" t="s">
        <v>1037</v>
      </c>
      <c r="B87">
        <v>61.01</v>
      </c>
      <c r="C87">
        <v>61.97</v>
      </c>
      <c r="D87">
        <v>61.45</v>
      </c>
      <c r="E87">
        <v>61.36</v>
      </c>
      <c r="F87">
        <v>61.43</v>
      </c>
      <c r="G87">
        <v>61.21</v>
      </c>
      <c r="H87">
        <v>61.88</v>
      </c>
      <c r="I87">
        <v>62.1</v>
      </c>
      <c r="J87">
        <v>64.23</v>
      </c>
      <c r="K87" t="s">
        <v>184</v>
      </c>
      <c r="L87" t="s">
        <v>184</v>
      </c>
      <c r="M87" t="s">
        <v>184</v>
      </c>
    </row>
    <row r="88" spans="1:13">
      <c r="A88" t="s">
        <v>890</v>
      </c>
      <c r="B88">
        <v>60.8</v>
      </c>
      <c r="C88">
        <v>59.94</v>
      </c>
      <c r="D88">
        <v>60.54</v>
      </c>
      <c r="E88">
        <v>61.42</v>
      </c>
      <c r="F88">
        <v>60.54</v>
      </c>
      <c r="G88">
        <v>60.29</v>
      </c>
      <c r="H88">
        <v>60.67</v>
      </c>
      <c r="I88">
        <v>60.69</v>
      </c>
      <c r="J88">
        <v>61.19</v>
      </c>
      <c r="K88">
        <v>62.43</v>
      </c>
      <c r="L88">
        <v>63.86</v>
      </c>
      <c r="M88">
        <v>63.29</v>
      </c>
    </row>
    <row r="89" spans="1:13">
      <c r="A89" t="s">
        <v>983</v>
      </c>
      <c r="B89">
        <v>60.44</v>
      </c>
      <c r="C89">
        <v>56.17</v>
      </c>
      <c r="D89">
        <v>52.29</v>
      </c>
      <c r="E89">
        <v>50.99</v>
      </c>
      <c r="F89">
        <v>52.44</v>
      </c>
      <c r="G89">
        <v>53.99</v>
      </c>
      <c r="H89">
        <v>62.19</v>
      </c>
      <c r="I89">
        <v>64.739999999999995</v>
      </c>
      <c r="J89" t="s">
        <v>184</v>
      </c>
      <c r="K89" t="s">
        <v>184</v>
      </c>
      <c r="L89" t="s">
        <v>184</v>
      </c>
      <c r="M89" t="s">
        <v>184</v>
      </c>
    </row>
    <row r="90" spans="1:13">
      <c r="A90" t="s">
        <v>919</v>
      </c>
      <c r="B90">
        <v>60.19</v>
      </c>
      <c r="C90">
        <v>59.81</v>
      </c>
      <c r="D90">
        <v>58.08</v>
      </c>
      <c r="E90" t="s">
        <v>184</v>
      </c>
      <c r="F90" t="s">
        <v>184</v>
      </c>
      <c r="G90" t="s">
        <v>184</v>
      </c>
      <c r="H90" t="s">
        <v>184</v>
      </c>
      <c r="I90" t="s">
        <v>184</v>
      </c>
      <c r="J90" t="s">
        <v>184</v>
      </c>
      <c r="K90" t="s">
        <v>184</v>
      </c>
      <c r="L90" t="s">
        <v>184</v>
      </c>
      <c r="M90" t="s">
        <v>184</v>
      </c>
    </row>
    <row r="91" spans="1:13">
      <c r="A91" t="s">
        <v>887</v>
      </c>
      <c r="B91">
        <v>59.62</v>
      </c>
      <c r="C91">
        <v>60.13</v>
      </c>
      <c r="D91">
        <v>60.41</v>
      </c>
      <c r="E91">
        <v>61.59</v>
      </c>
      <c r="F91">
        <v>58.85</v>
      </c>
      <c r="G91">
        <v>58.56</v>
      </c>
      <c r="H91">
        <v>59.91</v>
      </c>
      <c r="I91">
        <v>62.8</v>
      </c>
      <c r="J91">
        <v>63.44</v>
      </c>
      <c r="K91">
        <v>61.84</v>
      </c>
      <c r="L91">
        <v>60.37</v>
      </c>
      <c r="M91">
        <v>60.87</v>
      </c>
    </row>
    <row r="92" spans="1:13">
      <c r="A92" t="s">
        <v>1038</v>
      </c>
      <c r="B92">
        <v>59.37</v>
      </c>
      <c r="C92">
        <v>58.72</v>
      </c>
      <c r="D92">
        <v>59.06</v>
      </c>
      <c r="E92">
        <v>60.47</v>
      </c>
      <c r="F92">
        <v>61.9</v>
      </c>
      <c r="G92">
        <v>61.24</v>
      </c>
      <c r="H92">
        <v>59.67</v>
      </c>
      <c r="I92">
        <v>58.26</v>
      </c>
      <c r="J92">
        <v>59.59</v>
      </c>
      <c r="K92">
        <v>60.3</v>
      </c>
      <c r="L92">
        <v>60.71</v>
      </c>
      <c r="M92">
        <v>60.06</v>
      </c>
    </row>
    <row r="93" spans="1:13">
      <c r="A93" t="s">
        <v>1039</v>
      </c>
      <c r="B93">
        <v>59.31</v>
      </c>
      <c r="C93">
        <v>64.64</v>
      </c>
      <c r="D93">
        <v>66.069999999999993</v>
      </c>
      <c r="E93">
        <v>68.25</v>
      </c>
      <c r="F93">
        <v>67.510000000000005</v>
      </c>
      <c r="G93">
        <v>65.98</v>
      </c>
      <c r="H93" t="s">
        <v>184</v>
      </c>
      <c r="I93" t="s">
        <v>184</v>
      </c>
      <c r="J93" t="s">
        <v>184</v>
      </c>
      <c r="K93" t="s">
        <v>184</v>
      </c>
      <c r="L93" t="s">
        <v>184</v>
      </c>
      <c r="M93" t="s">
        <v>184</v>
      </c>
    </row>
    <row r="94" spans="1:13">
      <c r="A94" t="s">
        <v>891</v>
      </c>
      <c r="B94">
        <v>59.23</v>
      </c>
      <c r="C94">
        <v>59.85</v>
      </c>
      <c r="D94">
        <v>59.75</v>
      </c>
      <c r="E94">
        <v>60.46</v>
      </c>
      <c r="F94">
        <v>63.13</v>
      </c>
      <c r="G94">
        <v>61.72</v>
      </c>
      <c r="H94">
        <v>60.67</v>
      </c>
      <c r="I94">
        <v>59.49</v>
      </c>
      <c r="J94">
        <v>59.87</v>
      </c>
      <c r="K94">
        <v>59.7</v>
      </c>
      <c r="L94">
        <v>60.65</v>
      </c>
      <c r="M94">
        <v>60.17</v>
      </c>
    </row>
    <row r="95" spans="1:13">
      <c r="A95" t="s">
        <v>889</v>
      </c>
      <c r="B95">
        <v>58.9</v>
      </c>
      <c r="C95">
        <v>59.19</v>
      </c>
      <c r="D95">
        <v>59.01</v>
      </c>
      <c r="E95">
        <v>59</v>
      </c>
      <c r="F95">
        <v>57.31</v>
      </c>
      <c r="G95">
        <v>55.89</v>
      </c>
      <c r="H95">
        <v>56.7</v>
      </c>
      <c r="I95">
        <v>60.16</v>
      </c>
      <c r="J95">
        <v>60.19</v>
      </c>
      <c r="K95">
        <v>58.5</v>
      </c>
      <c r="L95">
        <v>58.06</v>
      </c>
      <c r="M95">
        <v>59.47</v>
      </c>
    </row>
    <row r="96" spans="1:13">
      <c r="A96" t="s">
        <v>984</v>
      </c>
      <c r="B96">
        <v>58.89</v>
      </c>
      <c r="C96">
        <v>69.709999999999994</v>
      </c>
      <c r="D96">
        <v>67.61</v>
      </c>
      <c r="E96">
        <v>64.03</v>
      </c>
      <c r="F96">
        <v>64.94</v>
      </c>
      <c r="G96">
        <v>61.7</v>
      </c>
      <c r="H96">
        <v>62.26</v>
      </c>
      <c r="I96">
        <v>65.72</v>
      </c>
      <c r="J96">
        <v>65.52</v>
      </c>
      <c r="K96" t="s">
        <v>184</v>
      </c>
      <c r="L96" t="s">
        <v>184</v>
      </c>
      <c r="M96" t="s">
        <v>184</v>
      </c>
    </row>
    <row r="97" spans="1:13" s="249" customFormat="1">
      <c r="A97" s="249" t="s">
        <v>968</v>
      </c>
      <c r="B97" s="249">
        <v>58.46</v>
      </c>
      <c r="C97" s="249">
        <v>61.82</v>
      </c>
      <c r="D97" s="249">
        <v>58.6</v>
      </c>
      <c r="E97" s="249">
        <v>53.03</v>
      </c>
      <c r="F97" s="249">
        <v>52.18</v>
      </c>
      <c r="G97" s="249">
        <v>54.57</v>
      </c>
      <c r="H97" s="249">
        <v>55.3</v>
      </c>
      <c r="I97" s="249">
        <v>57.92</v>
      </c>
      <c r="J97" s="249">
        <v>56.32</v>
      </c>
      <c r="K97" s="249">
        <v>47.43</v>
      </c>
      <c r="L97" s="249">
        <v>46.38</v>
      </c>
      <c r="M97" s="249">
        <v>44.51</v>
      </c>
    </row>
    <row r="98" spans="1:13">
      <c r="A98" t="s">
        <v>1040</v>
      </c>
      <c r="B98">
        <v>58.33</v>
      </c>
      <c r="C98">
        <v>56.48</v>
      </c>
      <c r="D98">
        <v>56.08</v>
      </c>
      <c r="E98">
        <v>56.65</v>
      </c>
      <c r="F98">
        <v>62.28</v>
      </c>
      <c r="G98">
        <v>63.84</v>
      </c>
      <c r="H98">
        <v>64.599999999999994</v>
      </c>
      <c r="I98">
        <v>67.989999999999995</v>
      </c>
      <c r="J98">
        <v>71.260000000000005</v>
      </c>
      <c r="K98" t="s">
        <v>184</v>
      </c>
      <c r="L98" t="s">
        <v>184</v>
      </c>
      <c r="M98" t="s">
        <v>184</v>
      </c>
    </row>
    <row r="99" spans="1:13">
      <c r="A99" t="s">
        <v>894</v>
      </c>
      <c r="B99">
        <v>58.23</v>
      </c>
      <c r="C99">
        <v>58.79</v>
      </c>
      <c r="D99">
        <v>56.21</v>
      </c>
      <c r="E99">
        <v>56.61</v>
      </c>
      <c r="F99">
        <v>60.25</v>
      </c>
      <c r="G99">
        <v>59.33</v>
      </c>
      <c r="H99">
        <v>55.48</v>
      </c>
      <c r="I99">
        <v>56.19</v>
      </c>
      <c r="J99">
        <v>56.68</v>
      </c>
      <c r="K99">
        <v>55.04</v>
      </c>
      <c r="L99">
        <v>54.86</v>
      </c>
      <c r="M99">
        <v>56.46</v>
      </c>
    </row>
    <row r="100" spans="1:13">
      <c r="A100" t="s">
        <v>1041</v>
      </c>
      <c r="B100">
        <v>58.09</v>
      </c>
      <c r="C100" t="s">
        <v>184</v>
      </c>
      <c r="D100" t="s">
        <v>184</v>
      </c>
      <c r="E100" t="s">
        <v>184</v>
      </c>
      <c r="F100" t="s">
        <v>184</v>
      </c>
      <c r="G100" t="s">
        <v>184</v>
      </c>
      <c r="H100" t="s">
        <v>184</v>
      </c>
      <c r="I100" t="s">
        <v>184</v>
      </c>
      <c r="J100" t="s">
        <v>184</v>
      </c>
      <c r="K100" t="s">
        <v>184</v>
      </c>
      <c r="L100" t="s">
        <v>184</v>
      </c>
      <c r="M100" t="s">
        <v>184</v>
      </c>
    </row>
    <row r="101" spans="1:13">
      <c r="A101" t="s">
        <v>985</v>
      </c>
      <c r="B101">
        <v>57.92</v>
      </c>
      <c r="C101">
        <v>61.8</v>
      </c>
      <c r="D101">
        <v>59.6</v>
      </c>
      <c r="E101">
        <v>62.76</v>
      </c>
      <c r="F101" t="s">
        <v>184</v>
      </c>
      <c r="G101">
        <v>61.66</v>
      </c>
      <c r="H101">
        <v>58.51</v>
      </c>
      <c r="I101">
        <v>56.35</v>
      </c>
      <c r="J101">
        <v>57.49</v>
      </c>
      <c r="K101" t="s">
        <v>184</v>
      </c>
      <c r="L101" t="s">
        <v>184</v>
      </c>
      <c r="M101" t="s">
        <v>184</v>
      </c>
    </row>
    <row r="102" spans="1:13">
      <c r="A102" t="s">
        <v>893</v>
      </c>
      <c r="B102">
        <v>57.34</v>
      </c>
      <c r="C102">
        <v>58.07</v>
      </c>
      <c r="D102">
        <v>58.25</v>
      </c>
      <c r="E102" t="s">
        <v>184</v>
      </c>
      <c r="F102" t="s">
        <v>184</v>
      </c>
      <c r="G102" t="s">
        <v>184</v>
      </c>
      <c r="H102" t="s">
        <v>184</v>
      </c>
      <c r="I102" t="s">
        <v>184</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23</vt:i4>
      </vt:variant>
    </vt:vector>
  </HeadingPairs>
  <TitlesOfParts>
    <vt:vector size="23" baseType="lpstr">
      <vt:lpstr>成本（静态） (2)</vt:lpstr>
      <vt:lpstr>成本（静态）新</vt:lpstr>
      <vt:lpstr>系统读取表</vt:lpstr>
      <vt:lpstr>比较法-一居</vt:lpstr>
      <vt:lpstr>比较法-白领公寓</vt:lpstr>
      <vt:lpstr>林肯公寓</vt:lpstr>
      <vt:lpstr>君安公寓</vt:lpstr>
      <vt:lpstr>易居公寓</vt:lpstr>
      <vt:lpstr>中指数据</vt:lpstr>
      <vt:lpstr>城研数据</vt:lpstr>
      <vt:lpstr>2024年结果表</vt:lpstr>
      <vt:lpstr>结果对比</vt:lpstr>
      <vt:lpstr>市场数据</vt:lpstr>
      <vt:lpstr>中指-北七家</vt:lpstr>
      <vt:lpstr>中指-昌平</vt:lpstr>
      <vt:lpstr>城研</vt:lpstr>
      <vt:lpstr>6号楼</vt:lpstr>
      <vt:lpstr>5号楼</vt:lpstr>
      <vt:lpstr>4号楼</vt:lpstr>
      <vt:lpstr>2号楼</vt:lpstr>
      <vt:lpstr>权属</vt:lpstr>
      <vt:lpstr>一居室房源表356套</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2025-05-22T02:05:05Z</dcterms:modified>
</cp:coreProperties>
</file>