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F47" i="82" s="1"/>
  <c r="AA47" i="82" s="1"/>
  <c r="B129" i="82"/>
  <c r="H46" i="82" s="1"/>
  <c r="AB46" i="82" s="1"/>
  <c r="B127" i="82"/>
  <c r="F45" i="82" s="1"/>
  <c r="AA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H30" i="82" s="1"/>
  <c r="AB30" i="82" s="1"/>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H47" i="82"/>
  <c r="AB47" i="82" s="1"/>
  <c r="Q46" i="82"/>
  <c r="Z46" i="82" s="1"/>
  <c r="J46" i="82"/>
  <c r="AC46" i="82" s="1"/>
  <c r="Q45" i="82"/>
  <c r="Z45" i="82" s="1"/>
  <c r="J45" i="82"/>
  <c r="AC45" i="82" s="1"/>
  <c r="H45" i="82"/>
  <c r="AB45" i="82" s="1"/>
  <c r="Q44" i="82"/>
  <c r="Z44" i="82" s="1"/>
  <c r="J44" i="82"/>
  <c r="AC44" i="82" s="1"/>
  <c r="H44" i="82"/>
  <c r="AB44" i="82" s="1"/>
  <c r="F44" i="82"/>
  <c r="AA44" i="82" s="1"/>
  <c r="Q43" i="82"/>
  <c r="Z43" i="82" s="1"/>
  <c r="J43" i="82"/>
  <c r="G43" i="82"/>
  <c r="H43" i="82" s="1"/>
  <c r="F43" i="82"/>
  <c r="AA43" i="82" s="1"/>
  <c r="Q42" i="82"/>
  <c r="Z42" i="82" s="1"/>
  <c r="I42" i="82"/>
  <c r="E42" i="82"/>
  <c r="Q41" i="82"/>
  <c r="Z41" i="82" s="1"/>
  <c r="I41" i="82"/>
  <c r="F41" i="82"/>
  <c r="AA41" i="82" s="1"/>
  <c r="Q40" i="82"/>
  <c r="Z40" i="82" s="1"/>
  <c r="G40" i="82"/>
  <c r="I40" i="82" s="1"/>
  <c r="J40" i="82" s="1"/>
  <c r="F40" i="82"/>
  <c r="AA40" i="82" s="1"/>
  <c r="Q39" i="82"/>
  <c r="Z39" i="82" s="1"/>
  <c r="I39" i="82"/>
  <c r="J39" i="82" s="1"/>
  <c r="G39" i="82"/>
  <c r="H39" i="82" s="1"/>
  <c r="F39" i="82"/>
  <c r="AA39" i="82" s="1"/>
  <c r="Q38" i="82"/>
  <c r="Z38" i="82" s="1"/>
  <c r="J38" i="82"/>
  <c r="AC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Q29" i="82"/>
  <c r="Z29" i="82" s="1"/>
  <c r="J29" i="82"/>
  <c r="AC29" i="82" s="1"/>
  <c r="H29" i="82"/>
  <c r="AB29" i="82" s="1"/>
  <c r="F29" i="82"/>
  <c r="AA29" i="82" s="1"/>
  <c r="Q28" i="82"/>
  <c r="Z28" i="82" s="1"/>
  <c r="J28" i="82"/>
  <c r="AC28" i="82" s="1"/>
  <c r="H28" i="82"/>
  <c r="AB28" i="82" s="1"/>
  <c r="F28" i="82"/>
  <c r="AA28" i="82" s="1"/>
  <c r="Q27" i="82"/>
  <c r="Z27" i="82" s="1"/>
  <c r="F27" i="82"/>
  <c r="AA27" i="82" s="1"/>
  <c r="G26" i="82"/>
  <c r="I26" i="82" s="1"/>
  <c r="J25" i="82" s="1"/>
  <c r="Q25" i="82"/>
  <c r="Z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F86" i="83" l="1"/>
  <c r="G86" i="83" s="1"/>
  <c r="F23" i="83"/>
  <c r="AA23" i="83" s="1"/>
  <c r="J23" i="83"/>
  <c r="W23" i="83" s="1"/>
  <c r="H23" i="83"/>
  <c r="AB23" i="83" s="1"/>
  <c r="F109" i="82"/>
  <c r="G109" i="82" s="1"/>
  <c r="H109" i="82" s="1"/>
  <c r="I109" i="82" s="1"/>
  <c r="J109" i="82" s="1"/>
  <c r="K109" i="82" s="1"/>
  <c r="L109" i="82" s="1"/>
  <c r="M109" i="82" s="1"/>
  <c r="F36" i="82"/>
  <c r="AA36" i="82" s="1"/>
  <c r="J36" i="82"/>
  <c r="AC36" i="82" s="1"/>
  <c r="H36" i="82"/>
  <c r="AB36" i="82" s="1"/>
  <c r="F88" i="83"/>
  <c r="G88" i="83" s="1"/>
  <c r="H88" i="83" s="1"/>
  <c r="I88" i="83" s="1"/>
  <c r="J88" i="83" s="1"/>
  <c r="K88" i="83" s="1"/>
  <c r="L88" i="83" s="1"/>
  <c r="M88" i="83" s="1"/>
  <c r="F25" i="83"/>
  <c r="AA25" i="83" s="1"/>
  <c r="G114" i="83"/>
  <c r="H114" i="83" s="1"/>
  <c r="I114" i="83" s="1"/>
  <c r="J114" i="83" s="1"/>
  <c r="K114" i="83" s="1"/>
  <c r="L114" i="83" s="1"/>
  <c r="M114" i="83" s="1"/>
  <c r="J38" i="83"/>
  <c r="AC38" i="83" s="1"/>
  <c r="H38" i="83"/>
  <c r="AB38" i="83" s="1"/>
  <c r="F38" i="83"/>
  <c r="AA38" i="83" s="1"/>
  <c r="J9" i="82"/>
  <c r="AC9" i="82" s="1"/>
  <c r="J14" i="82"/>
  <c r="AC14" i="82" s="1"/>
  <c r="H25" i="82"/>
  <c r="AB25" i="82" s="1"/>
  <c r="J12" i="83"/>
  <c r="AC12" i="83" s="1"/>
  <c r="J25" i="83"/>
  <c r="AC25" i="83" s="1"/>
  <c r="H28" i="83"/>
  <c r="AB28" i="83" s="1"/>
  <c r="H30" i="83"/>
  <c r="F30" i="82"/>
  <c r="AA30" i="82" s="1"/>
  <c r="F46" i="82"/>
  <c r="AA46" i="82" s="1"/>
  <c r="W27" i="83"/>
  <c r="W31" i="83"/>
  <c r="H40" i="83"/>
  <c r="AB40" i="83"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AC23" i="83"/>
  <c r="H25" i="83"/>
  <c r="S27" i="83"/>
  <c r="U28" i="83"/>
  <c r="W29" i="83"/>
  <c r="S31" i="83"/>
  <c r="U32" i="83"/>
  <c r="AC39" i="83"/>
  <c r="W39" i="83"/>
  <c r="AB43" i="83"/>
  <c r="U43" i="83"/>
  <c r="S10" i="83"/>
  <c r="W10" i="83"/>
  <c r="U11" i="83"/>
  <c r="S12" i="83"/>
  <c r="U13" i="83"/>
  <c r="S14" i="83"/>
  <c r="W14" i="83"/>
  <c r="S15" i="83"/>
  <c r="W15" i="83"/>
  <c r="S17" i="83"/>
  <c r="W17" i="83"/>
  <c r="S21" i="83"/>
  <c r="W21" i="83"/>
  <c r="S23" i="83"/>
  <c r="S29" i="83"/>
  <c r="AB39" i="83"/>
  <c r="U39" i="83"/>
  <c r="AC40" i="83"/>
  <c r="W40" i="83"/>
  <c r="AC43" i="83"/>
  <c r="W43" i="83"/>
  <c r="S25" i="83"/>
  <c r="U27" i="83"/>
  <c r="S28" i="83"/>
  <c r="W28" i="83"/>
  <c r="U29" i="83"/>
  <c r="S30" i="83"/>
  <c r="W30" i="83"/>
  <c r="U31" i="83"/>
  <c r="S32" i="83"/>
  <c r="W32" i="83"/>
  <c r="U33" i="83"/>
  <c r="S35" i="83"/>
  <c r="W35" i="83"/>
  <c r="U36" i="83"/>
  <c r="U38" i="83"/>
  <c r="S39" i="83"/>
  <c r="U41" i="83"/>
  <c r="S44" i="83"/>
  <c r="W44" i="83"/>
  <c r="U45" i="83"/>
  <c r="AA45" i="83"/>
  <c r="U46" i="83"/>
  <c r="S33" i="83"/>
  <c r="W33" i="83"/>
  <c r="U35" i="83"/>
  <c r="S36" i="83"/>
  <c r="W36" i="83"/>
  <c r="G37" i="83"/>
  <c r="S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AB43" i="82"/>
  <c r="U43" i="82"/>
  <c r="S9" i="82"/>
  <c r="U10" i="82"/>
  <c r="S11" i="82"/>
  <c r="W11" i="82"/>
  <c r="U12" i="82"/>
  <c r="S13" i="82"/>
  <c r="W13" i="82"/>
  <c r="U14" i="82"/>
  <c r="U15" i="82"/>
  <c r="U17" i="82"/>
  <c r="W21" i="82"/>
  <c r="S23" i="82"/>
  <c r="AC25" i="82"/>
  <c r="W25" i="82"/>
  <c r="AB39" i="82"/>
  <c r="U39" i="82"/>
  <c r="AC40" i="82"/>
  <c r="W40" i="82"/>
  <c r="AC43" i="82"/>
  <c r="W43" i="82"/>
  <c r="U21" i="82"/>
  <c r="U23" i="82"/>
  <c r="S25" i="82"/>
  <c r="S28" i="82"/>
  <c r="W28" i="82"/>
  <c r="U29" i="82"/>
  <c r="S30" i="82"/>
  <c r="W30" i="82"/>
  <c r="U31" i="82"/>
  <c r="S32" i="82"/>
  <c r="W32" i="82"/>
  <c r="U33" i="82"/>
  <c r="S35" i="82"/>
  <c r="W35" i="82"/>
  <c r="U38" i="82"/>
  <c r="S39" i="82"/>
  <c r="S44" i="82"/>
  <c r="W44" i="82"/>
  <c r="U45" i="82"/>
  <c r="W46" i="82"/>
  <c r="U47" i="82"/>
  <c r="U28" i="82"/>
  <c r="S29" i="82"/>
  <c r="W29" i="82"/>
  <c r="U30" i="82"/>
  <c r="S31" i="82"/>
  <c r="W31" i="82"/>
  <c r="U32" i="82"/>
  <c r="S33" i="82"/>
  <c r="W33" i="82"/>
  <c r="U35" i="82"/>
  <c r="S36" i="82"/>
  <c r="W36" i="82"/>
  <c r="G37" i="82"/>
  <c r="S38" i="82"/>
  <c r="W38" i="82"/>
  <c r="S40" i="82"/>
  <c r="S41" i="82"/>
  <c r="S43" i="82"/>
  <c r="U44" i="82"/>
  <c r="S45" i="82"/>
  <c r="W45" i="82"/>
  <c r="U46" i="82"/>
  <c r="S47" i="82"/>
  <c r="W47" i="82"/>
  <c r="W25" i="83" l="1"/>
  <c r="U30" i="83"/>
  <c r="AB30" i="83"/>
  <c r="W9" i="82"/>
  <c r="U40" i="83"/>
  <c r="U23" i="83"/>
  <c r="U36" i="82"/>
  <c r="S46" i="82"/>
  <c r="W27" i="82"/>
  <c r="U25" i="82"/>
  <c r="W38" i="83"/>
  <c r="S19" i="83"/>
  <c r="W12" i="83"/>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2" l="1"/>
  <c r="F37" i="82"/>
  <c r="H37" i="82"/>
  <c r="F37" i="83"/>
  <c r="J37" i="83"/>
  <c r="H37" i="83"/>
  <c r="I29" i="79"/>
  <c r="I28" i="79"/>
  <c r="N28" i="79"/>
  <c r="M28" i="79"/>
  <c r="P28" i="79" s="1"/>
  <c r="L28" i="79"/>
  <c r="N29" i="79"/>
  <c r="M29" i="79"/>
  <c r="L29" i="79"/>
  <c r="P6" i="79"/>
  <c r="O6" i="79"/>
  <c r="N6" i="79"/>
  <c r="M6" i="79"/>
  <c r="L6" i="79"/>
  <c r="K6" i="79"/>
  <c r="O7" i="79"/>
  <c r="N7" i="79"/>
  <c r="M7" i="79"/>
  <c r="P7" i="79" s="1"/>
  <c r="L7" i="79"/>
  <c r="K7" i="79"/>
  <c r="AA37" i="83" l="1"/>
  <c r="S37" i="83"/>
  <c r="AB37" i="82"/>
  <c r="U37" i="82"/>
  <c r="AA37" i="82"/>
  <c r="S37" i="82"/>
  <c r="AB37" i="83"/>
  <c r="U37" i="83"/>
  <c r="AC37" i="83"/>
  <c r="W37" i="83"/>
  <c r="AC37" i="82"/>
  <c r="W37" i="82"/>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AD37" i="79"/>
  <c r="U3" i="79"/>
  <c r="R12" i="79"/>
  <c r="S13" i="79"/>
  <c r="M25" i="79"/>
  <c r="P25" i="79" s="1"/>
  <c r="U36"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F55" i="71" s="1"/>
  <c r="F56" i="7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4" i="71" s="1"/>
  <c r="P35" i="71"/>
  <c r="O35" i="71"/>
  <c r="Y35" i="71"/>
  <c r="Z35" i="71" s="1"/>
  <c r="N35" i="71"/>
  <c r="Q34" i="71"/>
  <c r="P34" i="71"/>
  <c r="O34" i="71"/>
  <c r="N34" i="71"/>
  <c r="F35" i="71"/>
  <c r="F36" i="71" s="1"/>
  <c r="V36" i="71" s="1"/>
  <c r="Q33" i="71"/>
  <c r="F34" i="71" s="1"/>
  <c r="P33" i="71"/>
  <c r="O33" i="71"/>
  <c r="C34" i="71" s="1"/>
  <c r="N33" i="71"/>
  <c r="D33" i="71"/>
  <c r="Q32" i="71"/>
  <c r="AB30" i="71" s="1"/>
  <c r="P32" i="71"/>
  <c r="O32" i="71"/>
  <c r="Y32" i="71"/>
  <c r="Z32" i="71" s="1"/>
  <c r="N32" i="71"/>
  <c r="Q31" i="71"/>
  <c r="AB31" i="71"/>
  <c r="P31" i="71"/>
  <c r="AA29"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AA30" i="71"/>
  <c r="X31" i="71"/>
  <c r="AA32" i="71"/>
  <c r="AB33" i="71"/>
  <c r="X35" i="71"/>
  <c r="AA35" i="71"/>
  <c r="C38" i="71"/>
  <c r="Y37" i="71"/>
  <c r="Z37" i="71" s="1"/>
  <c r="X38" i="71"/>
  <c r="AA38" i="71"/>
  <c r="V52" i="71"/>
  <c r="C28" i="71"/>
  <c r="T28" i="71" s="1"/>
  <c r="Y26" i="71"/>
  <c r="Z26" i="71" s="1"/>
  <c r="Y28" i="71"/>
  <c r="Z28" i="71"/>
  <c r="B28" i="71"/>
  <c r="B27" i="71" s="1"/>
  <c r="B26" i="71" s="1"/>
  <c r="X25" i="71"/>
  <c r="X28" i="71"/>
  <c r="C31" i="71"/>
  <c r="C32" i="71" s="1"/>
  <c r="D30" i="71"/>
  <c r="C39" i="71"/>
  <c r="C40" i="71" s="1"/>
  <c r="D38" i="71"/>
  <c r="C47" i="71"/>
  <c r="D47" i="71" s="1"/>
  <c r="D50" i="71"/>
  <c r="P28" i="71"/>
  <c r="AA26" i="71" s="1"/>
  <c r="E55" i="71"/>
  <c r="E56" i="71" s="1"/>
  <c r="U56" i="71" s="1"/>
  <c r="E59" i="71"/>
  <c r="E60" i="71" s="1"/>
  <c r="U60" i="71" s="1"/>
  <c r="E63" i="71"/>
  <c r="E64" i="71" s="1"/>
  <c r="U64" i="71" s="1"/>
  <c r="U68" i="71"/>
  <c r="E67" i="71"/>
  <c r="Q28" i="71"/>
  <c r="C59" i="71"/>
  <c r="D62" i="71"/>
  <c r="N67" i="71"/>
  <c r="B66" i="71"/>
  <c r="Q67" i="71"/>
  <c r="T68" i="71"/>
  <c r="O68" i="71"/>
  <c r="D68" i="71"/>
  <c r="C67" i="71"/>
  <c r="Q68" i="71"/>
  <c r="C71" i="71"/>
  <c r="D71" i="71" s="1"/>
  <c r="E71" i="71"/>
  <c r="E70" i="71" s="1"/>
  <c r="D72" i="71"/>
  <c r="C75" i="71"/>
  <c r="D75" i="71" s="1"/>
  <c r="E75" i="71"/>
  <c r="E74" i="71" s="1"/>
  <c r="D76" i="71"/>
  <c r="C79" i="71"/>
  <c r="E79" i="71"/>
  <c r="E78" i="71" s="1"/>
  <c r="D80" i="71"/>
  <c r="C83" i="71"/>
  <c r="C87" i="71"/>
  <c r="S28" i="71"/>
  <c r="F28" i="71"/>
  <c r="F27" i="71" s="1"/>
  <c r="F26" i="71" s="1"/>
  <c r="AB25" i="71"/>
  <c r="AB26" i="71"/>
  <c r="AB28" i="71"/>
  <c r="E28" i="71"/>
  <c r="E27" i="71" s="1"/>
  <c r="E26" i="71" s="1"/>
  <c r="AA3" i="71"/>
  <c r="AA25" i="71"/>
  <c r="AA28" i="71"/>
  <c r="D28" i="71"/>
  <c r="U28" i="71" s="1"/>
  <c r="C66" i="71"/>
  <c r="O67" i="71"/>
  <c r="D67" i="71"/>
  <c r="C64" i="71"/>
  <c r="D63" i="71"/>
  <c r="D83" i="71"/>
  <c r="C82" i="71"/>
  <c r="D82" i="71" s="1"/>
  <c r="C74" i="71"/>
  <c r="D74" i="71" s="1"/>
  <c r="N65" i="71"/>
  <c r="N66" i="71"/>
  <c r="D87" i="71"/>
  <c r="C86" i="71"/>
  <c r="D86" i="71" s="1"/>
  <c r="D79" i="71"/>
  <c r="C78" i="71"/>
  <c r="D78" i="71" s="1"/>
  <c r="C60" i="71"/>
  <c r="T60" i="71" s="1"/>
  <c r="D59" i="71"/>
  <c r="P67" i="71"/>
  <c r="E66" i="71"/>
  <c r="C52" i="71"/>
  <c r="D51" i="71"/>
  <c r="D39" i="71"/>
  <c r="D31" i="71"/>
  <c r="V28" i="71"/>
  <c r="P65" i="71"/>
  <c r="P66" i="71"/>
  <c r="O66" i="71"/>
  <c r="D66" i="71"/>
  <c r="O65"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3"/>
  <c r="Z21" i="33" s="1"/>
  <c r="D83" i="33"/>
  <c r="E83" i="33"/>
  <c r="C21" i="33"/>
  <c r="C21" i="21"/>
  <c r="Q21" i="21"/>
  <c r="Z21" i="21"/>
  <c r="H19" i="21"/>
  <c r="D83" i="21"/>
  <c r="F21" i="21"/>
  <c r="AA21" i="21"/>
  <c r="D81" i="21"/>
  <c r="G20" i="20"/>
  <c r="B88" i="43" s="1"/>
  <c r="C22" i="20"/>
  <c r="B100" i="43" s="1"/>
  <c r="B77" i="43"/>
  <c r="B57" i="43"/>
  <c r="C29" i="39"/>
  <c r="S25" i="40"/>
  <c r="U18" i="36"/>
  <c r="H25" i="40"/>
  <c r="J25" i="40"/>
  <c r="AC25" i="40" s="1"/>
  <c r="H29" i="39"/>
  <c r="AB29" i="39" s="1"/>
  <c r="J29" i="39"/>
  <c r="AC29" i="39" s="1"/>
  <c r="J18" i="36"/>
  <c r="F68" i="35"/>
  <c r="H18" i="35"/>
  <c r="AB18" i="35" s="1"/>
  <c r="G68" i="35"/>
  <c r="J18" i="35"/>
  <c r="H21" i="37"/>
  <c r="F21" i="37"/>
  <c r="S21" i="37" s="1"/>
  <c r="F83" i="33"/>
  <c r="H21" i="33"/>
  <c r="U21" i="33" s="1"/>
  <c r="F21" i="33"/>
  <c r="E83" i="21"/>
  <c r="F83" i="21" s="1"/>
  <c r="G83" i="21" s="1"/>
  <c r="S21" i="21"/>
  <c r="H1" i="69"/>
  <c r="W25" i="40"/>
  <c r="AB25" i="40"/>
  <c r="U25" i="40"/>
  <c r="W29" i="39"/>
  <c r="AC18" i="36"/>
  <c r="W18" i="36"/>
  <c r="AB21" i="37"/>
  <c r="U21" i="37"/>
  <c r="AB21" i="33"/>
  <c r="AA21" i="33"/>
  <c r="S21" i="33"/>
  <c r="U18" i="35"/>
  <c r="AC18" i="35"/>
  <c r="W18" i="35"/>
  <c r="J21" i="37"/>
  <c r="W21" i="37" s="1"/>
  <c r="G83" i="33"/>
  <c r="J21" i="33"/>
  <c r="AC21" i="33" s="1"/>
  <c r="H21" i="21"/>
  <c r="F38" i="69"/>
  <c r="E37" i="69"/>
  <c r="F36" i="69"/>
  <c r="F35" i="69"/>
  <c r="F21" i="69"/>
  <c r="F40" i="69" s="1"/>
  <c r="F20" i="69"/>
  <c r="F39" i="69" s="1"/>
  <c r="E10" i="69"/>
  <c r="E9" i="69"/>
  <c r="W21" i="33"/>
  <c r="J21" i="2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L92" i="3" s="1"/>
  <c r="AZ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AZ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G514" i="3" s="1"/>
  <c r="AC514" i="3"/>
  <c r="BB514" i="3"/>
  <c r="BC514" i="3"/>
  <c r="BD514" i="3"/>
  <c r="BE514" i="3"/>
  <c r="BF514" i="3"/>
  <c r="BG514" i="3"/>
  <c r="BH514" i="3"/>
  <c r="BI514" i="3"/>
  <c r="BJ514" i="3"/>
  <c r="BK514" i="3"/>
  <c r="BM514" i="3"/>
  <c r="BN514" i="3"/>
  <c r="BO514" i="3"/>
  <c r="BP514" i="3"/>
  <c r="BL514" i="3" s="1"/>
  <c r="AZ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D5" i="3" s="1"/>
  <c r="BE516" i="3"/>
  <c r="BF516" i="3"/>
  <c r="BG516" i="3"/>
  <c r="BH516" i="3"/>
  <c r="BI516" i="3"/>
  <c r="BJ516" i="3"/>
  <c r="BK516" i="3"/>
  <c r="BM516" i="3"/>
  <c r="BM5"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L525" i="3" s="1"/>
  <c r="BO525" i="3"/>
  <c r="BP525" i="3"/>
  <c r="BR525" i="3"/>
  <c r="BS525" i="3"/>
  <c r="BT525" i="3"/>
  <c r="H526" i="3"/>
  <c r="AC526" i="3"/>
  <c r="G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L531" i="3" s="1"/>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L547" i="3" s="1"/>
  <c r="BP547" i="3"/>
  <c r="BR547" i="3"/>
  <c r="BS547" i="3"/>
  <c r="BT547" i="3"/>
  <c r="H548" i="3"/>
  <c r="AC548" i="3"/>
  <c r="BB548" i="3"/>
  <c r="BC548" i="3"/>
  <c r="BD548" i="3"/>
  <c r="BE548" i="3"/>
  <c r="BF548" i="3"/>
  <c r="BG548" i="3"/>
  <c r="BG5" i="3" s="1"/>
  <c r="BH548" i="3"/>
  <c r="BI548" i="3"/>
  <c r="BJ548" i="3"/>
  <c r="BK548" i="3"/>
  <c r="BM548" i="3"/>
  <c r="BN548" i="3"/>
  <c r="BO548" i="3"/>
  <c r="BP548" i="3"/>
  <c r="BL548" i="3" s="1"/>
  <c r="BQ548" i="3"/>
  <c r="BR548" i="3"/>
  <c r="BS548" i="3"/>
  <c r="BT548" i="3"/>
  <c r="H549" i="3"/>
  <c r="AC549" i="3"/>
  <c r="BB549" i="3"/>
  <c r="BA549" i="3" s="1"/>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G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c r="F87" i="35"/>
  <c r="G87" i="35" s="1"/>
  <c r="H87" i="35"/>
  <c r="I87" i="35" s="1"/>
  <c r="J87" i="35" s="1"/>
  <c r="K87" i="35" s="1"/>
  <c r="L87" i="35"/>
  <c r="M87" i="35" s="1"/>
  <c r="H34" i="37"/>
  <c r="D101" i="37"/>
  <c r="F34" i="37"/>
  <c r="S34" i="37" s="1"/>
  <c r="D99" i="37"/>
  <c r="E99" i="37" s="1"/>
  <c r="F99" i="37" s="1"/>
  <c r="G99" i="37" s="1"/>
  <c r="H99" i="37" s="1"/>
  <c r="I99" i="37" s="1"/>
  <c r="J99" i="37" s="1"/>
  <c r="K99" i="37" s="1"/>
  <c r="L99" i="37" s="1"/>
  <c r="M99" i="37" s="1"/>
  <c r="F40" i="33"/>
  <c r="J41" i="33"/>
  <c r="D113" i="33"/>
  <c r="F37" i="33"/>
  <c r="D111" i="33"/>
  <c r="E111" i="33"/>
  <c r="F111" i="33"/>
  <c r="S515" i="31"/>
  <c r="S517" i="31"/>
  <c r="S519" i="31"/>
  <c r="S521" i="31"/>
  <c r="S523" i="31"/>
  <c r="F41" i="21"/>
  <c r="J41" i="21"/>
  <c r="AC41" i="2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J39" i="40"/>
  <c r="B116" i="40"/>
  <c r="D115" i="40"/>
  <c r="E115" i="40"/>
  <c r="F115" i="40" s="1"/>
  <c r="G115" i="40" s="1"/>
  <c r="H115" i="40" s="1"/>
  <c r="I115" i="40" s="1"/>
  <c r="J115" i="40" s="1"/>
  <c r="K115" i="40" s="1"/>
  <c r="L115" i="40" s="1"/>
  <c r="M115" i="40" s="1"/>
  <c r="D113" i="40"/>
  <c r="E113" i="40"/>
  <c r="F113" i="40"/>
  <c r="G113" i="40" s="1"/>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c r="G100" i="40" s="1"/>
  <c r="H100" i="40" s="1"/>
  <c r="I100" i="40" s="1"/>
  <c r="J100" i="40" s="1"/>
  <c r="K100" i="40" s="1"/>
  <c r="L100" i="40" s="1"/>
  <c r="M100" i="40" s="1"/>
  <c r="D98" i="40"/>
  <c r="J28" i="40"/>
  <c r="AC28" i="40"/>
  <c r="D96" i="40"/>
  <c r="E96" i="40"/>
  <c r="F96" i="40"/>
  <c r="G96" i="40"/>
  <c r="H96" i="40" s="1"/>
  <c r="I96" i="40"/>
  <c r="J96" i="40" s="1"/>
  <c r="K96" i="40" s="1"/>
  <c r="L96" i="40" s="1"/>
  <c r="M96" i="40"/>
  <c r="B95" i="40"/>
  <c r="D92" i="40"/>
  <c r="E92" i="40" s="1"/>
  <c r="F92" i="40"/>
  <c r="G92" i="40"/>
  <c r="D90" i="40"/>
  <c r="E90" i="40" s="1"/>
  <c r="F90" i="40" s="1"/>
  <c r="G90" i="40" s="1"/>
  <c r="D88" i="40"/>
  <c r="E88" i="40" s="1"/>
  <c r="D86" i="40"/>
  <c r="E86" i="40" s="1"/>
  <c r="F86" i="40" s="1"/>
  <c r="G86" i="40" s="1"/>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c r="J40" i="40"/>
  <c r="W40" i="40"/>
  <c r="H40" i="40"/>
  <c r="U40" i="40" s="1"/>
  <c r="AB40" i="40"/>
  <c r="F40" i="40"/>
  <c r="AA40" i="40"/>
  <c r="Q39" i="40"/>
  <c r="Z39" i="40"/>
  <c r="U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AC31" i="37"/>
  <c r="Q30" i="37"/>
  <c r="Z30" i="37" s="1"/>
  <c r="J30" i="37"/>
  <c r="AC30" i="37" s="1"/>
  <c r="H30" i="37"/>
  <c r="AB30" i="37" s="1"/>
  <c r="F30" i="37"/>
  <c r="AA30" i="37" s="1"/>
  <c r="Q29" i="37"/>
  <c r="Z29" i="37"/>
  <c r="H29" i="37"/>
  <c r="AB29" i="37"/>
  <c r="Q28" i="37"/>
  <c r="Z28" i="37"/>
  <c r="Q27" i="37"/>
  <c r="Z27" i="37"/>
  <c r="Q26" i="37"/>
  <c r="Z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c r="G78" i="36" s="1"/>
  <c r="H78" i="36" s="1"/>
  <c r="I78" i="36" s="1"/>
  <c r="J78" i="36"/>
  <c r="K78" i="36" s="1"/>
  <c r="L78" i="36" s="1"/>
  <c r="M78" i="36" s="1"/>
  <c r="B75" i="36"/>
  <c r="B73" i="36"/>
  <c r="J24" i="36" s="1"/>
  <c r="AC24" i="36"/>
  <c r="B71" i="36"/>
  <c r="D70" i="36"/>
  <c r="H22" i="36"/>
  <c r="AB22" i="36"/>
  <c r="D68" i="36"/>
  <c r="E68" i="36"/>
  <c r="F68" i="36" s="1"/>
  <c r="G68" i="36"/>
  <c r="D64" i="36"/>
  <c r="E64" i="36" s="1"/>
  <c r="F64" i="36" s="1"/>
  <c r="G64" i="36" s="1"/>
  <c r="J16" i="36"/>
  <c r="AC16" i="36" s="1"/>
  <c r="D62" i="36"/>
  <c r="E62" i="36"/>
  <c r="F62" i="36"/>
  <c r="G62" i="36" s="1"/>
  <c r="B59" i="36"/>
  <c r="B57" i="36"/>
  <c r="J12" i="36"/>
  <c r="B55" i="36"/>
  <c r="F11"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c r="H26" i="36"/>
  <c r="AB26" i="36" s="1"/>
  <c r="Q25" i="36"/>
  <c r="Z25" i="36"/>
  <c r="Q24" i="36"/>
  <c r="Z24" i="36" s="1"/>
  <c r="H24" i="36"/>
  <c r="AB24" i="36" s="1"/>
  <c r="Q23" i="36"/>
  <c r="Z23" i="36" s="1"/>
  <c r="J23" i="36"/>
  <c r="AC23" i="36"/>
  <c r="H23" i="36"/>
  <c r="AB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s="1"/>
  <c r="B73" i="35"/>
  <c r="H23" i="35" s="1"/>
  <c r="U23" i="35" s="1"/>
  <c r="B57" i="35"/>
  <c r="F11" i="35" s="1"/>
  <c r="S11" i="35" s="1"/>
  <c r="B61" i="35"/>
  <c r="F13" i="35" s="1"/>
  <c r="B59" i="35"/>
  <c r="B130" i="33"/>
  <c r="B128" i="33"/>
  <c r="B126" i="33"/>
  <c r="H44" i="33" s="1"/>
  <c r="B98" i="33"/>
  <c r="B96" i="33"/>
  <c r="H30" i="33" s="1"/>
  <c r="B94" i="33"/>
  <c r="B74" i="33"/>
  <c r="F14" i="33" s="1"/>
  <c r="B72" i="33"/>
  <c r="B70" i="33"/>
  <c r="J12" i="33"/>
  <c r="D96" i="35"/>
  <c r="E96" i="35" s="1"/>
  <c r="F96" i="35" s="1"/>
  <c r="G96" i="35" s="1"/>
  <c r="D94" i="35"/>
  <c r="E94" i="35" s="1"/>
  <c r="F94" i="35" s="1"/>
  <c r="G94" i="35"/>
  <c r="H94" i="35"/>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s="1"/>
  <c r="G66" i="35" s="1"/>
  <c r="D64" i="35"/>
  <c r="E64" i="35"/>
  <c r="F64" i="35" s="1"/>
  <c r="G64" i="35" s="1"/>
  <c r="J14" i="35"/>
  <c r="W14" i="35"/>
  <c r="C53" i="35"/>
  <c r="J9" i="35" s="1"/>
  <c r="P39" i="35"/>
  <c r="P38" i="35"/>
  <c r="V37" i="35"/>
  <c r="T37" i="35"/>
  <c r="R37" i="35"/>
  <c r="P37" i="35"/>
  <c r="Q36" i="35"/>
  <c r="Z36" i="35" s="1"/>
  <c r="J36" i="35"/>
  <c r="W36" i="35" s="1"/>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21" i="39" s="1"/>
  <c r="C17" i="20"/>
  <c r="B61" i="43"/>
  <c r="C16" i="20"/>
  <c r="C17" i="39" s="1"/>
  <c r="C15" i="20"/>
  <c r="C15" i="39" s="1"/>
  <c r="B72" i="43"/>
  <c r="E54" i="21"/>
  <c r="F54" i="21" s="1"/>
  <c r="I54" i="21"/>
  <c r="J54" i="21" s="1"/>
  <c r="G54" i="21"/>
  <c r="H54" i="21" s="1"/>
  <c r="D125" i="21"/>
  <c r="E125" i="21"/>
  <c r="F125" i="21" s="1"/>
  <c r="G125" i="21" s="1"/>
  <c r="D123" i="21"/>
  <c r="E123" i="21" s="1"/>
  <c r="F123" i="21" s="1"/>
  <c r="G123" i="21" s="1"/>
  <c r="F42" i="21"/>
  <c r="AA42" i="21"/>
  <c r="D119" i="21"/>
  <c r="E119" i="21" s="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s="1"/>
  <c r="W45" i="21" s="1"/>
  <c r="B126" i="21"/>
  <c r="B98" i="21"/>
  <c r="J31" i="21" s="1"/>
  <c r="B96" i="21"/>
  <c r="B94" i="21"/>
  <c r="J29" i="21"/>
  <c r="AC29" i="21" s="1"/>
  <c r="B92" i="21"/>
  <c r="B90" i="21"/>
  <c r="J27" i="21"/>
  <c r="W27" i="21" s="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AB38" i="21" s="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H12" i="21"/>
  <c r="AB12" i="21" s="1"/>
  <c r="J26" i="21"/>
  <c r="W26" i="21"/>
  <c r="F26" i="21"/>
  <c r="S26" i="21"/>
  <c r="S41" i="21"/>
  <c r="AA41" i="21"/>
  <c r="F45" i="39"/>
  <c r="S45" i="39" s="1"/>
  <c r="J45" i="39"/>
  <c r="J44" i="39"/>
  <c r="AC44" i="39" s="1"/>
  <c r="F36" i="39"/>
  <c r="S36" i="39" s="1"/>
  <c r="H36" i="39"/>
  <c r="U36" i="39" s="1"/>
  <c r="AB36" i="39"/>
  <c r="J35" i="39"/>
  <c r="AC35" i="39" s="1"/>
  <c r="F35" i="39"/>
  <c r="AA35" i="39"/>
  <c r="J36" i="39"/>
  <c r="U9" i="39"/>
  <c r="W40" i="39"/>
  <c r="W31" i="37"/>
  <c r="E103" i="37"/>
  <c r="F103" i="37" s="1"/>
  <c r="G103" i="37" s="1"/>
  <c r="H103" i="37" s="1"/>
  <c r="I103" i="37" s="1"/>
  <c r="J103" i="37" s="1"/>
  <c r="K103" i="37" s="1"/>
  <c r="L103" i="37" s="1"/>
  <c r="M103" i="37" s="1"/>
  <c r="F39" i="37"/>
  <c r="F29" i="36"/>
  <c r="AA29" i="36" s="1"/>
  <c r="F16" i="36"/>
  <c r="AA16" i="36" s="1"/>
  <c r="U9" i="36"/>
  <c r="U31" i="36"/>
  <c r="J33" i="36"/>
  <c r="AC33" i="36" s="1"/>
  <c r="H22" i="35"/>
  <c r="AB22" i="35" s="1"/>
  <c r="AC27" i="35"/>
  <c r="U31" i="35"/>
  <c r="S34" i="35"/>
  <c r="W34" i="35"/>
  <c r="W22" i="35"/>
  <c r="S31" i="35"/>
  <c r="U34" i="35"/>
  <c r="H39" i="33"/>
  <c r="AB39" i="33"/>
  <c r="F26" i="33"/>
  <c r="S26" i="33" s="1"/>
  <c r="AA26" i="33"/>
  <c r="S40" i="33"/>
  <c r="W33" i="33"/>
  <c r="H39" i="37"/>
  <c r="S27" i="35"/>
  <c r="F11" i="40"/>
  <c r="AA11" i="40"/>
  <c r="H11" i="40"/>
  <c r="AB11" i="40" s="1"/>
  <c r="AB39" i="40"/>
  <c r="AC40" i="40"/>
  <c r="AA9" i="40"/>
  <c r="AC9" i="40"/>
  <c r="U9" i="40"/>
  <c r="S34" i="40"/>
  <c r="S40" i="40"/>
  <c r="W31" i="40"/>
  <c r="U34" i="40"/>
  <c r="F42" i="39"/>
  <c r="AA42" i="39" s="1"/>
  <c r="F41" i="39"/>
  <c r="S41" i="39" s="1"/>
  <c r="H40" i="39"/>
  <c r="H39" i="39"/>
  <c r="U39" i="39" s="1"/>
  <c r="S34" i="39"/>
  <c r="H34" i="39"/>
  <c r="U34" i="39" s="1"/>
  <c r="H31" i="39"/>
  <c r="AB31" i="39" s="1"/>
  <c r="F31" i="39"/>
  <c r="AA31" i="39" s="1"/>
  <c r="E100" i="39"/>
  <c r="F100" i="39" s="1"/>
  <c r="G100" i="39" s="1"/>
  <c r="H19" i="39"/>
  <c r="AB19" i="39" s="1"/>
  <c r="F19" i="39"/>
  <c r="AA19" i="39" s="1"/>
  <c r="H17" i="39"/>
  <c r="AB17" i="39" s="1"/>
  <c r="F17" i="39"/>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S34" i="21"/>
  <c r="C25" i="39"/>
  <c r="H11" i="39"/>
  <c r="S40" i="39"/>
  <c r="H32" i="33"/>
  <c r="U32" i="33" s="1"/>
  <c r="H11" i="21"/>
  <c r="U11" i="21" s="1"/>
  <c r="J11" i="21"/>
  <c r="W11" i="21" s="1"/>
  <c r="H37" i="40"/>
  <c r="U37" i="40" s="1"/>
  <c r="H36" i="40"/>
  <c r="AB36" i="40" s="1"/>
  <c r="F35" i="40"/>
  <c r="AA35" i="40" s="1"/>
  <c r="H23" i="40"/>
  <c r="AB23" i="40" s="1"/>
  <c r="H17" i="40"/>
  <c r="U17" i="40"/>
  <c r="J15" i="40"/>
  <c r="W15" i="40" s="1"/>
  <c r="J11" i="40"/>
  <c r="W11" i="40"/>
  <c r="AB8" i="39"/>
  <c r="AB12" i="35"/>
  <c r="AB12" i="36"/>
  <c r="F37" i="39"/>
  <c r="J34" i="36"/>
  <c r="W34" i="36" s="1"/>
  <c r="J30" i="35"/>
  <c r="W30" i="35" s="1"/>
  <c r="H30" i="35"/>
  <c r="AB30" i="35" s="1"/>
  <c r="F22" i="35"/>
  <c r="AA22" i="35" s="1"/>
  <c r="H10" i="35"/>
  <c r="U10" i="35" s="1"/>
  <c r="F33" i="36"/>
  <c r="AA33" i="36" s="1"/>
  <c r="W30" i="36"/>
  <c r="H16" i="36"/>
  <c r="AB16" i="36"/>
  <c r="E85" i="36"/>
  <c r="F85" i="36"/>
  <c r="G85" i="36" s="1"/>
  <c r="H85" i="36" s="1"/>
  <c r="I85" i="36" s="1"/>
  <c r="J85" i="36"/>
  <c r="K85" i="36" s="1"/>
  <c r="L85" i="36" s="1"/>
  <c r="M85" i="36" s="1"/>
  <c r="J29" i="36"/>
  <c r="AC29" i="36" s="1"/>
  <c r="F12" i="36"/>
  <c r="F24" i="36"/>
  <c r="AA24" i="36" s="1"/>
  <c r="F34" i="36"/>
  <c r="S34" i="36"/>
  <c r="F14" i="35"/>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c r="I101" i="37" s="1"/>
  <c r="J101" i="37" s="1"/>
  <c r="K101" i="37" s="1"/>
  <c r="L101" i="37" s="1"/>
  <c r="M101" i="37"/>
  <c r="J34" i="37"/>
  <c r="W34" i="37"/>
  <c r="AB34" i="37"/>
  <c r="J33" i="37"/>
  <c r="AC33" i="37" s="1"/>
  <c r="F41" i="33"/>
  <c r="AA41" i="33"/>
  <c r="S38"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s="1"/>
  <c r="F15" i="40"/>
  <c r="S15" i="40" s="1"/>
  <c r="H15" i="40"/>
  <c r="AB15" i="40" s="1"/>
  <c r="AC11" i="40"/>
  <c r="AB30" i="36"/>
  <c r="U33" i="35"/>
  <c r="F29" i="35"/>
  <c r="S29" i="35" s="1"/>
  <c r="H29" i="35"/>
  <c r="AB29" i="35" s="1"/>
  <c r="H33" i="37"/>
  <c r="F33" i="37"/>
  <c r="AA33" i="37" s="1"/>
  <c r="U34" i="37"/>
  <c r="AA34" i="37"/>
  <c r="S41" i="33"/>
  <c r="F113" i="33"/>
  <c r="G113" i="33"/>
  <c r="H113" i="33"/>
  <c r="I113" i="33" s="1"/>
  <c r="J113" i="33" s="1"/>
  <c r="K113" i="33" s="1"/>
  <c r="L113" i="33" s="1"/>
  <c r="M113" i="33" s="1"/>
  <c r="H37" i="33"/>
  <c r="AB37" i="33"/>
  <c r="H15" i="33"/>
  <c r="AB15" i="33"/>
  <c r="H11" i="33"/>
  <c r="AB11" i="33" s="1"/>
  <c r="F28" i="40"/>
  <c r="AA28" i="40"/>
  <c r="AA29" i="35"/>
  <c r="J11" i="33"/>
  <c r="W11" i="33" s="1"/>
  <c r="U23" i="40"/>
  <c r="H123" i="21"/>
  <c r="I123" i="21" s="1"/>
  <c r="J123" i="21" s="1"/>
  <c r="K123" i="21" s="1"/>
  <c r="L123" i="21" s="1"/>
  <c r="M123" i="21" s="1"/>
  <c r="J42" i="21"/>
  <c r="AC42" i="21" s="1"/>
  <c r="H42" i="21"/>
  <c r="U42" i="21" s="1"/>
  <c r="J10" i="35"/>
  <c r="AC10" i="35" s="1"/>
  <c r="BL587" i="3"/>
  <c r="J14" i="21"/>
  <c r="W14" i="21" s="1"/>
  <c r="F14" i="21"/>
  <c r="S14" i="21"/>
  <c r="H14" i="21"/>
  <c r="U14" i="21" s="1"/>
  <c r="H28" i="21"/>
  <c r="AB28" i="21" s="1"/>
  <c r="F28" i="21"/>
  <c r="AA28" i="21" s="1"/>
  <c r="J28" i="21"/>
  <c r="W28" i="21" s="1"/>
  <c r="H30" i="21"/>
  <c r="F30" i="21"/>
  <c r="S30" i="21"/>
  <c r="J30" i="21"/>
  <c r="AC30" i="21" s="1"/>
  <c r="J44" i="21"/>
  <c r="W44" i="21" s="1"/>
  <c r="AC44" i="21"/>
  <c r="H44" i="21"/>
  <c r="U44" i="21" s="1"/>
  <c r="F44" i="21"/>
  <c r="AA44" i="21" s="1"/>
  <c r="H46" i="21"/>
  <c r="U46" i="21" s="1"/>
  <c r="J46" i="21"/>
  <c r="F46" i="21"/>
  <c r="AA46" i="21" s="1"/>
  <c r="F119" i="21"/>
  <c r="G119" i="21" s="1"/>
  <c r="H119" i="21" s="1"/>
  <c r="I119" i="21" s="1"/>
  <c r="J119" i="21" s="1"/>
  <c r="K119" i="21"/>
  <c r="L119" i="21" s="1"/>
  <c r="M119" i="21" s="1"/>
  <c r="H26" i="33"/>
  <c r="U26" i="33"/>
  <c r="U28" i="33"/>
  <c r="F28" i="33"/>
  <c r="AA28" i="33" s="1"/>
  <c r="F33" i="35"/>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AC31" i="21"/>
  <c r="F27" i="33"/>
  <c r="J13" i="33"/>
  <c r="H13" i="33"/>
  <c r="U13" i="33" s="1"/>
  <c r="F13" i="33"/>
  <c r="S13" i="33" s="1"/>
  <c r="J29" i="33"/>
  <c r="H29" i="33"/>
  <c r="U29" i="33" s="1"/>
  <c r="F29" i="33"/>
  <c r="S29" i="33"/>
  <c r="J31" i="33"/>
  <c r="W31" i="33" s="1"/>
  <c r="H31" i="33"/>
  <c r="U31" i="33" s="1"/>
  <c r="F31" i="33"/>
  <c r="H45" i="33"/>
  <c r="J45" i="33"/>
  <c r="AC45" i="33" s="1"/>
  <c r="F45" i="33"/>
  <c r="AA45" i="33" s="1"/>
  <c r="H11" i="35"/>
  <c r="AB11" i="35" s="1"/>
  <c r="J11" i="35"/>
  <c r="W11" i="35" s="1"/>
  <c r="J26" i="36"/>
  <c r="W26" i="36"/>
  <c r="H28" i="36"/>
  <c r="U28" i="36" s="1"/>
  <c r="H32" i="36"/>
  <c r="AB32" i="36" s="1"/>
  <c r="J32" i="36"/>
  <c r="W32" i="36" s="1"/>
  <c r="J11" i="36"/>
  <c r="AC11" i="36" s="1"/>
  <c r="H11" i="36"/>
  <c r="U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c r="F107" i="37"/>
  <c r="G107" i="37" s="1"/>
  <c r="H107" i="37" s="1"/>
  <c r="I107" i="37" s="1"/>
  <c r="J37" i="37"/>
  <c r="AC37" i="37" s="1"/>
  <c r="H37" i="37"/>
  <c r="U37" i="37"/>
  <c r="H40" i="37"/>
  <c r="U40" i="37" s="1"/>
  <c r="J40" i="37"/>
  <c r="AC40" i="37" s="1"/>
  <c r="F40" i="37"/>
  <c r="AA40" i="37" s="1"/>
  <c r="S14" i="33"/>
  <c r="AB30" i="33"/>
  <c r="F30" i="33"/>
  <c r="J30" i="33"/>
  <c r="J46" i="33"/>
  <c r="AC46" i="33" s="1"/>
  <c r="F46" i="33"/>
  <c r="AA46" i="33" s="1"/>
  <c r="H46" i="33"/>
  <c r="AB46" i="33"/>
  <c r="H13" i="35"/>
  <c r="U13" i="35" s="1"/>
  <c r="J25" i="35"/>
  <c r="W25" i="35" s="1"/>
  <c r="F25" i="35"/>
  <c r="S25" i="35" s="1"/>
  <c r="H25" i="35"/>
  <c r="AB25" i="35" s="1"/>
  <c r="J35" i="35"/>
  <c r="AC35" i="35" s="1"/>
  <c r="F35" i="35"/>
  <c r="AA35" i="35"/>
  <c r="H35" i="35"/>
  <c r="AB35" i="35" s="1"/>
  <c r="J25" i="36"/>
  <c r="W25" i="36"/>
  <c r="F25" i="36"/>
  <c r="H25" i="36"/>
  <c r="AB25" i="36" s="1"/>
  <c r="H13" i="37"/>
  <c r="AB13" i="37" s="1"/>
  <c r="F13" i="37"/>
  <c r="S13" i="37"/>
  <c r="J13" i="37"/>
  <c r="W13" i="37" s="1"/>
  <c r="F28" i="37"/>
  <c r="AA28" i="37" s="1"/>
  <c r="J28" i="37"/>
  <c r="H28" i="37"/>
  <c r="U28" i="37" s="1"/>
  <c r="H38" i="37"/>
  <c r="AB38" i="37"/>
  <c r="J38" i="37"/>
  <c r="AC38" i="37" s="1"/>
  <c r="F38" i="37"/>
  <c r="S38" i="37"/>
  <c r="F43" i="39"/>
  <c r="AA43" i="39" s="1"/>
  <c r="H43" i="39"/>
  <c r="J14" i="39"/>
  <c r="AC14" i="39" s="1"/>
  <c r="F14" i="39"/>
  <c r="H14" i="39"/>
  <c r="AB14" i="39"/>
  <c r="H30" i="40"/>
  <c r="AB30" i="40" s="1"/>
  <c r="F33" i="40"/>
  <c r="AA33" i="40"/>
  <c r="H33" i="40"/>
  <c r="U33" i="40" s="1"/>
  <c r="J35" i="40"/>
  <c r="AC35" i="40"/>
  <c r="J37" i="40"/>
  <c r="AC37" i="40" s="1"/>
  <c r="J13" i="40"/>
  <c r="F14" i="37"/>
  <c r="S14" i="37"/>
  <c r="F27" i="37"/>
  <c r="AA27" i="37"/>
  <c r="F13" i="39"/>
  <c r="J13" i="39"/>
  <c r="W13" i="39" s="1"/>
  <c r="H13" i="39"/>
  <c r="H14" i="40"/>
  <c r="U14" i="40" s="1"/>
  <c r="AB14" i="40"/>
  <c r="J14" i="40"/>
  <c r="W14" i="40" s="1"/>
  <c r="F14" i="40"/>
  <c r="AA14" i="40" s="1"/>
  <c r="J14" i="37"/>
  <c r="J27" i="37"/>
  <c r="U46" i="33"/>
  <c r="AA14" i="33"/>
  <c r="J36" i="37"/>
  <c r="AC36" i="37" s="1"/>
  <c r="J10" i="36"/>
  <c r="AC10" i="36" s="1"/>
  <c r="AB26" i="33"/>
  <c r="AA14" i="37"/>
  <c r="S45" i="33"/>
  <c r="AB31" i="33"/>
  <c r="AC28" i="21"/>
  <c r="F17" i="21"/>
  <c r="AA17" i="21"/>
  <c r="H17" i="21"/>
  <c r="AB17" i="21" s="1"/>
  <c r="F15" i="21"/>
  <c r="S15" i="21" s="1"/>
  <c r="J41" i="39"/>
  <c r="W41" i="39" s="1"/>
  <c r="W44" i="39"/>
  <c r="S35" i="39"/>
  <c r="G544" i="3"/>
  <c r="G536" i="3"/>
  <c r="G532" i="3"/>
  <c r="G531" i="3"/>
  <c r="G528" i="3"/>
  <c r="G523" i="3"/>
  <c r="G518" i="3"/>
  <c r="G508" i="3"/>
  <c r="G504" i="3"/>
  <c r="G496" i="3"/>
  <c r="G584" i="3"/>
  <c r="G580" i="3"/>
  <c r="G576" i="3"/>
  <c r="G572" i="3"/>
  <c r="G564" i="3"/>
  <c r="G554" i="3"/>
  <c r="G550" i="3"/>
  <c r="BL584" i="3"/>
  <c r="BL576" i="3"/>
  <c r="BL572" i="3"/>
  <c r="BL546" i="3"/>
  <c r="BL522" i="3"/>
  <c r="BL516" i="3"/>
  <c r="BL498" i="3"/>
  <c r="BL494" i="3"/>
  <c r="BL578" i="3"/>
  <c r="BL574" i="3"/>
  <c r="BL570" i="3"/>
  <c r="BL540" i="3"/>
  <c r="G529" i="3"/>
  <c r="BL528" i="3"/>
  <c r="BL510" i="3"/>
  <c r="BL500" i="3"/>
  <c r="G493" i="3"/>
  <c r="BA582" i="3"/>
  <c r="BA580" i="3"/>
  <c r="BA578" i="3"/>
  <c r="AZ578" i="3"/>
  <c r="BA576" i="3"/>
  <c r="AZ576" i="3" s="1"/>
  <c r="BA574" i="3"/>
  <c r="AZ574" i="3"/>
  <c r="BA572" i="3"/>
  <c r="BA570" i="3"/>
  <c r="BA566" i="3"/>
  <c r="AZ562" i="3"/>
  <c r="AZ556" i="3"/>
  <c r="BA546" i="3"/>
  <c r="BA540" i="3"/>
  <c r="AZ540" i="3" s="1"/>
  <c r="AZ536" i="3"/>
  <c r="BA528" i="3"/>
  <c r="BA522" i="3"/>
  <c r="AZ522" i="3" s="1"/>
  <c r="BA516" i="3"/>
  <c r="AZ516" i="3" s="1"/>
  <c r="BA514" i="3"/>
  <c r="BA508" i="3"/>
  <c r="BA502" i="3"/>
  <c r="BA500" i="3"/>
  <c r="BA494" i="3"/>
  <c r="AZ494" i="3" s="1"/>
  <c r="BA583" i="3"/>
  <c r="BA581" i="3"/>
  <c r="AZ581" i="3" s="1"/>
  <c r="BA579" i="3"/>
  <c r="BA577" i="3"/>
  <c r="BA575" i="3"/>
  <c r="BA571" i="3"/>
  <c r="BA569" i="3"/>
  <c r="BA559" i="3"/>
  <c r="BA543" i="3"/>
  <c r="BA533" i="3"/>
  <c r="BA523" i="3"/>
  <c r="BA517" i="3"/>
  <c r="AZ517" i="3" s="1"/>
  <c r="BA507" i="3"/>
  <c r="AZ507" i="3" s="1"/>
  <c r="BA505" i="3"/>
  <c r="BA497" i="3"/>
  <c r="BA495" i="3"/>
  <c r="AZ495" i="3" s="1"/>
  <c r="G583" i="3"/>
  <c r="G581" i="3"/>
  <c r="G579" i="3"/>
  <c r="G577" i="3"/>
  <c r="G575" i="3"/>
  <c r="G573" i="3"/>
  <c r="G567" i="3"/>
  <c r="G565" i="3"/>
  <c r="G561" i="3"/>
  <c r="AC557" i="3"/>
  <c r="G557" i="3"/>
  <c r="BQ557" i="3"/>
  <c r="BQ583" i="3"/>
  <c r="BL583" i="3"/>
  <c r="AZ583" i="3"/>
  <c r="BQ581" i="3"/>
  <c r="BL581" i="3"/>
  <c r="BQ579" i="3"/>
  <c r="BL579" i="3"/>
  <c r="BQ577" i="3"/>
  <c r="BL577" i="3" s="1"/>
  <c r="BQ575" i="3"/>
  <c r="BL575" i="3"/>
  <c r="AZ575" i="3" s="1"/>
  <c r="BQ573" i="3"/>
  <c r="BQ571" i="3"/>
  <c r="BL571" i="3" s="1"/>
  <c r="BQ569" i="3"/>
  <c r="BL569" i="3"/>
  <c r="BQ567" i="3"/>
  <c r="AZ567" i="3"/>
  <c r="BQ565" i="3"/>
  <c r="BQ563" i="3"/>
  <c r="BL563" i="3"/>
  <c r="BQ561" i="3"/>
  <c r="BQ559" i="3"/>
  <c r="G555" i="3"/>
  <c r="G549" i="3"/>
  <c r="G547" i="3"/>
  <c r="G539" i="3"/>
  <c r="G537" i="3"/>
  <c r="BQ555" i="3"/>
  <c r="BQ553" i="3"/>
  <c r="BQ551" i="3"/>
  <c r="BL551" i="3"/>
  <c r="BQ549" i="3"/>
  <c r="BQ547" i="3"/>
  <c r="AZ547" i="3"/>
  <c r="BQ545" i="3"/>
  <c r="BQ543" i="3"/>
  <c r="BQ541" i="3"/>
  <c r="BQ539" i="3"/>
  <c r="BQ537" i="3"/>
  <c r="BL537" i="3"/>
  <c r="BQ535" i="3"/>
  <c r="BQ533" i="3"/>
  <c r="BQ531" i="3"/>
  <c r="AZ531" i="3"/>
  <c r="BQ529" i="3"/>
  <c r="BQ527" i="3"/>
  <c r="BQ525" i="3"/>
  <c r="BQ523" i="3"/>
  <c r="BL523" i="3" s="1"/>
  <c r="AC521" i="3"/>
  <c r="G521" i="3" s="1"/>
  <c r="BQ521" i="3"/>
  <c r="BL520" i="3"/>
  <c r="G515" i="3"/>
  <c r="G513" i="3"/>
  <c r="BQ519" i="3"/>
  <c r="BQ517" i="3"/>
  <c r="BL517" i="3"/>
  <c r="BQ515" i="3"/>
  <c r="BQ513" i="3"/>
  <c r="BQ511" i="3"/>
  <c r="BL511" i="3"/>
  <c r="AC509" i="3"/>
  <c r="BQ509" i="3"/>
  <c r="BL509" i="3"/>
  <c r="G507" i="3"/>
  <c r="G501" i="3"/>
  <c r="G499" i="3"/>
  <c r="BQ507" i="3"/>
  <c r="BL507" i="3"/>
  <c r="BQ505" i="3"/>
  <c r="AZ505" i="3"/>
  <c r="BQ503" i="3"/>
  <c r="BQ501" i="3"/>
  <c r="BL501" i="3"/>
  <c r="BQ499" i="3"/>
  <c r="BQ497" i="3"/>
  <c r="BL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c r="G125" i="33" s="1"/>
  <c r="H43" i="33"/>
  <c r="AB43" i="33" s="1"/>
  <c r="H17" i="37"/>
  <c r="U17" i="37"/>
  <c r="AB27" i="37"/>
  <c r="AA36" i="39"/>
  <c r="F39" i="33"/>
  <c r="AA39" i="33"/>
  <c r="E123" i="33"/>
  <c r="F42" i="33"/>
  <c r="AA42" i="33" s="1"/>
  <c r="F14" i="36"/>
  <c r="AA14" i="36" s="1"/>
  <c r="F22" i="36"/>
  <c r="S22" i="36" s="1"/>
  <c r="F26" i="36"/>
  <c r="S26" i="36" s="1"/>
  <c r="F10" i="35"/>
  <c r="S10" i="35" s="1"/>
  <c r="F24" i="35"/>
  <c r="AA24" i="35" s="1"/>
  <c r="H24" i="35"/>
  <c r="AB24" i="35"/>
  <c r="H23" i="37"/>
  <c r="AB23" i="37" s="1"/>
  <c r="J32" i="37"/>
  <c r="AC32" i="37"/>
  <c r="F36" i="37"/>
  <c r="AA36" i="37" s="1"/>
  <c r="F37" i="37"/>
  <c r="AA37" i="37"/>
  <c r="F31" i="40"/>
  <c r="AA31" i="40" s="1"/>
  <c r="H31" i="40"/>
  <c r="U31" i="40"/>
  <c r="F32" i="40"/>
  <c r="S32" i="40" s="1"/>
  <c r="J36" i="40"/>
  <c r="W36" i="40"/>
  <c r="H19" i="37"/>
  <c r="AB19" i="37"/>
  <c r="F123" i="33"/>
  <c r="G123" i="33"/>
  <c r="H123" i="33" s="1"/>
  <c r="I123" i="33" s="1"/>
  <c r="J123" i="33" s="1"/>
  <c r="K123" i="33" s="1"/>
  <c r="L123" i="33" s="1"/>
  <c r="M123" i="33" s="1"/>
  <c r="H42" i="33"/>
  <c r="AB42" i="33" s="1"/>
  <c r="J43" i="33"/>
  <c r="AC43" i="33"/>
  <c r="U43" i="33"/>
  <c r="W23" i="35"/>
  <c r="AB28" i="37"/>
  <c r="AA13" i="33"/>
  <c r="U11" i="33"/>
  <c r="U19" i="21"/>
  <c r="U26" i="21"/>
  <c r="U12" i="21"/>
  <c r="F43" i="33"/>
  <c r="AA43" i="33" s="1"/>
  <c r="W16" i="35"/>
  <c r="W40" i="37"/>
  <c r="J107" i="37"/>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H19" i="40"/>
  <c r="U19" i="40"/>
  <c r="F88" i="40"/>
  <c r="G88" i="40" s="1"/>
  <c r="F19" i="40"/>
  <c r="S19" i="40"/>
  <c r="S14" i="40"/>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c r="J50" i="40"/>
  <c r="H103" i="9"/>
  <c r="D8" i="53" s="1"/>
  <c r="B16" i="53"/>
  <c r="B33" i="72" s="1"/>
  <c r="C7" i="37"/>
  <c r="C7" i="36"/>
  <c r="W35" i="40"/>
  <c r="A118" i="9"/>
  <c r="A4" i="52"/>
  <c r="B41" i="72" s="1"/>
  <c r="J11" i="39"/>
  <c r="W11" i="39" s="1"/>
  <c r="F11" i="39"/>
  <c r="AA11" i="39"/>
  <c r="S11" i="39"/>
  <c r="G4" i="4"/>
  <c r="I4" i="4"/>
  <c r="A2" i="9"/>
  <c r="F61" i="43"/>
  <c r="H64" i="43" s="1"/>
  <c r="AZ20" i="3"/>
  <c r="AZ24" i="3"/>
  <c r="AZ502" i="3"/>
  <c r="AZ546" i="3"/>
  <c r="G546"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AZ371" i="3" s="1"/>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AZ163" i="3" s="1"/>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s="1"/>
  <c r="BL192" i="3"/>
  <c r="G193" i="3"/>
  <c r="BA195" i="3"/>
  <c r="AZ195" i="3"/>
  <c r="BL196" i="3"/>
  <c r="AZ196" i="3"/>
  <c r="G197" i="3"/>
  <c r="BA199" i="3"/>
  <c r="AZ199" i="3" s="1"/>
  <c r="BL200" i="3"/>
  <c r="G201" i="3"/>
  <c r="BA203" i="3"/>
  <c r="AZ203" i="3" s="1"/>
  <c r="BL204" i="3"/>
  <c r="AZ204" i="3"/>
  <c r="AZ39" i="3"/>
  <c r="AZ43" i="3"/>
  <c r="AZ47" i="3"/>
  <c r="AZ51" i="3"/>
  <c r="AZ55" i="3"/>
  <c r="AZ59" i="3"/>
  <c r="AZ63" i="3"/>
  <c r="AZ67" i="3"/>
  <c r="AZ71" i="3"/>
  <c r="AZ75" i="3"/>
  <c r="AZ79" i="3"/>
  <c r="AZ83" i="3"/>
  <c r="AZ160" i="3"/>
  <c r="AZ168" i="3"/>
  <c r="AZ192" i="3"/>
  <c r="AZ200" i="3"/>
  <c r="AZ85" i="3"/>
  <c r="AZ89" i="3"/>
  <c r="AZ93" i="3"/>
  <c r="AZ97" i="3"/>
  <c r="AZ101" i="3"/>
  <c r="AZ109" i="3"/>
  <c r="AZ128" i="3"/>
  <c r="G534" i="3"/>
  <c r="G530" i="3"/>
  <c r="G522" i="3"/>
  <c r="G512" i="3"/>
  <c r="G506" i="3"/>
  <c r="G498" i="3"/>
  <c r="G494" i="3"/>
  <c r="G16" i="3"/>
  <c r="G15" i="3"/>
  <c r="BA304" i="3"/>
  <c r="AZ304" i="3" s="1"/>
  <c r="BA305" i="3"/>
  <c r="AZ305" i="3"/>
  <c r="BL305" i="3"/>
  <c r="G306" i="3"/>
  <c r="G309" i="3"/>
  <c r="BL310" i="3"/>
  <c r="BA312" i="3"/>
  <c r="BA313" i="3"/>
  <c r="BL313" i="3"/>
  <c r="AZ313" i="3" s="1"/>
  <c r="G314" i="3"/>
  <c r="G317" i="3"/>
  <c r="BL318" i="3"/>
  <c r="AZ318" i="3" s="1"/>
  <c r="BA320" i="3"/>
  <c r="AZ320" i="3" s="1"/>
  <c r="BA321" i="3"/>
  <c r="BL321" i="3"/>
  <c r="AZ321" i="3" s="1"/>
  <c r="G322" i="3"/>
  <c r="G325" i="3"/>
  <c r="BL326" i="3"/>
  <c r="BA328" i="3"/>
  <c r="BA329" i="3"/>
  <c r="BL329" i="3"/>
  <c r="AZ329" i="3"/>
  <c r="G330" i="3"/>
  <c r="G333" i="3"/>
  <c r="BL334" i="3"/>
  <c r="AZ334" i="3" s="1"/>
  <c r="BA336" i="3"/>
  <c r="AZ336" i="3" s="1"/>
  <c r="BA337" i="3"/>
  <c r="AZ337" i="3"/>
  <c r="BL337" i="3"/>
  <c r="G338" i="3"/>
  <c r="G341" i="3"/>
  <c r="BA342" i="3"/>
  <c r="AZ342" i="3" s="1"/>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G308" i="3"/>
  <c r="BA310" i="3"/>
  <c r="BL311" i="3"/>
  <c r="AZ311" i="3"/>
  <c r="G312" i="3"/>
  <c r="BA314" i="3"/>
  <c r="AZ314" i="3"/>
  <c r="BL315" i="3"/>
  <c r="G316" i="3"/>
  <c r="BA318" i="3"/>
  <c r="BL319" i="3"/>
  <c r="G320" i="3"/>
  <c r="BA322" i="3"/>
  <c r="AZ322" i="3"/>
  <c r="BL323" i="3"/>
  <c r="G324" i="3"/>
  <c r="BA326" i="3"/>
  <c r="AZ326" i="3" s="1"/>
  <c r="BL327" i="3"/>
  <c r="AZ327" i="3"/>
  <c r="G328" i="3"/>
  <c r="BA330" i="3"/>
  <c r="BL331" i="3"/>
  <c r="AZ331" i="3"/>
  <c r="G332" i="3"/>
  <c r="BA334" i="3"/>
  <c r="BL335" i="3"/>
  <c r="G336" i="3"/>
  <c r="BA338" i="3"/>
  <c r="AZ338" i="3"/>
  <c r="BL339" i="3"/>
  <c r="G340" i="3"/>
  <c r="BL343" i="3"/>
  <c r="G344" i="3"/>
  <c r="G348" i="3"/>
  <c r="G355" i="3"/>
  <c r="AZ209" i="3"/>
  <c r="AZ214" i="3"/>
  <c r="AZ218" i="3"/>
  <c r="AZ222" i="3"/>
  <c r="AZ303" i="3"/>
  <c r="AZ319"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H5" i="3"/>
  <c r="BF5" i="3"/>
  <c r="AZ317" i="3"/>
  <c r="AZ325" i="3"/>
  <c r="AZ333" i="3"/>
  <c r="AC5" i="3"/>
  <c r="AZ496" i="3"/>
  <c r="G548" i="3"/>
  <c r="G538" i="3"/>
  <c r="G520" i="3"/>
  <c r="G502" i="3"/>
  <c r="BS5" i="3"/>
  <c r="AZ343" i="3"/>
  <c r="BK5" i="3"/>
  <c r="BE5" i="3"/>
  <c r="BC5" i="3"/>
  <c r="G17" i="3"/>
  <c r="BA17" i="3"/>
  <c r="BT5" i="3"/>
  <c r="AZ350" i="3"/>
  <c r="AZ360" i="3"/>
  <c r="AZ364" i="3"/>
  <c r="AZ368" i="3"/>
  <c r="BA15" i="3"/>
  <c r="AZ15" i="3"/>
  <c r="BB5" i="3"/>
  <c r="AZ384" i="3"/>
  <c r="AZ388" i="3"/>
  <c r="AZ396" i="3"/>
  <c r="AZ394" i="3"/>
  <c r="AZ499" i="3"/>
  <c r="G509" i="3"/>
  <c r="BL493" i="3"/>
  <c r="AZ491" i="3"/>
  <c r="AZ382" i="3"/>
  <c r="U36" i="40"/>
  <c r="F83" i="43"/>
  <c r="H85" i="43" s="1"/>
  <c r="F50" i="43"/>
  <c r="H54" i="43" s="1"/>
  <c r="F72" i="43"/>
  <c r="H75" i="43" s="1"/>
  <c r="U17" i="39"/>
  <c r="U43" i="21"/>
  <c r="U35" i="21"/>
  <c r="AC35" i="21"/>
  <c r="G10" i="1"/>
  <c r="AZ563" i="3"/>
  <c r="W37" i="37"/>
  <c r="S15" i="37"/>
  <c r="U13" i="37"/>
  <c r="J37" i="33"/>
  <c r="W37" i="33" s="1"/>
  <c r="H106" i="33"/>
  <c r="I106" i="33"/>
  <c r="J106" i="33" s="1"/>
  <c r="K106" i="33" s="1"/>
  <c r="L106" i="33"/>
  <c r="M106" i="33" s="1"/>
  <c r="J34" i="33"/>
  <c r="W34" i="33"/>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3" i="3"/>
  <c r="AZ42" i="3"/>
  <c r="AZ45" i="3"/>
  <c r="AZ50" i="3"/>
  <c r="AZ53" i="3"/>
  <c r="AZ58" i="3"/>
  <c r="AZ61" i="3"/>
  <c r="AZ66" i="3"/>
  <c r="AZ69" i="3"/>
  <c r="AZ72" i="3"/>
  <c r="AZ74" i="3"/>
  <c r="AZ77" i="3"/>
  <c r="AZ82" i="3"/>
  <c r="AZ102" i="3"/>
  <c r="AZ110" i="3"/>
  <c r="F23" i="39"/>
  <c r="AA23" i="39" s="1"/>
  <c r="H27" i="36"/>
  <c r="U27" i="36" s="1"/>
  <c r="F27" i="36"/>
  <c r="AA27" i="36" s="1"/>
  <c r="F32" i="37"/>
  <c r="G96" i="37"/>
  <c r="H96" i="37"/>
  <c r="I96" i="37"/>
  <c r="J96" i="37" s="1"/>
  <c r="K96" i="37" s="1"/>
  <c r="L96" i="37" s="1"/>
  <c r="M96" i="37" s="1"/>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U26" i="36"/>
  <c r="S33" i="36"/>
  <c r="AA26" i="36"/>
  <c r="AA34" i="36"/>
  <c r="AC26" i="36"/>
  <c r="AA22" i="36"/>
  <c r="W14" i="36"/>
  <c r="AB14" i="36"/>
  <c r="U22" i="36"/>
  <c r="S16" i="36"/>
  <c r="S24" i="36"/>
  <c r="U24" i="36"/>
  <c r="U23" i="36"/>
  <c r="AB20" i="36"/>
  <c r="U16" i="36"/>
  <c r="S14" i="36"/>
  <c r="AA25" i="35"/>
  <c r="S23" i="35"/>
  <c r="W24" i="35"/>
  <c r="AB13" i="35"/>
  <c r="U29" i="35"/>
  <c r="U28" i="35"/>
  <c r="AB27" i="35"/>
  <c r="U36" i="35"/>
  <c r="U32" i="35"/>
  <c r="AC30" i="35"/>
  <c r="S32" i="35"/>
  <c r="AA36" i="35"/>
  <c r="S28" i="35"/>
  <c r="AB16" i="35"/>
  <c r="U22" i="35"/>
  <c r="S20" i="35"/>
  <c r="AC20" i="35"/>
  <c r="S22" i="35"/>
  <c r="U14" i="35"/>
  <c r="AA11" i="35"/>
  <c r="AC9" i="35"/>
  <c r="W9" i="35"/>
  <c r="AC12" i="35"/>
  <c r="F9" i="35"/>
  <c r="S9" i="35" s="1"/>
  <c r="H9" i="35"/>
  <c r="U9" i="35" s="1"/>
  <c r="AB40" i="37"/>
  <c r="AC29" i="37"/>
  <c r="U29" i="37"/>
  <c r="AB31" i="37"/>
  <c r="W30" i="37"/>
  <c r="S36" i="37"/>
  <c r="AA38" i="37"/>
  <c r="W38" i="37"/>
  <c r="AC35" i="37"/>
  <c r="W39" i="37"/>
  <c r="S30" i="37"/>
  <c r="S37" i="37"/>
  <c r="AC15" i="37"/>
  <c r="J17" i="37"/>
  <c r="W17" i="37" s="1"/>
  <c r="G73" i="37"/>
  <c r="F17" i="37"/>
  <c r="AA17" i="37" s="1"/>
  <c r="AB17" i="37"/>
  <c r="F75" i="37"/>
  <c r="F19" i="37"/>
  <c r="F79" i="37"/>
  <c r="F23" i="37"/>
  <c r="S23" i="37"/>
  <c r="U23" i="37"/>
  <c r="U15" i="37"/>
  <c r="AC13" i="37"/>
  <c r="AA13" i="37"/>
  <c r="H10" i="37"/>
  <c r="AB10" i="37" s="1"/>
  <c r="F11" i="37"/>
  <c r="S11" i="37" s="1"/>
  <c r="W42" i="33"/>
  <c r="AA35"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28" i="33"/>
  <c r="AC37" i="33"/>
  <c r="W46" i="33"/>
  <c r="U39" i="33"/>
  <c r="U38" i="33"/>
  <c r="S33" i="33"/>
  <c r="AB34" i="33"/>
  <c r="U44" i="33"/>
  <c r="AB44" i="33"/>
  <c r="S30" i="33"/>
  <c r="AA30"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c r="F29" i="21"/>
  <c r="S29" i="21" s="1"/>
  <c r="F13" i="21"/>
  <c r="AA13" i="2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AB41" i="33"/>
  <c r="U41" i="33"/>
  <c r="W35" i="33"/>
  <c r="AC35" i="33"/>
  <c r="H111" i="33"/>
  <c r="I111" i="33"/>
  <c r="J111" i="33"/>
  <c r="K111" i="33"/>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AC23" i="21" s="1"/>
  <c r="F85" i="21"/>
  <c r="G85" i="21" s="1"/>
  <c r="H23" i="21"/>
  <c r="U23" i="21" s="1"/>
  <c r="S13" i="21"/>
  <c r="D6" i="52"/>
  <c r="AP7" i="1"/>
  <c r="AB45" i="21"/>
  <c r="AB9" i="21"/>
  <c r="U9" i="21"/>
  <c r="AA32" i="21"/>
  <c r="W9" i="21"/>
  <c r="AC9" i="21"/>
  <c r="AB32" i="21"/>
  <c r="U32" i="39"/>
  <c r="AC32" i="39"/>
  <c r="W32" i="39"/>
  <c r="W23" i="37"/>
  <c r="AC23" i="37"/>
  <c r="J11" i="37"/>
  <c r="AC11" i="37" s="1"/>
  <c r="AB36" i="33"/>
  <c r="W27" i="33"/>
  <c r="AC27" i="33"/>
  <c r="W25" i="33"/>
  <c r="AC25" i="33"/>
  <c r="AB19" i="33"/>
  <c r="U19" i="33"/>
  <c r="AA17" i="33"/>
  <c r="S17" i="33"/>
  <c r="H109" i="9"/>
  <c r="D16" i="53"/>
  <c r="B34" i="72" s="1"/>
  <c r="H112" i="9"/>
  <c r="D21" i="53"/>
  <c r="B39" i="72" s="1"/>
  <c r="H111" i="9"/>
  <c r="D126" i="9" s="1"/>
  <c r="D19" i="53"/>
  <c r="B38" i="72" s="1"/>
  <c r="AD3" i="71"/>
  <c r="J1" i="73"/>
  <c r="H69" i="43"/>
  <c r="C24" i="12"/>
  <c r="C22" i="71"/>
  <c r="C21"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J15" i="67"/>
  <c r="F9" i="15"/>
  <c r="F16" i="15"/>
  <c r="F36" i="67"/>
  <c r="B11" i="76"/>
  <c r="B8" i="76"/>
  <c r="F8" i="67"/>
  <c r="B7" i="76"/>
  <c r="E13" i="76"/>
  <c r="F13" i="15"/>
  <c r="M24" i="67"/>
  <c r="F26" i="15"/>
  <c r="F7" i="15"/>
  <c r="L48" i="15"/>
  <c r="B10" i="76"/>
  <c r="M9" i="15"/>
  <c r="F40" i="15"/>
  <c r="B13" i="76"/>
  <c r="J15" i="15"/>
  <c r="M22" i="67"/>
  <c r="F38" i="15"/>
  <c r="B12" i="76"/>
  <c r="C76" i="67"/>
  <c r="F6" i="15"/>
  <c r="M23" i="15"/>
  <c r="F13" i="67"/>
  <c r="AO13" i="1"/>
  <c r="M6" i="67"/>
  <c r="F5" i="73"/>
  <c r="M9" i="67"/>
  <c r="M8" i="15"/>
  <c r="D7" i="73"/>
  <c r="L47" i="15"/>
  <c r="F7" i="73"/>
  <c r="E7" i="76"/>
  <c r="M8" i="67"/>
  <c r="F43" i="67"/>
  <c r="E10" i="76"/>
  <c r="M26" i="67"/>
  <c r="F20" i="31"/>
  <c r="M26" i="15"/>
  <c r="F42" i="15"/>
  <c r="M29" i="67"/>
  <c r="F3" i="73"/>
  <c r="F6" i="67"/>
  <c r="E11" i="76"/>
  <c r="F16" i="67"/>
  <c r="M24" i="15"/>
  <c r="F8" i="15"/>
  <c r="F26" i="67"/>
  <c r="F36" i="15"/>
  <c r="F37" i="15"/>
  <c r="M23" i="67"/>
  <c r="F37" i="67"/>
  <c r="B9" i="76"/>
  <c r="F38" i="67"/>
  <c r="M28" i="67"/>
  <c r="E12" i="76"/>
  <c r="F42" i="67"/>
  <c r="E9" i="76"/>
  <c r="M22" i="15"/>
  <c r="F43" i="15"/>
  <c r="L47" i="67"/>
  <c r="C76" i="15"/>
  <c r="E2" i="68"/>
  <c r="F9" i="67"/>
  <c r="F4" i="73"/>
  <c r="M29" i="15"/>
  <c r="D4" i="73"/>
  <c r="M6" i="15"/>
  <c r="F40" i="67"/>
  <c r="F6" i="73"/>
  <c r="D5" i="73"/>
  <c r="F7" i="67"/>
  <c r="M28" i="15"/>
  <c r="E8" i="76"/>
  <c r="D3" i="73"/>
  <c r="E2" i="69"/>
  <c r="C20" i="71" l="1"/>
  <c r="D21" i="71"/>
  <c r="W23" i="21"/>
  <c r="AB17" i="33"/>
  <c r="AA32" i="37"/>
  <c r="S32" i="37"/>
  <c r="W13" i="36"/>
  <c r="AC13" i="36"/>
  <c r="AA37" i="39"/>
  <c r="S37" i="39"/>
  <c r="AA17" i="39"/>
  <c r="S17" i="39"/>
  <c r="AC36" i="39"/>
  <c r="W36" i="39"/>
  <c r="BA587" i="3"/>
  <c r="AZ587" i="3" s="1"/>
  <c r="BA586" i="3"/>
  <c r="AZ586" i="3" s="1"/>
  <c r="S12" i="40"/>
  <c r="AA12" i="40"/>
  <c r="AZ552" i="3"/>
  <c r="AB23" i="21"/>
  <c r="S23" i="33"/>
  <c r="AC19" i="37"/>
  <c r="AC27" i="37"/>
  <c r="W27" i="37"/>
  <c r="W29" i="33"/>
  <c r="AC29" i="33"/>
  <c r="AA27" i="33"/>
  <c r="S27" i="33"/>
  <c r="S33" i="35"/>
  <c r="AA33" i="35"/>
  <c r="AC46" i="21"/>
  <c r="W46" i="21"/>
  <c r="AB33" i="37"/>
  <c r="U33" i="37"/>
  <c r="S13" i="35"/>
  <c r="AA13" i="35"/>
  <c r="AZ568" i="3"/>
  <c r="AZ561" i="3"/>
  <c r="AZ560" i="3"/>
  <c r="AZ541" i="3"/>
  <c r="BL539" i="3"/>
  <c r="AZ539" i="3" s="1"/>
  <c r="BL533" i="3"/>
  <c r="AZ533" i="3" s="1"/>
  <c r="AZ525" i="3"/>
  <c r="BR5" i="3"/>
  <c r="BI5" i="3"/>
  <c r="AZ518" i="3"/>
  <c r="AZ513" i="3"/>
  <c r="AZ512" i="3"/>
  <c r="E15" i="71"/>
  <c r="E14" i="71" s="1"/>
  <c r="E13" i="71" s="1"/>
  <c r="E12" i="71" s="1"/>
  <c r="V16" i="71"/>
  <c r="AA29" i="21"/>
  <c r="AC11" i="39"/>
  <c r="AZ310" i="3"/>
  <c r="AZ577" i="3"/>
  <c r="AZ570" i="3"/>
  <c r="W13" i="40"/>
  <c r="AC13" i="40"/>
  <c r="S25" i="36"/>
  <c r="AA25" i="36"/>
  <c r="U45" i="33"/>
  <c r="AB45" i="33"/>
  <c r="AA14" i="35"/>
  <c r="S14" i="35"/>
  <c r="S12" i="36"/>
  <c r="AA12" i="36"/>
  <c r="AB40" i="39"/>
  <c r="U40" i="39"/>
  <c r="U39" i="37"/>
  <c r="AB39" i="37"/>
  <c r="S39" i="37"/>
  <c r="AA39" i="37"/>
  <c r="BJ5" i="3"/>
  <c r="AB32" i="37"/>
  <c r="BQ5" i="3"/>
  <c r="F28" i="6" s="1"/>
  <c r="S25" i="21"/>
  <c r="AA25" i="21"/>
  <c r="AZ497" i="3"/>
  <c r="AZ523" i="3"/>
  <c r="AZ569" i="3"/>
  <c r="AZ579" i="3"/>
  <c r="AZ528" i="3"/>
  <c r="AZ572" i="3"/>
  <c r="W28" i="37"/>
  <c r="AC28" i="37"/>
  <c r="BL585" i="3"/>
  <c r="AZ549" i="3"/>
  <c r="BP5" i="3"/>
  <c r="AB33" i="40"/>
  <c r="AC31" i="33"/>
  <c r="U35" i="35"/>
  <c r="W35" i="39"/>
  <c r="J13" i="35"/>
  <c r="H14" i="33"/>
  <c r="AC11" i="35"/>
  <c r="W45" i="33"/>
  <c r="F45" i="21"/>
  <c r="U30" i="21"/>
  <c r="AB30" i="21"/>
  <c r="AB32" i="33"/>
  <c r="S38" i="39"/>
  <c r="AB41" i="21"/>
  <c r="BA585" i="3"/>
  <c r="AZ585" i="3" s="1"/>
  <c r="B99" i="43"/>
  <c r="B76" i="43"/>
  <c r="C27" i="39"/>
  <c r="AA11" i="36"/>
  <c r="S11" i="36"/>
  <c r="W16" i="36"/>
  <c r="H26" i="37"/>
  <c r="J26" i="37"/>
  <c r="F26" i="37"/>
  <c r="AC8" i="40"/>
  <c r="W8" i="40"/>
  <c r="BA584" i="3"/>
  <c r="AZ584" i="3" s="1"/>
  <c r="BL582" i="3"/>
  <c r="AZ582" i="3" s="1"/>
  <c r="J44" i="33"/>
  <c r="J14" i="33"/>
  <c r="F31" i="21"/>
  <c r="U38" i="40"/>
  <c r="U35" i="33"/>
  <c r="W28" i="36"/>
  <c r="U14" i="37"/>
  <c r="F12" i="21"/>
  <c r="J12" i="21"/>
  <c r="H31" i="21"/>
  <c r="B94" i="43"/>
  <c r="B73" i="43"/>
  <c r="U12" i="33"/>
  <c r="AB12" i="33"/>
  <c r="AC39" i="33"/>
  <c r="AC28" i="35"/>
  <c r="BA551" i="3"/>
  <c r="AZ551" i="3" s="1"/>
  <c r="BA545" i="3"/>
  <c r="AZ545" i="3" s="1"/>
  <c r="BA534" i="3"/>
  <c r="AZ534" i="3" s="1"/>
  <c r="BA519" i="3"/>
  <c r="AZ519" i="3" s="1"/>
  <c r="BL515" i="3"/>
  <c r="AZ515" i="3" s="1"/>
  <c r="BA511" i="3"/>
  <c r="AZ511" i="3" s="1"/>
  <c r="BA510" i="3"/>
  <c r="AZ510" i="3" s="1"/>
  <c r="BL508" i="3"/>
  <c r="AZ508" i="3" s="1"/>
  <c r="BA504" i="3"/>
  <c r="H44" i="39"/>
  <c r="F44" i="39"/>
  <c r="J12" i="40"/>
  <c r="H12" i="40"/>
  <c r="J32" i="40"/>
  <c r="H32" i="40"/>
  <c r="BL565" i="3"/>
  <c r="BA565" i="3"/>
  <c r="AZ565" i="3" s="1"/>
  <c r="BL564" i="3"/>
  <c r="AZ564" i="3" s="1"/>
  <c r="BL559" i="3"/>
  <c r="AZ559" i="3" s="1"/>
  <c r="BA558" i="3"/>
  <c r="AZ558" i="3" s="1"/>
  <c r="BL557" i="3"/>
  <c r="AZ557" i="3" s="1"/>
  <c r="BA555" i="3"/>
  <c r="AZ555" i="3" s="1"/>
  <c r="BA554" i="3"/>
  <c r="AZ554" i="3" s="1"/>
  <c r="BL553" i="3"/>
  <c r="AZ553" i="3" s="1"/>
  <c r="BA548" i="3"/>
  <c r="AZ548" i="3" s="1"/>
  <c r="BL544" i="3"/>
  <c r="AZ544" i="3" s="1"/>
  <c r="BL543" i="3"/>
  <c r="AZ543" i="3" s="1"/>
  <c r="BL542" i="3"/>
  <c r="BA542" i="3"/>
  <c r="AZ542" i="3" s="1"/>
  <c r="BA538" i="3"/>
  <c r="AZ538" i="3" s="1"/>
  <c r="BA537" i="3"/>
  <c r="AZ537" i="3" s="1"/>
  <c r="BL535" i="3"/>
  <c r="AZ535" i="3" s="1"/>
  <c r="BL532" i="3"/>
  <c r="AZ532" i="3" s="1"/>
  <c r="BA530" i="3"/>
  <c r="AZ530" i="3" s="1"/>
  <c r="BA529" i="3"/>
  <c r="AZ529" i="3" s="1"/>
  <c r="BL527" i="3"/>
  <c r="AZ527" i="3" s="1"/>
  <c r="BL526" i="3"/>
  <c r="AZ526" i="3" s="1"/>
  <c r="BL524" i="3"/>
  <c r="AZ524" i="3" s="1"/>
  <c r="BA521" i="3"/>
  <c r="AZ521" i="3" s="1"/>
  <c r="BA520" i="3"/>
  <c r="AZ520" i="3" s="1"/>
  <c r="BA509" i="3"/>
  <c r="AZ509" i="3" s="1"/>
  <c r="BL506" i="3"/>
  <c r="AZ506" i="3" s="1"/>
  <c r="BL504" i="3"/>
  <c r="BL503" i="3"/>
  <c r="AZ503" i="3" s="1"/>
  <c r="BA501" i="3"/>
  <c r="AZ501" i="3" s="1"/>
  <c r="BA498" i="3"/>
  <c r="AZ498" i="3" s="1"/>
  <c r="BA493" i="3"/>
  <c r="AZ493" i="3" s="1"/>
  <c r="BN5" i="3"/>
  <c r="G29" i="6" s="1"/>
  <c r="W23" i="39"/>
  <c r="AA12" i="35"/>
  <c r="AZ571" i="3"/>
  <c r="AC14" i="37"/>
  <c r="W14" i="37"/>
  <c r="F44" i="33"/>
  <c r="W25" i="37"/>
  <c r="W45" i="39"/>
  <c r="AC45" i="39"/>
  <c r="G587" i="3"/>
  <c r="H13" i="40"/>
  <c r="F13" i="40"/>
  <c r="F38" i="40"/>
  <c r="J38" i="40"/>
  <c r="BL580" i="3"/>
  <c r="AZ580" i="3" s="1"/>
  <c r="BL573" i="3"/>
  <c r="BA573" i="3"/>
  <c r="G570" i="3"/>
  <c r="BL566" i="3"/>
  <c r="AZ566" i="3" s="1"/>
  <c r="J28" i="33"/>
  <c r="U33" i="33"/>
  <c r="U30" i="37"/>
  <c r="BL550" i="3"/>
  <c r="AZ550" i="3" s="1"/>
  <c r="AZ421" i="3"/>
  <c r="AZ429" i="3"/>
  <c r="AZ400" i="3"/>
  <c r="AZ407" i="3"/>
  <c r="AZ410" i="3"/>
  <c r="AZ413" i="3"/>
  <c r="AZ456" i="3"/>
  <c r="AZ463" i="3"/>
  <c r="AZ466" i="3"/>
  <c r="AZ398" i="3"/>
  <c r="AZ403" i="3"/>
  <c r="AZ404" i="3"/>
  <c r="AZ426" i="3"/>
  <c r="AZ436" i="3"/>
  <c r="AZ438" i="3"/>
  <c r="AZ448" i="3"/>
  <c r="AZ450" i="3"/>
  <c r="AZ452" i="3"/>
  <c r="AZ454" i="3"/>
  <c r="AZ459" i="3"/>
  <c r="AZ460" i="3"/>
  <c r="H25" i="37"/>
  <c r="F25" i="37"/>
  <c r="AZ418" i="3"/>
  <c r="AZ420" i="3"/>
  <c r="AZ422" i="3"/>
  <c r="AZ425" i="3"/>
  <c r="AZ431" i="3"/>
  <c r="AZ434" i="3"/>
  <c r="AZ435" i="3"/>
  <c r="AZ442" i="3"/>
  <c r="AZ444" i="3"/>
  <c r="AZ446" i="3"/>
  <c r="AZ449" i="3"/>
  <c r="AZ453" i="3"/>
  <c r="BL471" i="3"/>
  <c r="AZ471" i="3" s="1"/>
  <c r="BL472" i="3"/>
  <c r="AZ472" i="3" s="1"/>
  <c r="G473" i="3"/>
  <c r="BA475" i="3"/>
  <c r="AZ475" i="3" s="1"/>
  <c r="BA476" i="3"/>
  <c r="AZ476" i="3" s="1"/>
  <c r="BL482" i="3"/>
  <c r="AZ482" i="3" s="1"/>
  <c r="BL483" i="3"/>
  <c r="G484" i="3"/>
  <c r="BL486" i="3"/>
  <c r="AZ486" i="3" s="1"/>
  <c r="BL490" i="3"/>
  <c r="AZ490" i="3" s="1"/>
  <c r="G491" i="3"/>
  <c r="BL312" i="3"/>
  <c r="AZ312" i="3" s="1"/>
  <c r="BA316" i="3"/>
  <c r="AZ316" i="3" s="1"/>
  <c r="BA339" i="3"/>
  <c r="AZ339" i="3" s="1"/>
  <c r="BL346" i="3"/>
  <c r="AZ346" i="3" s="1"/>
  <c r="G347" i="3"/>
  <c r="AZ221" i="3"/>
  <c r="AZ274" i="3"/>
  <c r="AZ276" i="3"/>
  <c r="AZ282" i="3"/>
  <c r="AZ284" i="3"/>
  <c r="AZ298" i="3"/>
  <c r="AZ300" i="3"/>
  <c r="A15" i="62"/>
  <c r="B61" i="72" s="1"/>
  <c r="BA468" i="3"/>
  <c r="AZ468" i="3" s="1"/>
  <c r="G470" i="3"/>
  <c r="BL478" i="3"/>
  <c r="BL479" i="3"/>
  <c r="G480" i="3"/>
  <c r="G485" i="3"/>
  <c r="BL487" i="3"/>
  <c r="AZ487" i="3" s="1"/>
  <c r="G488" i="3"/>
  <c r="BA307" i="3"/>
  <c r="AZ307" i="3" s="1"/>
  <c r="BA315" i="3"/>
  <c r="AZ315" i="3" s="1"/>
  <c r="BA323" i="3"/>
  <c r="AZ323" i="3" s="1"/>
  <c r="BL330" i="3"/>
  <c r="AZ330" i="3" s="1"/>
  <c r="BA332" i="3"/>
  <c r="AZ332" i="3" s="1"/>
  <c r="AZ478" i="3"/>
  <c r="AZ483" i="3"/>
  <c r="BA13" i="3"/>
  <c r="BL468" i="3"/>
  <c r="AZ474" i="3"/>
  <c r="AZ479" i="3"/>
  <c r="BA480" i="3"/>
  <c r="AZ480" i="3" s="1"/>
  <c r="AZ481" i="3"/>
  <c r="BA488" i="3"/>
  <c r="AZ488" i="3" s="1"/>
  <c r="AZ492" i="3"/>
  <c r="BL328" i="3"/>
  <c r="AZ328" i="3" s="1"/>
  <c r="BL332" i="3"/>
  <c r="AZ212" i="3"/>
  <c r="AZ217" i="3"/>
  <c r="AZ220" i="3"/>
  <c r="AZ226" i="3"/>
  <c r="AZ236" i="3"/>
  <c r="AZ244" i="3"/>
  <c r="AZ246" i="3"/>
  <c r="AZ264" i="3"/>
  <c r="AZ277" i="3"/>
  <c r="AZ285" i="3"/>
  <c r="AZ289" i="3"/>
  <c r="AZ302" i="3"/>
  <c r="AZ126" i="3"/>
  <c r="AZ121" i="3"/>
  <c r="AZ134" i="3"/>
  <c r="AZ137" i="3"/>
  <c r="AZ161" i="3"/>
  <c r="BL300" i="3"/>
  <c r="BL113" i="3"/>
  <c r="AZ113" i="3" s="1"/>
  <c r="BA120" i="3"/>
  <c r="AZ120" i="3" s="1"/>
  <c r="G123" i="3"/>
  <c r="BA132" i="3"/>
  <c r="AZ132" i="3" s="1"/>
  <c r="BA136" i="3"/>
  <c r="AZ136" i="3" s="1"/>
  <c r="BL142" i="3"/>
  <c r="AZ142" i="3" s="1"/>
  <c r="BL145" i="3"/>
  <c r="AZ145" i="3" s="1"/>
  <c r="AZ153" i="3"/>
  <c r="AZ177" i="3"/>
  <c r="AZ201" i="3"/>
  <c r="BL118" i="3"/>
  <c r="AZ118" i="3" s="1"/>
  <c r="BA122" i="3"/>
  <c r="AZ122" i="3" s="1"/>
  <c r="BL126" i="3"/>
  <c r="BL129" i="3"/>
  <c r="AZ129" i="3" s="1"/>
  <c r="BA140" i="3"/>
  <c r="AZ140" i="3" s="1"/>
  <c r="BL146" i="3"/>
  <c r="AZ146" i="3" s="1"/>
  <c r="AZ185" i="3"/>
  <c r="AZ193" i="3"/>
  <c r="AZ205" i="3"/>
  <c r="AZ18" i="3"/>
  <c r="AZ23" i="3"/>
  <c r="AZ27" i="3"/>
  <c r="AZ34" i="3"/>
  <c r="G206" i="3"/>
  <c r="G19" i="3"/>
  <c r="BL22" i="3"/>
  <c r="BL5" i="3" s="1"/>
  <c r="BL25" i="3"/>
  <c r="AZ25" i="3" s="1"/>
  <c r="BL32" i="3"/>
  <c r="AZ32" i="3" s="1"/>
  <c r="BL35" i="3"/>
  <c r="AZ35" i="3" s="1"/>
  <c r="BL37" i="3"/>
  <c r="AZ37" i="3" s="1"/>
  <c r="G39" i="3"/>
  <c r="AZ44" i="3"/>
  <c r="AZ87" i="3"/>
  <c r="AZ100" i="3"/>
  <c r="AZ103" i="3"/>
  <c r="AZ22" i="3"/>
  <c r="BL207" i="3"/>
  <c r="AZ207" i="3" s="1"/>
  <c r="G21" i="3"/>
  <c r="G24" i="3"/>
  <c r="BL28" i="3"/>
  <c r="AZ28" i="3" s="1"/>
  <c r="BA31" i="3"/>
  <c r="AZ31" i="3" s="1"/>
  <c r="BA36" i="3"/>
  <c r="AZ36" i="3" s="1"/>
  <c r="BA38" i="3"/>
  <c r="AZ38" i="3" s="1"/>
  <c r="AZ40" i="3"/>
  <c r="BA41" i="3"/>
  <c r="AZ41" i="3" s="1"/>
  <c r="AZ73" i="3"/>
  <c r="AZ96" i="3"/>
  <c r="BA86" i="3"/>
  <c r="AZ86" i="3" s="1"/>
  <c r="BL91" i="3"/>
  <c r="AZ91" i="3" s="1"/>
  <c r="G95" i="3"/>
  <c r="BL100" i="3"/>
  <c r="BL105" i="3"/>
  <c r="AZ105" i="3" s="1"/>
  <c r="BL108" i="3"/>
  <c r="AZ108" i="3" s="1"/>
  <c r="G85" i="3"/>
  <c r="BA94" i="3"/>
  <c r="AZ94" i="3" s="1"/>
  <c r="G104" i="3"/>
  <c r="K13" i="1"/>
  <c r="M13" i="1" s="1"/>
  <c r="O13" i="1" s="1"/>
  <c r="P13" i="1" s="1"/>
  <c r="W21" i="21"/>
  <c r="AC21" i="21"/>
  <c r="T40" i="71"/>
  <c r="D40" i="71"/>
  <c r="F3" i="35"/>
  <c r="C55" i="71"/>
  <c r="D54" i="71"/>
  <c r="C7" i="83"/>
  <c r="C59" i="83" s="1"/>
  <c r="C7" i="82"/>
  <c r="C59" i="82" s="1"/>
  <c r="U21" i="21"/>
  <c r="AB21" i="21"/>
  <c r="T32" i="71"/>
  <c r="D32" i="71"/>
  <c r="C35" i="71"/>
  <c r="D34" i="71"/>
  <c r="AC21" i="37"/>
  <c r="AA21" i="37"/>
  <c r="E34" i="71"/>
  <c r="E35" i="71" s="1"/>
  <c r="E36" i="71" s="1"/>
  <c r="U36" i="71" s="1"/>
  <c r="AA33" i="71"/>
  <c r="X33" i="71"/>
  <c r="X34" i="71"/>
  <c r="X36" i="71"/>
  <c r="X32" i="71"/>
  <c r="AB36" i="71"/>
  <c r="AB37" i="71"/>
  <c r="AB24" i="71"/>
  <c r="Y18" i="71"/>
  <c r="Z18" i="71" s="1"/>
  <c r="X17" i="71"/>
  <c r="AA17" i="71"/>
  <c r="Y14" i="71"/>
  <c r="Z14" i="71" s="1"/>
  <c r="C25" i="40"/>
  <c r="C27" i="71"/>
  <c r="B31" i="71"/>
  <c r="B32" i="71" s="1"/>
  <c r="S32" i="71" s="1"/>
  <c r="AB29" i="71"/>
  <c r="Y30" i="71"/>
  <c r="Z30" i="71" s="1"/>
  <c r="Y25" i="71"/>
  <c r="Z25" i="71" s="1"/>
  <c r="Y27" i="71"/>
  <c r="Z27" i="71" s="1"/>
  <c r="Y36" i="71"/>
  <c r="Z36" i="71" s="1"/>
  <c r="B38" i="71"/>
  <c r="B39" i="71" s="1"/>
  <c r="B40" i="71" s="1"/>
  <c r="S40" i="71" s="1"/>
  <c r="X37" i="71"/>
  <c r="X9" i="71"/>
  <c r="X10" i="71"/>
  <c r="Y21" i="71"/>
  <c r="Z21" i="71" s="1"/>
  <c r="AB21" i="71"/>
  <c r="AA18" i="71"/>
  <c r="AA13" i="71"/>
  <c r="U29" i="39"/>
  <c r="S18" i="36"/>
  <c r="B68" i="43"/>
  <c r="D60" i="71"/>
  <c r="C70" i="71"/>
  <c r="D70" i="71" s="1"/>
  <c r="AA27" i="71"/>
  <c r="AB27" i="71"/>
  <c r="X26" i="71"/>
  <c r="X27" i="71"/>
  <c r="Y34" i="71"/>
  <c r="Z34" i="71" s="1"/>
  <c r="AA34" i="71"/>
  <c r="AA36" i="71"/>
  <c r="F38" i="71"/>
  <c r="F39" i="71" s="1"/>
  <c r="F40" i="71" s="1"/>
  <c r="V40" i="71" s="1"/>
  <c r="Y9" i="71"/>
  <c r="Z9" i="71" s="1"/>
  <c r="Y10" i="71"/>
  <c r="Z10" i="71" s="1"/>
  <c r="Y39" i="71"/>
  <c r="Z39" i="71" s="1"/>
  <c r="Q65" i="71"/>
  <c r="Q66" i="71"/>
  <c r="X24" i="71"/>
  <c r="AA22" i="71"/>
  <c r="Y17" i="71"/>
  <c r="Z17" i="71" s="1"/>
  <c r="AB17" i="71"/>
  <c r="AB14" i="71"/>
  <c r="AA31" i="71"/>
  <c r="AB32" i="71"/>
  <c r="Y31" i="71"/>
  <c r="Z31" i="71" s="1"/>
  <c r="Y33" i="71"/>
  <c r="Z33" i="71" s="1"/>
  <c r="AB35" i="71"/>
  <c r="C43" i="71"/>
  <c r="D42" i="71"/>
  <c r="E51" i="71"/>
  <c r="E52" i="71" s="1"/>
  <c r="U52" i="71" s="1"/>
  <c r="AA24" i="71"/>
  <c r="Y23" i="71"/>
  <c r="Z23" i="71" s="1"/>
  <c r="Y22" i="71"/>
  <c r="Z22" i="71" s="1"/>
  <c r="AB23" i="71"/>
  <c r="X21" i="71"/>
  <c r="X18" i="71"/>
  <c r="X14" i="71"/>
  <c r="Y24" i="71"/>
  <c r="Z24" i="71" s="1"/>
  <c r="AA21" i="71"/>
  <c r="AB18" i="71"/>
  <c r="AB12" i="71"/>
  <c r="X11" i="71"/>
  <c r="Y12" i="71"/>
  <c r="Z12" i="71" s="1"/>
  <c r="AA9" i="71"/>
  <c r="K56" i="9"/>
  <c r="AA23" i="71"/>
  <c r="X22" i="71"/>
  <c r="AA15" i="71"/>
  <c r="AB11" i="71"/>
  <c r="AA10" i="71"/>
  <c r="X13" i="71"/>
  <c r="Y13" i="71"/>
  <c r="Z13" i="71" s="1"/>
  <c r="AB9" i="71"/>
  <c r="N56" i="9"/>
  <c r="AB15" i="71"/>
  <c r="AB10" i="71"/>
  <c r="AA12" i="71"/>
  <c r="AA14" i="71"/>
  <c r="X15" i="71"/>
  <c r="AB13" i="71"/>
  <c r="AA11" i="71"/>
  <c r="X12" i="71"/>
  <c r="Y11" i="71"/>
  <c r="Z11" i="71" s="1"/>
  <c r="C34" i="83"/>
  <c r="H50" i="43"/>
  <c r="H67" i="43"/>
  <c r="F6" i="1"/>
  <c r="C28" i="67"/>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K14" i="1" s="1"/>
  <c r="L19" i="6"/>
  <c r="L27" i="6" s="1"/>
  <c r="M6" i="1"/>
  <c r="O6" i="1" s="1"/>
  <c r="T13" i="1"/>
  <c r="C58" i="2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36" i="69"/>
  <c r="L48" i="67"/>
  <c r="F27" i="69"/>
  <c r="G1" i="73"/>
  <c r="C16" i="15"/>
  <c r="D9" i="69"/>
  <c r="D6" i="73"/>
  <c r="C16" i="67"/>
  <c r="E29" i="6" l="1"/>
  <c r="K15" i="1" s="1"/>
  <c r="K16" i="1" s="1"/>
  <c r="D35" i="71"/>
  <c r="C36" i="71"/>
  <c r="C56" i="71"/>
  <c r="D55" i="71"/>
  <c r="BA5" i="3"/>
  <c r="AA25" i="37"/>
  <c r="S25" i="37"/>
  <c r="AZ573" i="3"/>
  <c r="AA38" i="40"/>
  <c r="S38" i="40"/>
  <c r="U12" i="40"/>
  <c r="AB12" i="40"/>
  <c r="AZ504" i="3"/>
  <c r="AZ5" i="3" s="1"/>
  <c r="AC12" i="21"/>
  <c r="W12" i="21"/>
  <c r="W44" i="33"/>
  <c r="AC44" i="33"/>
  <c r="AA45" i="21"/>
  <c r="S45" i="21"/>
  <c r="AC13" i="35"/>
  <c r="W13" i="35"/>
  <c r="J7" i="37"/>
  <c r="D59" i="82"/>
  <c r="E59" i="82" s="1"/>
  <c r="F59" i="82" s="1"/>
  <c r="G59" i="82" s="1"/>
  <c r="H59" i="82" s="1"/>
  <c r="I59" i="82" s="1"/>
  <c r="J59" i="82" s="1"/>
  <c r="K59" i="82" s="1"/>
  <c r="L59" i="82" s="1"/>
  <c r="M59" i="82" s="1"/>
  <c r="N59" i="82" s="1"/>
  <c r="O59" i="82" s="1"/>
  <c r="J7" i="82"/>
  <c r="H7" i="82"/>
  <c r="F7" i="82"/>
  <c r="U25" i="37"/>
  <c r="AB25" i="37"/>
  <c r="W28" i="33"/>
  <c r="AC28" i="33"/>
  <c r="AA13" i="40"/>
  <c r="S13" i="40"/>
  <c r="W12" i="40"/>
  <c r="AC12" i="40"/>
  <c r="S12" i="21"/>
  <c r="AA12" i="21"/>
  <c r="AA26" i="37"/>
  <c r="S26" i="37"/>
  <c r="B15" i="71"/>
  <c r="B14" i="71" s="1"/>
  <c r="B13" i="71" s="1"/>
  <c r="B12" i="71" s="1"/>
  <c r="S16" i="71"/>
  <c r="D27" i="71"/>
  <c r="C26" i="71"/>
  <c r="D26" i="71" s="1"/>
  <c r="D59" i="83"/>
  <c r="E59" i="83" s="1"/>
  <c r="F59" i="83" s="1"/>
  <c r="G59" i="83" s="1"/>
  <c r="H59" i="83" s="1"/>
  <c r="I59" i="83" s="1"/>
  <c r="J59" i="83" s="1"/>
  <c r="K59" i="83" s="1"/>
  <c r="L59" i="83" s="1"/>
  <c r="M59" i="83" s="1"/>
  <c r="N59" i="83" s="1"/>
  <c r="O59" i="83" s="1"/>
  <c r="H7" i="83"/>
  <c r="J7" i="83"/>
  <c r="F7" i="83"/>
  <c r="U13" i="40"/>
  <c r="AB13" i="40"/>
  <c r="AB32" i="40"/>
  <c r="U32" i="40"/>
  <c r="AA44" i="39"/>
  <c r="S44" i="39"/>
  <c r="S31" i="21"/>
  <c r="AA31" i="21"/>
  <c r="W26" i="37"/>
  <c r="AC26" i="37"/>
  <c r="D43" i="71"/>
  <c r="C44" i="71"/>
  <c r="AC38" i="40"/>
  <c r="W38" i="40"/>
  <c r="S44" i="33"/>
  <c r="AA44" i="33"/>
  <c r="AC32" i="40"/>
  <c r="W32" i="40"/>
  <c r="U44" i="39"/>
  <c r="AB44" i="39"/>
  <c r="AB31" i="21"/>
  <c r="U31" i="21"/>
  <c r="AC14" i="33"/>
  <c r="W14" i="33"/>
  <c r="AB26" i="37"/>
  <c r="U26" i="37"/>
  <c r="U14" i="33"/>
  <c r="AB14" i="33"/>
  <c r="G5" i="3"/>
  <c r="B3" i="3" s="1"/>
  <c r="E24" i="3" s="1"/>
  <c r="E11" i="71"/>
  <c r="E10" i="71" s="1"/>
  <c r="E9" i="71" s="1"/>
  <c r="E8" i="71" s="1"/>
  <c r="E7" i="71" s="1"/>
  <c r="E6" i="71" s="1"/>
  <c r="E5" i="71" s="1"/>
  <c r="V12" i="71"/>
  <c r="C19" i="71"/>
  <c r="D20" i="71"/>
  <c r="U20" i="71" s="1"/>
  <c r="T20" i="7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Y6" i="3" l="1"/>
  <c r="E3" i="6"/>
  <c r="AB7" i="83"/>
  <c r="U7" i="83"/>
  <c r="AC7" i="82"/>
  <c r="W7" i="82"/>
  <c r="E329" i="3"/>
  <c r="E16" i="3"/>
  <c r="E543" i="3"/>
  <c r="AH6" i="3"/>
  <c r="E25" i="3"/>
  <c r="E346" i="3"/>
  <c r="E15" i="3"/>
  <c r="E138" i="3"/>
  <c r="E209" i="3"/>
  <c r="E354" i="3"/>
  <c r="E48" i="3"/>
  <c r="E284" i="3"/>
  <c r="E323" i="3"/>
  <c r="E105" i="3"/>
  <c r="E422" i="3"/>
  <c r="E483" i="3"/>
  <c r="E202" i="3"/>
  <c r="E60" i="3"/>
  <c r="E98" i="3"/>
  <c r="E163" i="3"/>
  <c r="E307" i="3"/>
  <c r="E66" i="3"/>
  <c r="E127" i="3"/>
  <c r="Y6" i="3"/>
  <c r="E179" i="3"/>
  <c r="E82" i="3"/>
  <c r="E223" i="3"/>
  <c r="E486" i="3"/>
  <c r="E498" i="3"/>
  <c r="E178" i="3"/>
  <c r="E372" i="3"/>
  <c r="E47" i="3"/>
  <c r="E195" i="3"/>
  <c r="E266" i="3"/>
  <c r="E584" i="3"/>
  <c r="E87" i="3"/>
  <c r="E341" i="3"/>
  <c r="E154" i="3"/>
  <c r="E373" i="3"/>
  <c r="E493" i="3"/>
  <c r="E490" i="3"/>
  <c r="E463" i="3"/>
  <c r="E226" i="3"/>
  <c r="E540" i="3"/>
  <c r="E65" i="3"/>
  <c r="E248" i="3"/>
  <c r="E386" i="3"/>
  <c r="E250" i="3"/>
  <c r="E51" i="3"/>
  <c r="E222"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C18" i="71"/>
  <c r="D19" i="71"/>
  <c r="E19" i="3"/>
  <c r="B11" i="71"/>
  <c r="B10" i="71" s="1"/>
  <c r="B9" i="71" s="1"/>
  <c r="B8" i="71" s="1"/>
  <c r="B7" i="71" s="1"/>
  <c r="B6" i="71" s="1"/>
  <c r="B5" i="71" s="1"/>
  <c r="S12" i="71"/>
  <c r="T44" i="71"/>
  <c r="D44" i="71"/>
  <c r="S7" i="83"/>
  <c r="AA7" i="83"/>
  <c r="AA7" i="82"/>
  <c r="S7" i="82"/>
  <c r="T56" i="71"/>
  <c r="D56" i="71"/>
  <c r="J10" i="39"/>
  <c r="W10" i="39" s="1"/>
  <c r="W7" i="83"/>
  <c r="AC7" i="83"/>
  <c r="U7" i="82"/>
  <c r="AB7" i="82"/>
  <c r="T36" i="71"/>
  <c r="D36" i="7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AC6" i="3" l="1"/>
  <c r="C17" i="71"/>
  <c r="D18" i="71"/>
  <c r="H6" i="3"/>
  <c r="E6" i="3" s="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34" i="69"/>
  <c r="C17" i="15"/>
  <c r="D10" i="69"/>
  <c r="C14" i="67"/>
  <c r="C16" i="71" l="1"/>
  <c r="D17"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23" i="43" l="1"/>
  <c r="U16" i="71"/>
  <c r="C14" i="71"/>
  <c r="D15" i="71"/>
  <c r="B3" i="83"/>
  <c r="B2" i="83"/>
  <c r="B3" i="82"/>
  <c r="B2" i="82"/>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13" i="71" l="1"/>
  <c r="D14"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12" i="71" l="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1" i="71" l="1"/>
  <c r="T12" i="71"/>
  <c r="D12" i="71"/>
  <c r="U12" i="71"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 i="71" l="1"/>
  <c r="D11"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19" i="9"/>
  <c r="D2" i="35"/>
  <c r="L51" i="15"/>
  <c r="C8" i="71" l="1"/>
  <c r="D9"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10" i="1"/>
  <c r="AO7" i="1"/>
  <c r="AO6" i="1"/>
  <c r="AO11" i="1"/>
  <c r="AO9" i="1"/>
  <c r="AO12" i="1"/>
  <c r="D8" i="71" l="1"/>
  <c r="C7"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5" i="71" s="1"/>
  <c r="M24" i="43" s="1"/>
  <c r="D6" i="71"/>
  <c r="D35" i="9"/>
  <c r="C34" i="9"/>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 r="M4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<sst xmlns="http://schemas.openxmlformats.org/spreadsheetml/2006/main" count="8313" uniqueCount="3523">
  <si>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</si>
  <si>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</si>
  <si>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</si>
  <si>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</si>
  <si>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</si>
  <si>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</si>
  <si>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</si>
  <si>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</si>
  <si>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</si>
  <si>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</si>
  <si>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</si>
  <si>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</si>
  <si>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</si>
  <si>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</si>
  <si>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</si>
  <si>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</si>
  <si>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</si>
  <si>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</si>
  <si>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</si>
  <si>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</si>
  <si>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</si>
  <si>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</si>
  <si>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</si>
  <si>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</si>
  <si>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</si>
  <si>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</si>
  <si>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</si>
  <si>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</si>
  <si>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</si>
  <si>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</si>
  <si>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</si>
  <si>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</si>
  <si>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</si>
  <si>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</si>
  <si>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</si>
  <si>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</si>
  <si>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</si>
  <si>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</si>
  <si>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</si>
  <si>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</si>
  <si>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</si>
  <si>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</si>
  <si>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</si>
  <si>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</si>
  <si>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</si>
  <si>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</si>
  <si>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</si>
  <si>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</si>
  <si>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</si>
  <si>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</si>
  <si>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</si>
  <si>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</si>
  <si>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</si>
  <si>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</si>
  <si>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</si>
  <si>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</si>
  <si>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</si>
  <si>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</si>
  <si>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</si>
  <si>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</si>
  <si>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</si>
  <si>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</si>
  <si>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</si>
  <si>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</si>
  <si>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</si>
  <si>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</si>
  <si>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</si>
  <si>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</si>
  <si>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</si>
  <si>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</si>
  <si>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</si>
  <si>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</si>
  <si>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</si>
  <si>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</si>
  <si>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</si>
  <si>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</si>
  <si>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</si>
  <si>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</si>
  <si>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</si>
  <si>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</si>
  <si>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</si>
  <si>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</si>
  <si>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</si>
  <si>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</si>
  <si>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</si>
  <si>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</si>
  <si>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</si>
  <si>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</si>
  <si>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</si>
  <si>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</si>
  <si>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</si>
  <si>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</si>
  <si>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</si>
  <si>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</si>
  <si>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</si>
  <si>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</si>
  <si>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</si>
  <si>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</si>
  <si>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</si>
  <si>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</si>
  <si>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</si>
  <si>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</si>
  <si>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</si>
  <si>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</si>
  <si>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</si>
  <si>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</si>
  <si>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</si>
  <si>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</si>
  <si>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</si>
  <si>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</si>
  <si>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</si>
  <si>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</si>
  <si>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</si>
  <si>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</si>
  <si>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</si>
  <si>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</si>
  <si>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</si>
  <si>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</si>
  <si>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</si>
  <si>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</si>
  <si>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</si>
  <si>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</si>
  <si>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</si>
  <si>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</si>
  <si>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</si>
  <si>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</si>
  <si>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</si>
  <si>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</si>
  <si>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</si>
  <si>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</si>
  <si>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</si>
  <si>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</si>
  <si>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</si>
  <si>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</si>
  <si>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</si>
  <si>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</si>
  <si>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</si>
  <si>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</si>
  <si>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</si>
  <si>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</si>
  <si>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</si>
  <si>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</si>
  <si>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</si>
  <si>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</si>
  <si>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</si>
  <si>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</si>
  <si>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</si>
  <si>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</si>
  <si>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</si>
  <si>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</si>
  <si>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</si>
  <si>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</si>
  <si>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</si>
  <si>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</si>
  <si>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</si>
  <si>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</si>
  <si>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</si>
  <si>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</si>
  <si>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</si>
  <si>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</si>
  <si>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</si>
  <si>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</si>
  <si>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</si>
  <si>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</si>
  <si>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</si>
  <si>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</si>
  <si>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</si>
  <si>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</si>
  <si>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</si>
  <si>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</si>
  <si>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</si>
  <si>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</si>
  <si>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</si>
  <si>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</si>
  <si>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</si>
  <si>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</si>
  <si>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</si>
  <si>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</si>
  <si>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</si>
  <si>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</si>
  <si>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</si>
  <si>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</si>
  <si>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</si>
  <si>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</si>
  <si>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</si>
  <si>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</si>
  <si>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</si>
  <si>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</si>
  <si>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</si>
  <si>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</si>
  <si>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</si>
  <si>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</si>
  <si>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</si>
  <si>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</si>
  <si>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</si>
  <si>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</si>
  <si>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</si>
  <si>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</si>
  <si>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</si>
  <si>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</si>
  <si>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</si>
  <si>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</si>
  <si>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</si>
  <si>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</si>
  <si>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</si>
  <si>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</si>
  <si>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</si>
  <si>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</si>
  <si>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</si>
  <si>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</si>
  <si>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</si>
  <si>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</si>
  <si>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</si>
  <si>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</si>
  <si>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</si>
  <si>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</si>
  <si>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</si>
  <si>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</si>
  <si>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</si>
  <si>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</si>
  <si>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</si>
  <si>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</si>
  <si>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</si>
  <si>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</si>
  <si>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</si>
  <si>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</si>
  <si>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</si>
  <si>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</si>
  <si>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</si>
  <si>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</si>
  <si>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</si>
  <si>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</si>
  <si>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</si>
  <si>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</si>
  <si>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</si>
  <si>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</si>
  <si>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</si>
  <si>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</si>
  <si>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</si>
  <si>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</si>
  <si>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</si>
  <si>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</si>
  <si>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</si>
  <si>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</si>
  <si>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</si>
  <si>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</si>
  <si>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</si>
  <si>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</si>
  <si>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</si>
  <si>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</si>
  <si>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</si>
  <si>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</si>
  <si>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</si>
  <si>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</si>
  <si>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</si>
  <si>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</si>
  <si>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</si>
  <si>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</si>
  <si>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</si>
  <si>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</si>
  <si>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</si>
  <si>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</si>
  <si>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</si>
  <si>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</si>
  <si>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</si>
  <si>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</si>
  <si>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</si>
  <si>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</si>
  <si>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</si>
  <si>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</si>
  <si>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</si>
  <si>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</si>
  <si>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</si>
  <si>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</si>
  <si>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</si>
  <si>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</si>
  <si>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</si>
  <si>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</si>
  <si>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</si>
  <si>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</si>
  <si>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</si>
  <si>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</si>
  <si>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</si>
  <si>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</si>
  <si>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</si>
  <si>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</si>
  <si>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</si>
  <si>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</si>
  <si>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</si>
  <si>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</si>
  <si>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</si>
  <si>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</si>
  <si>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</si>
  <si>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</si>
  <si>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</si>
  <si>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</si>
  <si>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</si>
  <si>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</si>
  <si>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</si>
  <si>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</si>
  <si>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</si>
  <si>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</si>
  <si>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</si>
  <si>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</si>
  <si>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</si>
  <si>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</si>
  <si>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</si>
  <si>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</si>
  <si>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</si>
  <si>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</si>
  <si>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</si>
  <si>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</si>
  <si>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</si>
  <si>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</si>
  <si>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</si>
  <si>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</si>
  <si>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</si>
  <si>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</si>
  <si>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</si>
  <si>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</si>
  <si>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</si>
  <si>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</si>
  <si>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</si>
  <si>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</si>
  <si>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</si>
  <si>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</si>
  <si>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</si>
  <si>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</si>
  <si>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</si>
  <si>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</si>
  <si>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</si>
  <si>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</si>
  <si>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</si>
  <si>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</si>
  <si>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</si>
  <si>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</si>
  <si>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</si>
  <si>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</si>
  <si>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</si>
  <si>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</si>
  <si>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</si>
  <si>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</si>
  <si>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</si>
  <si>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</si>
  <si>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</si>
  <si>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</si>
  <si>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</si>
  <si>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</si>
  <si>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</si>
  <si>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</si>
  <si>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</si>
  <si>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</si>
  <si>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</si>
  <si>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</si>
  <si>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</si>
  <si>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</si>
  <si>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</si>
  <si>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</si>
  <si>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</si>
  <si>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</si>
  <si>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</si>
  <si>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</si>
  <si>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</si>
  <si>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</si>
  <si>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</si>
  <si>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</si>
  <si>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</si>
  <si>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</si>
  <si>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</si>
  <si>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</si>
  <si>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</si>
  <si>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</si>
  <si>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</si>
  <si>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</si>
  <si>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</si>
  <si>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</si>
  <si>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</si>
  <si>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</si>
  <si>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</si>
  <si>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</si>
  <si>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</si>
  <si>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</si>
  <si>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</si>
  <si>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</si>
  <si>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</si>
  <si>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</si>
  <si>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</si>
  <si>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</si>
  <si>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</si>
  <si>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</si>
  <si>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</si>
  <si>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</si>
  <si>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</si>
  <si>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</si>
  <si>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</si>
  <si>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</si>
  <si>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</si>
  <si>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</si>
  <si>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</si>
  <si>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</si>
  <si>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</si>
  <si>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</si>
  <si>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</si>
  <si>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</si>
  <si>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</si>
  <si>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</si>
  <si>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</si>
  <si>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</si>
  <si>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</si>
  <si>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</si>
  <si>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</si>
  <si>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</si>
  <si>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</si>
  <si>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</si>
  <si>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</si>
  <si>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</si>
  <si>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</si>
  <si>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</si>
  <si>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</si>
  <si>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</si>
  <si>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</si>
  <si>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</si>
  <si>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</si>
  <si>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</si>
  <si>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</si>
  <si>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</si>
  <si>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</si>
  <si>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</si>
  <si>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</si>
  <si>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</si>
  <si>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</si>
  <si>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</si>
  <si>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</si>
  <si>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</si>
  <si>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</si>
  <si>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</si>
  <si>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</si>
  <si>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</si>
  <si>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</si>
  <si>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</si>
  <si>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</si>
  <si>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</si>
  <si>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</si>
  <si>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</si>
  <si>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</si>
  <si>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</si>
  <si>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</si>
  <si>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</si>
  <si>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</si>
  <si>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</si>
  <si>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</si>
  <si>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</si>
  <si>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</si>
  <si>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</si>
  <si>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</si>
  <si>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</si>
  <si>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</si>
  <si>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</si>
  <si>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</si>
  <si>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</si>
  <si>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</si>
  <si>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</si>
  <si>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</si>
  <si>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</si>
  <si>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</si>
  <si>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</si>
  <si>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</si>
  <si>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</si>
  <si>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</si>
  <si>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</si>
  <si>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</si>
  <si>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</si>
  <si>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</si>
  <si>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</si>
  <si>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</si>
  <si>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</si>
  <si>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</si>
  <si>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</si>
  <si>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</si>
  <si>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</si>
  <si>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</si>
  <si>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</si>
  <si>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</si>
  <si>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</si>
  <si>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</si>
  <si>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</si>
  <si>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</si>
  <si>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</si>
  <si>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</si>
  <si>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</si>
  <si>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</si>
  <si>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</si>
  <si>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</si>
  <si>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</si>
  <si>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</si>
  <si>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</si>
  <si>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</si>
  <si>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</si>
  <si>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</si>
  <si>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</si>
  <si>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</si>
  <si>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</si>
  <si>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</si>
  <si>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</si>
  <si>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</si>
  <si>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</si>
  <si>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</si>
  <si>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</si>
  <si>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</si>
  <si>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</si>
  <si>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</si>
  <si>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</si>
  <si>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</si>
  <si>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</si>
  <si>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</si>
  <si>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</si>
  <si>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</si>
  <si>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</si>
  <si>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</si>
  <si>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</si>
  <si>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</si>
  <si>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</si>
  <si>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</si>
  <si>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</si>
  <si>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</si>
  <si>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</si>
  <si>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</si>
  <si>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</si>
  <si>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</si>
  <si>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</si>
  <si>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</si>
  <si>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</si>
  <si>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</si>
  <si>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</si>
  <si>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</si>
  <si>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</si>
  <si>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</si>
  <si>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</si>
  <si>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</si>
  <si>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</si>
  <si>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</si>
  <si>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</si>
  <si>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</si>
  <si>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</si>
  <si>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</si>
  <si>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</si>
  <si>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</si>
  <si>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</si>
  <si>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</si>
  <si>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</si>
  <si>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</si>
  <si>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</si>
  <si>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</si>
  <si>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</si>
  <si>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</si>
  <si>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</si>
  <si>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</si>
  <si>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</si>
  <si>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</si>
  <si>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</si>
  <si>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</si>
  <si>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</si>
  <si>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</si>
  <si>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</si>
  <si>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</si>
  <si>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</si>
  <si>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</si>
  <si>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</si>
  <si>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</si>
  <si>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</si>
  <si>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</si>
  <si>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</si>
  <si>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</si>
  <si>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</si>
  <si>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</si>
  <si>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</si>
  <si>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</si>
  <si>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</si>
  <si>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</si>
  <si>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</si>
  <si>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</si>
  <si>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</si>
  <si>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</si>
  <si>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</si>
  <si>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</si>
  <si>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</si>
  <si>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</si>
  <si>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</si>
  <si>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</si>
  <si>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</si>
  <si>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</si>
  <si>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</si>
  <si>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</si>
  <si>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</si>
  <si>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</si>
  <si>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</si>
  <si>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</si>
  <si>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</si>
  <si>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</si>
  <si>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</si>
  <si>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</si>
  <si>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</si>
  <si>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</si>
  <si>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</si>
  <si>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</si>
  <si>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</si>
  <si>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</si>
  <si>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</si>
  <si>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</si>
  <si>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</si>
  <si>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</si>
  <si>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</si>
  <si>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</si>
  <si>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</si>
  <si>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</si>
  <si>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</si>
  <si>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</si>
  <si>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</si>
  <si>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</si>
  <si>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</si>
  <si>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</si>
  <si>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</si>
  <si>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</si>
  <si>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</si>
  <si>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</si>
  <si>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</si>
  <si>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</si>
  <si>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</si>
  <si>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</si>
  <si>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</si>
  <si>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</si>
  <si>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</si>
  <si>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</si>
  <si>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</si>
  <si>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</si>
  <si>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</si>
  <si>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</si>
  <si>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</si>
  <si>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</si>
  <si>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</si>
  <si>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</si>
  <si>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</si>
  <si>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</si>
  <si>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</si>
  <si>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</si>
  <si>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</si>
  <si>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</si>
  <si>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</si>
  <si>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</si>
  <si>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</si>
  <si>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</si>
  <si>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</si>
  <si>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</si>
  <si>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</si>
  <si>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</si>
  <si>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</si>
  <si>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</si>
  <si>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</si>
  <si>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</si>
  <si>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</si>
  <si>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</si>
  <si>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</si>
  <si>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</si>
  <si>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</si>
  <si>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</si>
  <si>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</si>
  <si>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</si>
  <si>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</si>
  <si>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</si>
  <si>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</si>
  <si>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</si>
  <si>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</si>
  <si>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</si>
  <si>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</si>
  <si>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</si>
  <si>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</si>
  <si>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</si>
  <si>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</si>
  <si>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</si>
  <si>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</si>
  <si>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</si>
  <si>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</si>
  <si>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</si>
  <si>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</si>
  <si>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</si>
  <si>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</si>
  <si>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</si>
  <si>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</si>
  <si>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</si>
  <si>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</si>
  <si>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</si>
  <si>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</si>
  <si>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</si>
  <si>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</si>
  <si>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</si>
  <si>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</si>
  <si>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</si>
  <si>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</si>
  <si>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</si>
  <si>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</si>
  <si>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</si>
  <si>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</si>
  <si>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</si>
  <si>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</si>
  <si>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</si>
  <si>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</si>
  <si>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</si>
  <si>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</si>
  <si>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</si>
  <si>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</si>
  <si>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</si>
  <si>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</si>
  <si>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</si>
  <si>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</si>
  <si>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</si>
  <si>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</si>
  <si>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</si>
  <si>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</si>
  <si>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</si>
  <si>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</si>
  <si>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</si>
  <si>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</si>
  <si>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</si>
  <si>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</si>
  <si>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</si>
  <si>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</si>
  <si>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</si>
  <si>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</si>
  <si>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</si>
  <si>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</si>
  <si>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</si>
  <si>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</si>
  <si>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</si>
  <si>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</si>
  <si>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</si>
  <si>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</si>
  <si>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</si>
  <si>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</si>
  <si>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</si>
  <si>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</si>
  <si>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</si>
  <si>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</si>
  <si>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</si>
  <si>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</si>
  <si>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</si>
  <si>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</si>
  <si>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</si>
  <si>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</si>
  <si>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</si>
  <si>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</si>
  <si>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</si>
  <si>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</si>
  <si>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</si>
  <si>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</si>
  <si>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</si>
  <si>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</si>
  <si>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</si>
  <si>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</si>
  <si>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</si>
  <si>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</si>
  <si>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</si>
  <si>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</si>
  <si>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</si>
  <si>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</si>
  <si>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</si>
  <si>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</si>
  <si>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</si>
  <si>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</si>
  <si>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</si>
  <si>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</si>
  <si>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</si>
  <si>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</si>
  <si>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</si>
  <si>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</si>
  <si>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</si>
  <si>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</si>
  <si>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</si>
  <si>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</si>
  <si>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</si>
  <si>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</si>
  <si>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</si>
  <si>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</si>
  <si>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</si>
  <si>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</si>
  <si>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</si>
  <si>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</si>
  <si>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</si>
  <si>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</si>
  <si>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</si>
  <si>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</si>
  <si>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</si>
  <si>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</si>
  <si>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</si>
  <si>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</si>
  <si>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</si>
  <si>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</si>
  <si>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</si>
  <si>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</si>
  <si>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</si>
  <si>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</si>
  <si>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</si>
  <si>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</si>
  <si>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</si>
  <si>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</si>
  <si>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</si>
  <si>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</si>
  <si>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</si>
  <si>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</si>
  <si>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</si>
  <si>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</si>
  <si>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</si>
  <si>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</si>
  <si>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</si>
  <si>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</si>
  <si>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</si>
  <si>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</si>
  <si>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</si>
  <si>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</si>
  <si>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</si>
  <si>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</si>
  <si>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</si>
  <si>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</si>
  <si>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</si>
  <si>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</si>
  <si>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</si>
  <si>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</si>
  <si>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</si>
  <si>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</si>
  <si>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</si>
  <si>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</si>
  <si>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</si>
  <si>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</si>
  <si>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</si>
  <si>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</si>
  <si>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</si>
  <si>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</si>
  <si>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</si>
  <si>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</si>
  <si>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</si>
  <si>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</si>
  <si>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</si>
  <si>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</si>
  <si>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</si>
  <si>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</si>
  <si>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</si>
  <si>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</si>
  <si>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</si>
  <si>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</si>
  <si>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</si>
  <si>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</si>
  <si>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</si>
  <si>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</si>
  <si>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</si>
  <si>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</si>
  <si>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</si>
  <si>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</si>
  <si>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</si>
  <si>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</si>
  <si>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</si>
  <si>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</si>
  <si>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</si>
  <si>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</si>
  <si>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</si>
  <si>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</si>
  <si>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</si>
  <si>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</si>
  <si>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</si>
  <si>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</si>
  <si>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</si>
  <si>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</si>
  <si>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</si>
  <si>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</si>
  <si>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</si>
  <si>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</si>
  <si>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</si>
  <si>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</si>
  <si>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</si>
  <si>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</si>
  <si>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</si>
  <si>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</si>
  <si>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</si>
  <si>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</si>
  <si>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</si>
  <si>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</si>
  <si>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</si>
  <si>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</si>
  <si>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</si>
  <si>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</si>
  <si>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</si>
  <si>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</si>
  <si>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</si>
  <si>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</si>
  <si>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</si>
  <si>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</si>
  <si>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</si>
  <si>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</si>
  <si>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</si>
  <si>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</si>
  <si>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</si>
  <si>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</si>
  <si>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</si>
  <si>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</si>
  <si>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</si>
  <si>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</si>
  <si>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</si>
  <si>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</si>
  <si>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</si>
  <si>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</si>
  <si>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</si>
  <si>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</si>
  <si>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</si>
  <si>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</si>
  <si>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</si>
  <si>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</si>
  <si>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</si>
  <si>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</si>
  <si>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</si>
  <si>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</si>
  <si>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</si>
  <si>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</si>
  <si>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</si>
  <si>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</si>
  <si>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</si>
  <si>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</si>
  <si>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</si>
  <si>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</si>
  <si>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</si>
  <si>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</si>
  <si>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</si>
  <si>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</si>
  <si>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</si>
  <si>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</si>
  <si>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</si>
  <si>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</si>
  <si>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</si>
  <si>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</si>
  <si>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</si>
  <si>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</si>
  <si>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</si>
  <si>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</si>
  <si>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</si>
  <si>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</si>
  <si>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</si>
  <si>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</si>
  <si>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</si>
  <si>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</si>
  <si>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</si>
  <si>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</si>
  <si>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</si>
  <si>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</si>
  <si>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</si>
  <si>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</si>
  <si>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</si>
  <si>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</si>
  <si>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</si>
  <si>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</si>
  <si>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</si>
  <si>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</si>
  <si>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</si>
  <si>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</si>
  <si>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</si>
  <si>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</si>
  <si>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</si>
  <si>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</si>
  <si>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</si>
  <si>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</si>
  <si>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</si>
  <si>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</si>
  <si>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</si>
  <si>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</si>
  <si>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</si>
  <si>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</si>
  <si>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</si>
  <si>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</si>
  <si>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</si>
  <si>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</si>
  <si>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</si>
  <si>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</si>
  <si>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</si>
  <si>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</si>
  <si>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</si>
  <si>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</si>
  <si>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</si>
  <si>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</si>
  <si>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</si>
  <si>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</si>
  <si>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</si>
  <si>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</si>
  <si>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</si>
  <si>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</si>
  <si>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</si>
  <si>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</si>
  <si>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</si>
  <si>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</si>
  <si>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</si>
  <si>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</si>
  <si>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</si>
  <si>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</si>
  <si>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</si>
  <si>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</si>
  <si>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</si>
  <si>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</si>
  <si>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</si>
  <si>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</si>
  <si>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</si>
  <si>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</si>
  <si>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</si>
  <si>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</si>
  <si>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</si>
  <si>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</si>
  <si>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</si>
  <si>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</si>
  <si>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</si>
  <si>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</si>
  <si>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</si>
  <si>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</si>
  <si>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</si>
  <si>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</si>
  <si>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</si>
  <si>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</si>
  <si>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</si>
  <si>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</si>
  <si>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</si>
  <si>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</si>
  <si>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</si>
  <si>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</si>
  <si>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</si>
  <si>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</si>
  <si>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</si>
  <si>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</si>
  <si>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</si>
  <si>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</si>
  <si>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</si>
  <si>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</si>
  <si>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</si>
  <si>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</si>
  <si>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</si>
  <si>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</si>
  <si>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</si>
  <si>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</si>
  <si>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</si>
  <si>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</si>
  <si>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</si>
  <si>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</si>
  <si>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</si>
  <si>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</si>
  <si>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</si>
  <si>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</si>
  <si>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</si>
  <si>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</si>
  <si>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</si>
  <si>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</si>
  <si>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</si>
  <si>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</si>
  <si>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</si>
  <si>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</si>
  <si>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</si>
  <si>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</si>
  <si>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</si>
  <si>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</si>
  <si>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</si>
  <si>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</si>
  <si>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</si>
  <si>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</si>
  <si>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</si>
  <si>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</si>
  <si>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</si>
  <si>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</si>
  <si>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</si>
  <si>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</si>
  <si>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</si>
  <si>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</si>
  <si>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</si>
  <si>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</si>
  <si>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</si>
  <si>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</si>
  <si>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</si>
  <si>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</si>
  <si>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</si>
  <si>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</si>
  <si>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</si>
  <si>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</si>
  <si>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</si>
  <si>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</si>
  <si>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</si>
  <si>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</si>
  <si>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</si>
  <si>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</si>
  <si>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</si>
  <si>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</si>
  <si>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</si>
  <si>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</si>
  <si>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</si>
  <si>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</si>
  <si>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</si>
  <si>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</si>
  <si>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</si>
  <si>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</si>
  <si>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</si>
  <si>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</si>
  <si>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</si>
  <si>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</si>
  <si>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</si>
  <si>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</si>
  <si>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</si>
  <si>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</si>
  <si>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</si>
  <si>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</si>
  <si>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</si>
  <si>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</si>
  <si>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</si>
  <si>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</si>
  <si>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</si>
  <si>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</si>
  <si>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</si>
  <si>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</si>
  <si>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</si>
  <si>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</si>
  <si>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</si>
  <si>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</si>
  <si>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</si>
  <si>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</si>
  <si>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</si>
  <si>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</si>
  <si>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</si>
  <si>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</si>
  <si>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</si>
  <si>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</si>
  <si>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</si>
  <si>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</si>
  <si>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</si>
  <si>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</si>
  <si>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</si>
  <si>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</si>
  <si>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</si>
  <si>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</si>
  <si>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</si>
  <si>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</si>
  <si>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</si>
  <si>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</si>
  <si>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</si>
  <si>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</si>
  <si>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</si>
  <si>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</si>
  <si>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</si>
  <si>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</si>
  <si>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</si>
  <si>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</si>
  <si>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</si>
  <si>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</si>
  <si>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</si>
  <si>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</si>
  <si>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</si>
  <si>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</si>
  <si>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</si>
  <si>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</si>
  <si>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</si>
  <si>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</si>
  <si>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</si>
  <si>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</si>
  <si>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</si>
  <si>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</si>
  <si>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</si>
  <si>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</si>
  <si>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</si>
  <si>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</si>
  <si>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</si>
  <si>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</si>
  <si>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</si>
  <si>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</si>
  <si>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</si>
  <si>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</si>
  <si>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</si>
  <si>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</si>
  <si>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</si>
  <si>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</si>
  <si>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</si>
  <si>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</si>
  <si>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</si>
  <si>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</si>
  <si>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</si>
  <si>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</si>
  <si>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</si>
  <si>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</si>
  <si>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</si>
  <si>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</si>
  <si>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</si>
  <si>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</si>
  <si>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</si>
  <si>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</si>
  <si>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</si>
  <si>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</si>
  <si>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</si>
  <si>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</si>
  <si>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</si>
  <si>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</si>
  <si>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</si>
  <si>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</si>
  <si>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</si>
  <si>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</si>
  <si>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</si>
  <si>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</si>
  <si>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</si>
  <si>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</si>
  <si>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</si>
  <si>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</si>
  <si>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</si>
  <si>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</si>
  <si>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</si>
  <si>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</si>
  <si>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</si>
  <si>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</si>
  <si>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</si>
  <si>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</si>
  <si>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</si>
  <si>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</si>
  <si>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</si>
  <si>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</si>
  <si>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</si>
  <si>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</si>
  <si>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</si>
  <si>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</si>
  <si>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</si>
  <si>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</si>
  <si>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</si>
  <si>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</si>
  <si>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</si>
  <si>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</si>
  <si>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</si>
  <si>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</si>
  <si>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</si>
  <si>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</si>
  <si>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</si>
  <si>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</si>
  <si>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</si>
  <si>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</si>
  <si>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</si>
  <si>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</si>
  <si>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</si>
  <si>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</si>
  <si>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</si>
  <si>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</si>
  <si>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</si>
  <si>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</si>
  <si>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</si>
  <si>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</si>
  <si>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</si>
  <si>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</si>
  <si>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</si>
  <si>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</si>
  <si>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</si>
  <si>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</si>
  <si>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</si>
  <si>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</si>
  <si>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</si>
  <si>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</si>
  <si>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</si>
  <si>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</si>
  <si>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</si>
  <si>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</si>
  <si>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</si>
  <si>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</si>
  <si>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</si>
  <si>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</si>
  <si>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</si>
  <si>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</si>
  <si>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</si>
  <si>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</si>
  <si>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</si>
  <si>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</si>
  <si>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</si>
  <si>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</si>
  <si>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</si>
  <si>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</si>
  <si>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</si>
  <si>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</si>
  <si>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</si>
  <si>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</si>
  <si>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</si>
  <si>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</si>
  <si>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</si>
  <si>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</si>
  <si>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</si>
  <si>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</si>
  <si>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</si>
  <si>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</si>
  <si>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</si>
  <si>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</si>
  <si>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</si>
  <si>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</si>
  <si>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</si>
  <si>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</si>
  <si>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</si>
  <si>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</si>
  <si>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</si>
  <si>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</si>
  <si>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</si>
  <si>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</si>
  <si>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</si>
  <si>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</si>
  <si>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</si>
  <si>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</si>
  <si>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</si>
  <si>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</si>
  <si>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</si>
  <si>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</si>
  <si>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</si>
  <si>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</si>
  <si>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</si>
  <si>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</si>
  <si>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</si>
  <si>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</si>
  <si>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</si>
  <si>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</si>
  <si>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</si>
  <si>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</si>
  <si>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</si>
  <si>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</si>
  <si>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</si>
  <si>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</si>
  <si>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</si>
  <si>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</si>
  <si>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</si>
  <si>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</si>
  <si>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</si>
  <si>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</si>
  <si>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</si>
  <si>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</si>
  <si>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</si>
  <si>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</si>
  <si>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</si>
  <si>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</si>
  <si>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</si>
  <si>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</si>
  <si>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</si>
  <si>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</si>
  <si>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</si>
  <si>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</si>
  <si>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</si>
  <si>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</si>
  <si>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</si>
  <si>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</si>
  <si>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</si>
  <si>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</si>
  <si>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</si>
  <si>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</si>
  <si>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</si>
  <si>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</si>
  <si>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</si>
  <si>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</si>
  <si>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</si>
  <si>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</si>
  <si>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</si>
  <si>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</si>
  <si>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</si>
  <si>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</si>
  <si>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</si>
  <si>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</si>
  <si>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</si>
  <si>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</si>
  <si>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</si>
  <si>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</si>
  <si>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</si>
  <si>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</si>
  <si>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</si>
  <si>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</si>
  <si>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</si>
  <si>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</si>
  <si>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</si>
  <si>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</si>
  <si>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</si>
  <si>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</si>
  <si>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</si>
  <si>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</si>
  <si>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</si>
  <si>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</si>
  <si>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</si>
  <si>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</si>
  <si>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</si>
  <si>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</si>
  <si>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</si>
  <si>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</si>
  <si>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</si>
  <si>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</si>
  <si>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</si>
  <si>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</si>
  <si>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</si>
  <si>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</si>
  <si>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</si>
  <si>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</si>
  <si>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</si>
  <si>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</si>
  <si>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</si>
  <si>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</si>
  <si>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</si>
  <si>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</si>
  <si>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</si>
  <si>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</si>
  <si>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</si>
  <si>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</si>
  <si>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</si>
  <si>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</si>
  <si>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</si>
  <si>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</si>
  <si>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</si>
  <si>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</si>
  <si>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</si>
  <si>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</si>
  <si>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</si>
  <si>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</si>
  <si>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</si>
  <si>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</si>
  <si>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</si>
  <si>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</si>
  <si>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</si>
  <si>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</si>
  <si>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</si>
  <si>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</si>
  <si>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</si>
  <si>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</si>
  <si>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</si>
  <si>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</si>
  <si>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</si>
  <si>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</si>
  <si>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</si>
  <si>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</si>
  <si>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</si>
  <si>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</si>
  <si>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</si>
  <si>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</si>
  <si>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</si>
  <si>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</si>
  <si>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</si>
  <si>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</si>
  <si>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</si>
  <si>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</si>
  <si>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</si>
  <si>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</si>
  <si>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</si>
  <si>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</si>
  <si>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</si>
  <si>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</si>
  <si>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</si>
  <si>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</si>
  <si>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</si>
  <si>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</si>
  <si>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</si>
  <si>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</si>
  <si>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</si>
  <si>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</si>
  <si>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</si>
  <si>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</si>
  <si>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</si>
  <si>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</si>
  <si>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</si>
  <si>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</si>
  <si>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</si>
  <si>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</si>
  <si>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</si>
  <si>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</si>
  <si>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</si>
  <si>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</si>
  <si>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</si>
  <si>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</si>
  <si>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</si>
  <si>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</si>
  <si>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</si>
  <si>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</si>
  <si>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</si>
  <si>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</si>
  <si>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</si>
  <si>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</si>
  <si>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</si>
  <si>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</si>
  <si>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</si>
  <si>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</si>
  <si>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</si>
  <si>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</si>
  <si>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</si>
  <si>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</si>
  <si>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</si>
  <si>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</si>
  <si>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</si>
  <si>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</si>
  <si>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</si>
  <si>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</si>
  <si>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</si>
  <si>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</si>
  <si>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</si>
  <si>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</si>
  <si>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</si>
  <si>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</si>
  <si>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</si>
  <si>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</si>
  <si>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</si>
  <si>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</si>
  <si>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</si>
  <si>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</si>
  <si>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</si>
  <si>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</si>
  <si>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</si>
  <si>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</si>
  <si>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</si>
  <si>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</si>
  <si>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</si>
  <si>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</si>
  <si>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</si>
  <si>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</si>
  <si>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</si>
  <si>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</si>
  <si>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</si>
  <si>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</si>
  <si>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</si>
  <si>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</si>
  <si>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</si>
  <si>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</si>
  <si>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</si>
  <si>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</si>
  <si>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</si>
  <si>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</si>
  <si>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</si>
  <si>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</si>
  <si>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</si>
  <si>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</si>
  <si>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</si>
  <si>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</si>
  <si>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</si>
  <si>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</si>
  <si>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</si>
  <si>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</si>
  <si>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</si>
  <si>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</si>
  <si>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</si>
  <si>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</si>
  <si>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</si>
  <si>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</si>
  <si>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</si>
  <si>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</si>
  <si>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</si>
  <si>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</si>
  <si>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</si>
  <si>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</si>
  <si>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</si>
  <si>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</si>
  <si>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</si>
  <si>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</si>
  <si>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</si>
  <si>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</si>
  <si>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</si>
  <si>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</si>
  <si>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</si>
  <si>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</si>
  <si>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</si>
  <si>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</si>
  <si>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</si>
  <si>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</si>
  <si>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</si>
  <si>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</si>
  <si>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</si>
  <si>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</si>
  <si>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</si>
  <si>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</si>
  <si>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</si>
  <si>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</si>
  <si>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</si>
  <si>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</si>
  <si>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</si>
  <si>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</si>
  <si>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</si>
  <si>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</si>
  <si>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</si>
  <si>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</si>
  <si>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</si>
  <si>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</si>
  <si>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</si>
  <si>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</si>
  <si>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</si>
  <si>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</si>
  <si>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</si>
  <si>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</si>
  <si>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</si>
  <si>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</si>
  <si>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</si>
  <si>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</si>
  <si>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</si>
  <si>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</si>
  <si>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</si>
  <si>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</si>
  <si>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</si>
  <si>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</si>
  <si>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</si>
  <si>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</si>
  <si>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</si>
  <si>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</si>
  <si>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</si>
  <si>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</si>
  <si>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</si>
  <si>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</si>
  <si>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</si>
  <si>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</si>
  <si>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</si>
  <si>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</si>
  <si>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</si>
  <si>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</si>
  <si>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</si>
  <si>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</si>
  <si>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</si>
  <si>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</si>
  <si>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</si>
  <si>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</si>
  <si>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</si>
  <si>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</si>
  <si>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</si>
  <si>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</si>
  <si>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</si>
  <si>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</si>
  <si>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</si>
  <si>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</si>
  <si>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</si>
  <si>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</si>
  <si>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</si>
  <si>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</si>
  <si>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</si>
  <si>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</si>
  <si>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</si>
  <si>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</si>
  <si>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</si>
  <si>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</si>
  <si>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</si>
  <si>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</si>
  <si>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</si>
  <si>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</si>
  <si>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</si>
  <si>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</si>
  <si>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</si>
  <si>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</si>
  <si>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</si>
  <si>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</si>
  <si>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</si>
  <si>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</si>
  <si>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</si>
  <si>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</si>
  <si>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</si>
  <si>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</si>
  <si>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</si>
  <si>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</si>
  <si>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</si>
  <si>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</si>
  <si>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</si>
  <si>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</si>
  <si>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</si>
  <si>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</si>
  <si>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</si>
  <si>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</si>
  <si>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</si>
  <si>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</si>
  <si>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</si>
  <si>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</si>
  <si>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</si>
  <si>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</si>
  <si>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</si>
  <si>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</si>
  <si>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</si>
  <si>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</si>
  <si>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</si>
  <si>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</si>
  <si>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</si>
  <si>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</si>
  <si>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</si>
  <si>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</si>
  <si>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</si>
  <si>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</si>
  <si>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</si>
  <si>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</si>
  <si>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</si>
  <si>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</si>
  <si>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</si>
  <si>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</si>
  <si>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</si>
  <si>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</si>
  <si>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</si>
  <si>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</si>
  <si>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</si>
  <si>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</si>
  <si>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</si>
  <si>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</si>
  <si>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</si>
  <si>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</si>
  <si>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</si>
  <si>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</si>
  <si>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</si>
  <si>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</si>
  <si>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</si>
  <si>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</si>
  <si>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</si>
  <si>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</si>
  <si>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</si>
  <si>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</si>
  <si>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</si>
  <si>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</si>
  <si>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</si>
  <si>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</si>
  <si>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</si>
  <si>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</si>
  <si>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</si>
  <si>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</si>
  <si>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</si>
  <si>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</si>
  <si>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</si>
  <si>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</si>
  <si>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</si>
  <si>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</si>
  <si>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</si>
  <si>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</si>
  <si>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</si>
  <si>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</si>
  <si>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</si>
  <si>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</si>
  <si>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</si>
  <si>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</si>
  <si>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</si>
  <si>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</si>
  <si>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</si>
  <si>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</si>
  <si>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</si>
  <si>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</si>
  <si>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</si>
  <si>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</si>
  <si>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</si>
  <si>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</si>
  <si>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</si>
  <si>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</si>
  <si>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</si>
  <si>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</si>
  <si>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</si>
  <si>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</si>
  <si>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</si>
  <si>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</si>
  <si>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</si>
  <si>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</si>
  <si>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</si>
  <si>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</si>
  <si>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</si>
  <si>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</si>
  <si>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</si>
  <si>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</si>
  <si>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</si>
  <si>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</si>
  <si>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</si>
  <si>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</si>
  <si>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</si>
  <si>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</si>
  <si>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</si>
  <si>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</si>
  <si>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</si>
  <si>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</si>
  <si>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</si>
  <si>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</si>
  <si>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</si>
  <si>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</si>
  <si>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</si>
  <si>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</si>
  <si>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</si>
  <si>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</si>
  <si>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</si>
  <si>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</si>
  <si>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</si>
  <si>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</si>
  <si>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</si>
  <si>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</si>
  <si>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</si>
  <si>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</si>
  <si>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</si>
  <si>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</si>
  <si>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</si>
  <si>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</si>
  <si>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</si>
  <si>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</si>
  <si>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</si>
  <si>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</si>
  <si>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</si>
  <si>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</si>
  <si>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</si>
  <si>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</si>
  <si>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</si>
  <si>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</si>
  <si>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</si>
  <si>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</si>
  <si>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</si>
  <si>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</si>
  <si>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</si>
  <si>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</si>
  <si>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</si>
  <si>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</si>
  <si>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</si>
  <si>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</si>
  <si>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</si>
  <si>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</si>
  <si>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</si>
  <si>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</si>
  <si>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</si>
  <si>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</si>
  <si>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</si>
  <si>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</si>
  <si>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</si>
  <si>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</si>
  <si>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</si>
  <si>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</si>
  <si>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</si>
  <si>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</si>
  <si>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</si>
  <si>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</si>
  <si>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</si>
  <si>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</si>
  <si>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</si>
  <si>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</si>
  <si>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</si>
  <si>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</si>
  <si>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</si>
  <si>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</si>
  <si>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</si>
  <si>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</si>
  <si>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</si>
  <si>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</si>
  <si>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</si>
  <si>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</si>
  <si>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</si>
  <si>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</si>
  <si>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</si>
  <si>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</si>
  <si>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</si>
  <si>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</si>
  <si>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</si>
  <si>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</si>
  <si>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</si>
  <si>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</si>
  <si>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</si>
  <si>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</si>
  <si>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</si>
  <si>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</si>
  <si>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</si>
  <si>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</si>
  <si>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</si>
  <si>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</si>
  <si>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</si>
  <si>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</si>
  <si>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</si>
  <si>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</si>
  <si>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</si>
  <si>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</si>
  <si>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</si>
  <si>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</si>
  <si>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</si>
  <si>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</si>
  <si>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</si>
  <si>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</si>
  <si>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</si>
  <si>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</si>
  <si>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</si>
  <si>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</si>
  <si>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</si>
  <si>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</si>
  <si>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</si>
  <si>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</si>
  <si>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</si>
  <si>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</si>
  <si>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</si>
  <si>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</si>
  <si>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</si>
  <si>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</si>
  <si>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</si>
  <si>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</si>
  <si>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</si>
  <si>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</si>
  <si>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</si>
  <si>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</si>
  <si>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</si>
  <si>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</si>
  <si>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</si>
  <si>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</si>
  <si>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</si>
  <si>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</si>
  <si>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</si>
  <si>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</si>
  <si>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</si>
  <si>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</si>
  <si>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</si>
  <si>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</si>
  <si>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</si>
  <si>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</si>
  <si>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</si>
  <si>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</si>
  <si>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</si>
  <si>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</si>
  <si>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</si>
  <si>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</si>
  <si>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</si>
  <si>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</si>
  <si>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</si>
  <si>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</si>
  <si>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</si>
  <si>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</si>
  <si>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</si>
  <si>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</si>
  <si>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</si>
  <si>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</si>
  <si>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</si>
  <si>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</si>
  <si>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</si>
  <si>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</si>
  <si>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</si>
  <si>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</si>
  <si>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</si>
  <si>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</si>
  <si>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</si>
  <si>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</si>
  <si>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</si>
  <si>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</si>
  <si>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</si>
  <si>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</si>
  <si>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</si>
  <si>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</si>
  <si>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</si>
  <si>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</si>
  <si>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</si>
  <si>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</si>
  <si>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</si>
  <si>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</si>
  <si>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</si>
  <si>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</si>
  <si>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</si>
  <si>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</si>
  <si>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</si>
  <si>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</si>
  <si>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</si>
  <si>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</si>
  <si>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</si>
  <si>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</si>
  <si>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</si>
  <si>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</si>
  <si>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</si>
  <si>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</si>
  <si>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</si>
  <si>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</si>
  <si>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</si>
  <si>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</si>
  <si>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</si>
  <si>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</si>
  <si>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</si>
  <si>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</si>
  <si>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</si>
  <si>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</si>
  <si>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</si>
  <si>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</si>
  <si>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</si>
  <si>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</si>
  <si>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</si>
  <si>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</si>
  <si>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</si>
  <si>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</si>
  <si>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</si>
  <si>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</si>
  <si>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</si>
  <si>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</si>
  <si>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</si>
  <si>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</si>
  <si>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</si>
  <si>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</si>
  <si>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</si>
  <si>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</si>
  <si>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</si>
  <si>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</si>
  <si>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</si>
  <si>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</si>
  <si>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</si>
  <si>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</si>
  <si>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</si>
  <si>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</si>
  <si>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</si>
  <si>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</si>
  <si>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</si>
  <si>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</si>
  <si>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</si>
  <si>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</si>
  <si>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</si>
  <si>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</si>
  <si>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</si>
  <si>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</si>
  <si>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</si>
  <si>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</si>
  <si>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</si>
  <si>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</si>
  <si>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</si>
  <si>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</si>
  <si>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</si>
  <si>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</si>
  <si>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</si>
  <si>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</si>
  <si>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</si>
  <si>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</si>
  <si>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</si>
  <si>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</si>
  <si>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</si>
  <si>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</si>
  <si>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</si>
  <si>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</si>
  <si>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</si>
  <si>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</si>
  <si>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</si>
  <si>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</si>
  <si>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</si>
  <si>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</si>
  <si>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</si>
  <si>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</si>
  <si>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</si>
  <si>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</si>
  <si>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</si>
  <si>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</si>
  <si>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</si>
  <si>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</si>
  <si>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</si>
  <si>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</si>
  <si>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</si>
  <si>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</si>
  <si>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</si>
  <si>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</si>
  <si>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</si>
  <si>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</si>
  <si>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</si>
  <si>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</si>
  <si>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</si>
  <si>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</si>
  <si>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</si>
  <si>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</si>
  <si>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</si>
  <si>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</si>
  <si>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</si>
  <si>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</si>
  <si>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</si>
  <si>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</si>
  <si>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</si>
  <si>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</si>
  <si>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</si>
  <si>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</si>
  <si>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</si>
  <si>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</si>
  <si>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</si>
  <si>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</si>
  <si>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</si>
  <si>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</si>
  <si>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</si>
  <si>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</si>
  <si>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</si>
  <si>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</si>
  <si>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</si>
  <si>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</si>
  <si>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</si>
  <si>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</si>
  <si>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</si>
  <si>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</si>
  <si>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</si>
  <si>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</si>
  <si>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</si>
  <si>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</si>
  <si>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</si>
  <si>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</si>
  <si>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</si>
  <si>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</si>
  <si>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</si>
  <si>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</si>
  <si>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</si>
  <si>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</si>
  <si>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</si>
  <si>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</si>
  <si>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</si>
  <si>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</si>
  <si>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</si>
  <si>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</si>
  <si>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</si>
  <si>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</si>
  <si>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</si>
  <si>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</si>
  <si>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</si>
  <si>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</si>
  <si>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</si>
  <si>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</si>
  <si>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</si>
  <si>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</si>
  <si>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</si>
  <si>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</si>
  <si>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</si>
  <si>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</si>
  <si>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</si>
  <si>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</si>
  <si>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</si>
  <si>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</si>
  <si>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</si>
  <si>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</si>
  <si>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</si>
  <si>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</si>
  <si>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</si>
  <si>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</si>
  <si>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</si>
  <si>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</si>
  <si>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</si>
  <si>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</si>
  <si>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</si>
  <si>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</si>
  <si>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</si>
  <si>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</si>
  <si>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</si>
  <si>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</si>
  <si>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</si>
  <si>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</si>
  <si>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</si>
  <si>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</si>
  <si>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</si>
  <si>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</si>
  <si>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</si>
  <si>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</si>
  <si>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</si>
  <si>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</si>
  <si>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</si>
  <si>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</si>
  <si>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</si>
  <si>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</si>
  <si>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</si>
  <si>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</si>
  <si>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</si>
  <si>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</si>
  <si>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</si>
  <si>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</si>
  <si>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</si>
  <si>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</si>
  <si>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</si>
  <si>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</si>
  <si>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</si>
  <si>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</si>
  <si>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</si>
  <si>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</si>
  <si>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</si>
  <si>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</si>
  <si>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</si>
  <si>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</si>
  <si>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</si>
  <si>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</si>
  <si>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</si>
  <si>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</si>
  <si>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</si>
  <si>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</si>
  <si>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</si>
  <si>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</si>
  <si>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</si>
  <si>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</si>
  <si>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</si>
  <si>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</si>
  <si>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</si>
  <si>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</si>
  <si>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</si>
  <si>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</si>
  <si>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</si>
  <si>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</si>
  <si>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</si>
  <si>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</si>
  <si>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</si>
  <si>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</si>
  <si>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</si>
  <si>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</si>
  <si>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</si>
  <si>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</si>
  <si>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</si>
  <si>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</si>
  <si>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</si>
  <si>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</si>
  <si>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</si>
  <si>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</si>
  <si>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</si>
  <si>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</si>
  <si>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</si>
  <si>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</si>
  <si>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</si>
  <si>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</si>
  <si>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</si>
  <si>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</si>
  <si>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</si>
  <si>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</si>
  <si>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</si>
  <si>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</si>
  <si>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</si>
  <si>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</si>
  <si>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</si>
  <si>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</si>
  <si>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</si>
  <si>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</si>
  <si>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</si>
  <si>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</si>
  <si>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</si>
  <si>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</si>
  <si>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</si>
  <si>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</si>
  <si>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</si>
  <si>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</si>
  <si>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</si>
  <si>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</si>
  <si>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</si>
  <si>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</si>
  <si>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</si>
  <si>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</si>
  <si>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</si>
  <si>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</si>
  <si>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</si>
  <si>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</si>
  <si>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</si>
  <si>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</si>
  <si>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</si>
  <si>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</si>
  <si>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</si>
  <si>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</si>
  <si>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</si>
  <si>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</si>
  <si>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</si>
  <si>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</si>
  <si>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</si>
  <si>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</si>
  <si>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</si>
  <si>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</si>
  <si>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</si>
  <si>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</si>
  <si>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</si>
  <si>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</si>
  <si>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</si>
  <si>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</si>
  <si>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</si>
  <si>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</si>
  <si>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</si>
  <si>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</si>
  <si>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</si>
  <si>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</si>
  <si>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</si>
  <si>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</si>
  <si>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</si>
  <si>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</si>
  <si>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</si>
  <si>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</si>
  <si>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</si>
  <si>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</si>
  <si>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</si>
  <si>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</si>
  <si>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</si>
  <si>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</si>
  <si>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</si>
  <si>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</si>
  <si>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</si>
  <si>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</si>
  <si>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</si>
  <si>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</si>
  <si>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</si>
  <si>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</si>
  <si>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</si>
  <si>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</si>
  <si>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</si>
  <si>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</si>
  <si>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</si>
  <si>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</si>
  <si>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</si>
  <si>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</si>
  <si>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</si>
  <si>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</si>
  <si>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</si>
  <si>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</si>
  <si>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</si>
  <si>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</si>
  <si>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</si>
  <si>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</si>
  <si>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</si>
  <si>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</si>
  <si>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</si>
  <si>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</si>
  <si>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</si>
  <si>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</si>
  <si>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</si>
  <si>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</si>
  <si>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</si>
  <si>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</si>
  <si>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</si>
  <si>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</si>
  <si>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</si>
  <si>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</si>
  <si>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</si>
  <si>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</si>
  <si>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</si>
  <si>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</si>
  <si>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</si>
  <si>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</si>
  <si>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</si>
  <si>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</si>
  <si>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</si>
  <si>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</si>
  <si>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</si>
  <si>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</si>
  <si>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</si>
  <si>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</si>
  <si>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</si>
  <si>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</si>
  <si>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</si>
  <si>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</si>
  <si>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</si>
  <si>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</si>
  <si>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</si>
  <si>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</si>
  <si>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</si>
  <si>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</si>
  <si>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</si>
  <si>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</si>
  <si>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</si>
  <si>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</si>
  <si>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</si>
  <si>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</si>
  <si>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</si>
  <si>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</si>
  <si>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</si>
  <si>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</si>
  <si>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</si>
  <si>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</si>
  <si>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</si>
  <si>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</si>
  <si>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</si>
  <si>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</si>
  <si>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</si>
  <si>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</si>
  <si>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</si>
  <si>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</si>
  <si>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</si>
  <si>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</si>
  <si>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</si>
  <si>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</si>
  <si>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</si>
  <si>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</si>
  <si>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</si>
  <si>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</si>
  <si>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</si>
  <si>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</si>
  <si>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</si>
  <si>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</si>
  <si>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</si>
  <si>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</si>
  <si>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</si>
  <si>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</si>
  <si>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</si>
  <si>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</si>
  <si>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</si>
  <si>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</si>
  <si>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</si>
  <si>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</si>
  <si>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</si>
  <si>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</si>
  <si>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</si>
  <si>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</si>
  <si>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</si>
  <si>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</si>
  <si>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</si>
  <si>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</si>
  <si>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</si>
  <si>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</si>
  <si>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</si>
  <si>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</si>
  <si>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</si>
  <si>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</si>
  <si>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</si>
  <si>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</si>
  <si>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</si>
  <si>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</si>
  <si>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</si>
  <si>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</si>
  <si>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</si>
  <si>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</si>
  <si>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</si>
  <si>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</si>
  <si>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</si>
  <si>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</si>
  <si>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</si>
  <si>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</si>
  <si>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</si>
  <si>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</si>
  <si>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</si>
  <si>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</si>
  <si>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</si>
  <si>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</si>
  <si>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</si>
  <si>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</si>
  <si>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</si>
  <si>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</si>
  <si>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</si>
  <si>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</si>
  <si>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</si>
  <si>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</si>
  <si>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</si>
  <si>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</si>
  <si>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</si>
  <si>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</si>
  <si>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</si>
  <si>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</si>
  <si>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</si>
  <si>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</si>
  <si>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</si>
  <si>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</si>
  <si>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</si>
  <si>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</si>
  <si>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</si>
  <si>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</si>
  <si>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</si>
  <si>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</si>
  <si>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</si>
  <si>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</si>
  <si>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</si>
  <si>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</si>
  <si>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</si>
  <si>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</si>
  <si>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</si>
  <si>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</si>
  <si>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</si>
  <si>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</si>
  <si>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</si>
  <si>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</si>
  <si>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</si>
  <si>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</si>
  <si>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</si>
  <si>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</si>
  <si>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</si>
  <si>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</si>
  <si>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</si>
  <si>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</si>
  <si>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</si>
  <si>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</si>
  <si>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</si>
  <si>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</si>
  <si>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</si>
  <si>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</si>
  <si>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</si>
  <si>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</si>
  <si>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</si>
  <si>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</si>
  <si>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</si>
  <si>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</si>
  <si>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</si>
  <si>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</si>
  <si>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</si>
  <si>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</si>
  <si>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</si>
  <si>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</si>
  <si>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</si>
  <si>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</si>
  <si>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</si>
  <si>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</si>
  <si>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</si>
  <si>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</si>
  <si>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</si>
  <si>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</si>
  <si>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</si>
  <si>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</si>
  <si>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</si>
  <si>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</si>
  <si>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</si>
  <si>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</si>
  <si>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</si>
  <si>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</si>
  <si>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</si>
  <si>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</si>
  <si>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</si>
  <si>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</si>
  <si>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</si>
  <si>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</si>
  <si>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</si>
  <si>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</si>
  <si>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</si>
  <si>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</si>
  <si>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</si>
  <si>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</si>
  <si>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</si>
  <si>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</si>
  <si>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</si>
  <si>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</si>
  <si>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</si>
  <si>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</si>
  <si>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</si>
  <si>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</si>
  <si>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</si>
  <si>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</si>
  <si>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</si>
  <si>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</si>
  <si>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</si>
  <si>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</si>
  <si>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</si>
  <si>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</si>
  <si>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</si>
  <si>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</si>
  <si>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</si>
  <si>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</si>
  <si>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</si>
  <si>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</si>
  <si>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</si>
  <si>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</si>
  <si>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</si>
  <si>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</si>
  <si>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</si>
  <si>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</si>
  <si>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</si>
  <si>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</si>
  <si>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</si>
  <si>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</si>
  <si>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</si>
  <si>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</si>
  <si>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</si>
  <si>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</si>
  <si>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</si>
  <si>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</si>
  <si>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</si>
  <si>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</si>
  <si>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</si>
  <si>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</si>
  <si>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</si>
  <si>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</si>
  <si>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</si>
  <si>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</si>
  <si>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</si>
  <si>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</si>
  <si>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</si>
  <si>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</si>
  <si>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</si>
  <si>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</si>
  <si>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</si>
  <si>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</si>
  <si>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</si>
  <si>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</si>
  <si>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</si>
  <si>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</si>
  <si>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</si>
  <si>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</si>
  <si>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</si>
  <si>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</si>
  <si>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</si>
  <si>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</si>
  <si>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</si>
  <si>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</si>
  <si>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</si>
  <si>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</si>
  <si>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</si>
  <si>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</si>
  <si>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</si>
  <si>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</si>
  <si>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</si>
  <si>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</si>
  <si>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</si>
  <si>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</si>
  <si>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</si>
  <si>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</si>
  <si>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</si>
  <si>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</si>
  <si>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</si>
  <si>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</si>
  <si>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</si>
  <si>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</si>
  <si>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</si>
  <si>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</si>
  <si>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</si>
  <si>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</si>
  <si>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</si>
  <si>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</si>
  <si>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</si>
  <si>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</si>
  <si>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</si>
  <si>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</si>
  <si>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</si>
  <si>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</si>
  <si>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</si>
  <si>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</si>
  <si>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</si>
  <si>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</si>
  <si>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</si>
  <si>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</si>
  <si>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</si>
  <si>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</si>
  <si>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</si>
  <si>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</si>
  <si>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</si>
  <si>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</si>
  <si>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</si>
  <si>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</si>
  <si>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</si>
  <si>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</si>
  <si>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</si>
  <si>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</si>
  <si>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</si>
  <si>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</si>
  <si>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</si>
  <si>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</si>
  <si>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</si>
  <si>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</si>
  <si>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</si>
  <si>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</si>
  <si>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</si>
  <si>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</si>
  <si>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</si>
  <si>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</si>
  <si>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</si>
  <si>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</si>
  <si>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</si>
  <si>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</si>
  <si>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</si>
  <si>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</si>
  <si>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</si>
  <si>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</si>
  <si>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</si>
  <si>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</si>
  <si>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</si>
  <si>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</si>
  <si>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</si>
  <si>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</si>
  <si>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</si>
  <si>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</si>
  <si>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</si>
  <si>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</si>
  <si>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</si>
  <si>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</si>
  <si>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</si>
  <si>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</si>
  <si>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</si>
  <si>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</si>
  <si>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</si>
  <si>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</si>
  <si>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</si>
  <si>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</si>
  <si>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</si>
  <si>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</si>
  <si>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</si>
  <si>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</si>
  <si>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</si>
  <si>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</si>
  <si>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</si>
  <si>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</si>
  <si>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</si>
  <si>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</si>
  <si>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</si>
  <si>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</si>
  <si>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</si>
  <si>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</si>
  <si>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</si>
  <si>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</si>
  <si>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</si>
  <si>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</si>
  <si>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</si>
  <si>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</si>
  <si>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</si>
  <si>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</si>
  <si>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</si>
  <si>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</si>
  <si>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</si>
  <si>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</si>
  <si>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</si>
  <si>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</si>
  <si>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</si>
  <si>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</si>
  <si>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</si>
  <si>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</si>
  <si>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</si>
  <si>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</si>
  <si>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</si>
  <si>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</si>
  <si>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</si>
  <si>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</si>
  <si>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</si>
  <si>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</si>
  <si>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</si>
  <si>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</si>
  <si>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</si>
  <si>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</si>
  <si>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</si>
  <si>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</si>
  <si>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</si>
  <si>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</si>
  <si>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</si>
  <si>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</si>
  <si>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</si>
  <si>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</si>
  <si>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</si>
  <si>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</si>
  <si>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</si>
  <si>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</si>
  <si>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</si>
  <si>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</si>
  <si>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</si>
  <si>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</si>
  <si>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</si>
  <si>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</si>
  <si>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</si>
  <si>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</si>
  <si>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</si>
  <si>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</si>
  <si>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</si>
  <si>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</si>
  <si>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</si>
  <si>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</si>
  <si>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</si>
  <si>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</si>
  <si>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</si>
  <si>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</si>
  <si>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</si>
  <si>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</si>
  <si>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</si>
  <si>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</si>
  <si>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</si>
  <si>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</si>
  <si>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</si>
  <si>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</si>
  <si>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</si>
  <si>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</si>
  <si>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</si>
  <si>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</si>
  <si>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</si>
  <si>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</si>
  <si>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</si>
  <si>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</si>
  <si>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</si>
  <si>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</si>
  <si>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</si>
  <si>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</si>
  <si>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</si>
  <si>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</si>
  <si>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</si>
  <si>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</si>
  <si>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</si>
  <si>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</si>
  <si>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</si>
  <si>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</si>
  <si>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</si>
  <si>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</si>
  <si>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</si>
  <si>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</si>
  <si>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</si>
  <si>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</si>
  <si>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</si>
  <si>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</si>
  <si>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</si>
  <si>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</si>
  <si>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</si>
  <si>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</si>
  <si>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</si>
  <si>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</si>
  <si>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</si>
  <si>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</si>
  <si>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</si>
  <si>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</si>
  <si>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</si>
  <si>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</si>
  <si>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</si>
  <si>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</si>
  <si>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</si>
  <si>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</si>
  <si>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</si>
  <si>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</si>
  <si>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</si>
  <si>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</si>
  <si>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</si>
  <si>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</si>
  <si>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</si>
  <si>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</si>
  <si>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</si>
  <si>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</si>
  <si>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</si>
  <si>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</si>
  <si>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</si>
  <si>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</si>
  <si>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</si>
  <si>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</si>
  <si>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</si>
  <si>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</si>
  <si>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</si>
  <si>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</si>
  <si>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</si>
  <si>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</si>
  <si>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</si>
  <si>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</si>
  <si>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</si>
  <si>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</si>
  <si>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</si>
  <si>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</si>
  <si>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</si>
  <si>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</si>
  <si>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</si>
  <si>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</si>
  <si>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</si>
  <si>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</si>
  <si>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</si>
  <si>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</si>
  <si>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</si>
  <si>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</si>
  <si>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</si>
  <si>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</si>
  <si>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</si>
  <si>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</si>
  <si>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</si>
  <si>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</si>
  <si>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</si>
  <si>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</si>
  <si>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</si>
  <si>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</si>
  <si>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</si>
  <si>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</si>
  <si>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</si>
  <si>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</si>
  <si>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</si>
  <si>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</si>
  <si>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</si>
  <si>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</si>
  <si>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</si>
  <si>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</si>
  <si>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</si>
  <si>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</si>
  <si>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</si>
  <si>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</si>
  <si>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</si>
  <si>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</si>
  <si>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</si>
  <si>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</si>
  <si>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</si>
  <si>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</si>
  <si>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</si>
  <si>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</si>
  <si>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</si>
  <si>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</si>
  <si>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</si>
  <si>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</si>
  <si>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</si>
  <si>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</si>
  <si>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</si>
  <si>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</si>
  <si>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</si>
  <si>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</si>
  <si>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</si>
  <si>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</si>
  <si>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</si>
  <si>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</si>
  <si>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</si>
  <si>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</si>
  <si>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</si>
  <si>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</si>
  <si>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</si>
  <si>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</si>
  <si>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</si>
  <si>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</si>
  <si>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</si>
  <si>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</si>
  <si>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</si>
  <si>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</si>
  <si>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</si>
  <si>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</si>
  <si>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</si>
  <si>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</si>
  <si>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</si>
  <si>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</si>
  <si>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</si>
  <si>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</si>
  <si>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</si>
  <si>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</si>
  <si>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</si>
  <si>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</si>
  <si>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</si>
  <si>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</si>
  <si>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</si>
  <si>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</si>
  <si>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</si>
  <si>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</si>
  <si>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</si>
  <si>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</si>
  <si>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</si>
  <si>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</si>
  <si>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</si>
  <si>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</si>
  <si>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</si>
  <si>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</si>
  <si>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</si>
  <si>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</si>
  <si>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</si>
  <si>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</si>
  <si>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</si>
  <si>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</si>
  <si>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</si>
  <si>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</si>
  <si>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</si>
  <si>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</si>
  <si>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</si>
  <si>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</si>
  <si>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</si>
  <si>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</si>
  <si>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</si>
  <si>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</si>
  <si>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</si>
  <si>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</si>
  <si>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</si>
  <si>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</si>
  <si>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</si>
  <si>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</si>
  <si>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</si>
  <si>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</si>
  <si>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</si>
  <si>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</si>
  <si>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</si>
  <si>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</si>
  <si>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</si>
  <si>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</si>
  <si>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</si>
  <si>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</si>
  <si>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</si>
  <si>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</si>
  <si>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</si>
  <si>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</si>
  <si>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</si>
  <si>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</si>
  <si>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</si>
  <si>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</si>
  <si>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</si>
  <si>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</si>
  <si>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</si>
  <si>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</si>
  <si>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</si>
  <si>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</si>
  <si>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</si>
  <si>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</si>
  <si>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</si>
  <si>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</si>
  <si>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</si>
  <si>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</si>
  <si>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</si>
  <si>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</si>
  <si>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</si>
  <si>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</si>
  <si>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</si>
  <si>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</si>
  <si>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</si>
  <si>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</si>
  <si>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</si>
  <si>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</si>
  <si>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</si>
  <si>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</si>
  <si>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</si>
  <si>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</si>
  <si>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</si>
  <si>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</si>
  <si>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</si>
  <si>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</si>
  <si>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</si>
  <si>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</si>
  <si>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</si>
  <si>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</si>
  <si>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</si>
  <si>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</si>
  <si>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</si>
  <si>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</si>
  <si>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</si>
  <si>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</si>
  <si>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</si>
  <si>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</si>
  <si>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</si>
  <si>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</si>
  <si>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</si>
  <si>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</si>
  <si>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</si>
  <si>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</si>
  <si>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</si>
  <si>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</si>
  <si>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</si>
  <si>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</si>
  <si>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</si>
  <si>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</si>
  <si>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</si>
  <si>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</si>
  <si>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</si>
  <si>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</si>
  <si>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</si>
  <si>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</si>
  <si>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</si>
  <si>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</si>
  <si>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</si>
  <si>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</si>
  <si>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</si>
  <si>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</si>
  <si>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</si>
  <si>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</si>
  <si>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</si>
  <si>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</si>
  <si>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</si>
  <si>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</si>
  <si>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</si>
  <si>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</si>
  <si>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</si>
  <si>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</si>
  <si>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</si>
  <si>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</si>
  <si>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</si>
  <si>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</si>
  <si>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</si>
  <si>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</si>
  <si>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</si>
  <si>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</si>
  <si>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</si>
  <si>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</si>
  <si>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</si>
  <si>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</si>
  <si>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</si>
  <si>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</si>
  <si>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</si>
  <si>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</si>
  <si>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</si>
  <si>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</si>
  <si>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</si>
  <si>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</si>
  <si>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</si>
  <si>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</si>
  <si>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</si>
  <si>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</si>
  <si>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</si>
  <si>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</si>
  <si>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</si>
  <si>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</si>
  <si>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</si>
  <si>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</si>
  <si>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</si>
  <si>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</si>
  <si>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</si>
  <si>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</si>
  <si>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</si>
  <si>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</si>
  <si>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</si>
  <si>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</si>
  <si>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</si>
  <si>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</si>
  <si>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</si>
  <si>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</si>
  <si>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</si>
  <si>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</si>
  <si>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</si>
  <si>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</si>
  <si>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</si>
  <si>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</si>
  <si>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</si>
  <si>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</si>
  <si>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</si>
  <si>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</si>
  <si>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</si>
  <si>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</si>
  <si>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</si>
  <si>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</si>
  <si>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</si>
  <si>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</si>
  <si>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</si>
  <si>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</si>
  <si>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</si>
  <si>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</si>
  <si>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</si>
  <si>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</si>
  <si>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</si>
  <si>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</si>
  <si>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</si>
  <si>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</si>
  <si>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</si>
  <si>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</si>
  <si>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</si>
  <si>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</si>
  <si>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</si>
  <si>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</si>
  <si>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</si>
  <si>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</si>
  <si>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</si>
  <si>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</si>
  <si>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</si>
  <si>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</si>
  <si>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</si>
  <si>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</si>
  <si>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</si>
  <si>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</si>
  <si>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</si>
  <si>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</si>
  <si>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</si>
  <si>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</si>
  <si>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</si>
  <si>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</si>
  <si>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</si>
  <si>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</si>
  <si>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</si>
  <si>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</si>
  <si>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</si>
  <si>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</si>
  <si>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</si>
  <si>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</si>
  <si>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</si>
  <si>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</si>
  <si>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</si>
  <si>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</si>
  <si>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</si>
  <si>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</si>
  <si>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</si>
  <si>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</si>
  <si>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</si>
  <si>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</si>
  <si>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</si>
  <si>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</si>
  <si>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</si>
  <si>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</si>
  <si>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</si>
  <si>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</si>
  <si>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</si>
  <si>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</si>
  <si>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</si>
  <si>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</si>
  <si>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</si>
  <si>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</si>
  <si>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</si>
  <si>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</si>
  <si>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</si>
  <si>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</si>
  <si>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</si>
  <si>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</si>
  <si>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</si>
  <si>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</si>
  <si>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</si>
  <si>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</si>
  <si>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</si>
  <si>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</si>
  <si>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</si>
  <si>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</si>
  <si>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</si>
  <si>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</si>
  <si>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</si>
  <si>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</si>
  <si>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</si>
  <si>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</si>
  <si>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</si>
  <si>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</si>
  <si>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</si>
  <si>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</si>
  <si>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</si>
  <si>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</si>
  <si>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</si>
  <si>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</si>
  <si>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</si>
  <si>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</si>
  <si>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</si>
  <si>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</si>
  <si>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</si>
  <si>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</si>
  <si>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</si>
  <si>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</si>
  <si>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</si>
  <si>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</si>
  <si>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</si>
  <si>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</si>
  <si>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</si>
  <si>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</si>
  <si>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</si>
  <si>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</si>
  <si>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</si>
  <si>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</si>
  <si>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</si>
  <si>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</si>
  <si>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</si>
  <si>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</si>
  <si>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</si>
  <si>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</si>
  <si>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</si>
  <si>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</si>
  <si>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</si>
  <si>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</si>
  <si>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</si>
  <si>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</si>
  <si>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</si>
  <si>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</si>
  <si>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</si>
  <si>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</si>
  <si>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</si>
  <si>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</si>
  <si>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</si>
  <si>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</si>
  <si>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</si>
  <si>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</si>
  <si>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</si>
  <si>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</si>
  <si>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</si>
  <si>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</si>
  <si>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</si>
  <si>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</si>
  <si>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</si>
  <si>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</si>
  <si>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</si>
  <si>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</si>
  <si>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</si>
  <si>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</si>
  <si>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</si>
  <si>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</si>
  <si>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</si>
  <si>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</si>
  <si>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</si>
  <si>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</si>
  <si>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</si>
  <si>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</si>
  <si>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</si>
  <si>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</si>
  <si>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</si>
  <si>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</si>
  <si>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</si>
  <si>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</si>
  <si>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</si>
  <si>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</si>
  <si>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</si>
  <si>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</si>
  <si>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</si>
  <si>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</si>
  <si>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</si>
  <si>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</si>
  <si>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</si>
  <si>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</si>
  <si>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</si>
  <si>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</si>
  <si>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</si>
  <si>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</si>
  <si>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</si>
  <si>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</si>
  <si>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</si>
  <si>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</si>
  <si>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</si>
  <si>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</si>
  <si>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</si>
  <si>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</si>
  <si>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</si>
  <si>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</si>
  <si>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</si>
  <si>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</si>
  <si>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</si>
  <si>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</si>
  <si>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</si>
  <si>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</si>
  <si>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</si>
  <si>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</si>
  <si>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</si>
  <si>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</si>
  <si>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</si>
  <si>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</si>
  <si>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</si>
  <si>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</si>
  <si>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</si>
  <si>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</si>
  <si>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</si>
  <si>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</si>
  <si>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</si>
  <si>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</si>
  <si>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</si>
  <si>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</si>
  <si>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</si>
  <si>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</si>
  <si>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</si>
  <si>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</si>
  <si>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</si>
  <si>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</si>
  <si>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</si>
  <si>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</si>
  <si>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</si>
  <si>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</si>
  <si>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</si>
  <si>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</si>
  <si>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</si>
  <si>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</si>
  <si>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</si>
  <si>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</si>
  <si>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</si>
  <si>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</si>
  <si>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</si>
  <si>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</si>
  <si>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</si>
  <si>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</si>
  <si>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</si>
  <si>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</si>
  <si>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</si>
  <si>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</si>
  <si>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</si>
  <si>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</si>
  <si>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</si>
  <si>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</si>
  <si>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</si>
  <si>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</si>
  <si>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</si>
  <si>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</si>
  <si>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</si>
  <si>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</si>
  <si>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</si>
  <si>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</si>
  <si>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</si>
  <si>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</si>
  <si>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</si>
  <si>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</si>
  <si>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</si>
  <si>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</si>
  <si>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</si>
  <si>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</si>
  <si>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</si>
  <si>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</si>
  <si>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</si>
  <si>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</si>
  <si>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</si>
  <si>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</si>
  <si>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</si>
  <si>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</si>
  <si>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</si>
  <si>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</si>
  <si>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</si>
  <si>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</si>
  <si>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</si>
  <si>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</si>
  <si>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</si>
  <si>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</si>
  <si>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</si>
  <si>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</si>
  <si>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</si>
  <si>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</si>
  <si>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</si>
  <si>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</si>
  <si>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</si>
  <si>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</si>
  <si>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</si>
  <si>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</si>
  <si>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</si>
  <si>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</si>
  <si>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</si>
  <si>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</si>
  <si>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</si>
  <si>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</si>
  <si>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</si>
  <si>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</si>
  <si>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</si>
  <si>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</si>
  <si>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</si>
  <si>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</si>
  <si>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</si>
  <si>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</si>
  <si>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</si>
  <si>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</si>
  <si>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</si>
  <si>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</si>
  <si>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</si>
  <si>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</si>
  <si>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</si>
  <si>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</si>
  <si>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</si>
  <si>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</si>
  <si>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</si>
  <si>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</si>
  <si>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</si>
  <si>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</si>
  <si>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</si>
  <si>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</si>
  <si>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</si>
  <si>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</si>
  <si>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</si>
  <si>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</si>
  <si>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</si>
  <si>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</si>
  <si>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</si>
  <si>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</si>
  <si>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</si>
  <si>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</si>
  <si>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</si>
  <si>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</si>
  <si>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</si>
  <si>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</si>
  <si>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</si>
  <si>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</si>
  <si>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</si>
  <si>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</si>
  <si>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</si>
  <si>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</si>
  <si>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</si>
  <si>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</si>
  <si>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</si>
  <si>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</si>
  <si>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</si>
  <si>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</si>
  <si>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</si>
  <si>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</si>
  <si>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</si>
  <si>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</si>
  <si>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</si>
  <si>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</si>
  <si>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</si>
  <si>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</si>
  <si>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</si>
  <si>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</si>
  <si>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</si>
  <si>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</si>
  <si>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</si>
  <si>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</si>
  <si>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</si>
  <si>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</si>
  <si>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</si>
  <si>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</si>
  <si>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</si>
  <si>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</si>
  <si>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</si>
  <si>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</si>
  <si>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</si>
  <si>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</si>
  <si>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</si>
  <si>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</si>
  <si>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</si>
  <si>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</si>
  <si>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</si>
  <si>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</si>
  <si>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</si>
  <si>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</si>
  <si>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</si>
  <si>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</si>
  <si>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</si>
  <si>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</si>
  <si>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</si>
  <si>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</si>
  <si>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</si>
  <si>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</si>
  <si>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</si>
  <si>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</si>
  <si>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</si>
  <si>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</si>
  <si>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</si>
  <si>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</si>
  <si>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</si>
  <si>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</si>
  <si>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</si>
  <si>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</si>
  <si>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</si>
  <si>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</si>
  <si>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</si>
  <si>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</si>
  <si>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</si>
  <si>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</si>
  <si>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</si>
  <si>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</si>
  <si>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</si>
  <si>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</si>
  <si>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</si>
  <si>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</si>
  <si>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</si>
  <si>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</si>
  <si>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</si>
  <si>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</si>
  <si>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</si>
  <si>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</si>
  <si>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</si>
  <si>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</si>
  <si>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</si>
  <si>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</si>
  <si>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</si>
  <si>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</si>
  <si>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</si>
  <si>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</si>
  <si>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</si>
  <si>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</si>
  <si>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</si>
  <si>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</si>
  <si>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</si>
  <si>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</si>
  <si>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</si>
  <si>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</si>
  <si>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</si>
  <si>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</si>
  <si>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</si>
  <si>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</si>
  <si>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</si>
  <si>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</si>
  <si>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</si>
  <si>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</si>
  <si>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</si>
  <si>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</si>
  <si>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</si>
  <si>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</si>
  <si>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</si>
  <si>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</si>
  <si>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</si>
  <si>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</si>
  <si>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</si>
  <si>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</si>
  <si>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</si>
  <si>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</si>
  <si>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</si>
  <si>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</si>
  <si>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</si>
  <si>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</si>
  <si>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</si>
  <si>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</si>
  <si>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</si>
  <si>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</si>
  <si>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</si>
  <si>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</si>
  <si>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</si>
  <si>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</si>
  <si>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</si>
  <si>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</si>
  <si>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</si>
  <si>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</si>
  <si>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</si>
  <si>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</si>
  <si>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</si>
  <si>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</si>
  <si>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</si>
  <si>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</si>
  <si>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</si>
  <si>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</si>
  <si>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</si>
  <si>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</si>
  <si>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</si>
  <si>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</si>
  <si>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</si>
  <si>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</si>
  <si>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</si>
  <si>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</si>
  <si>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</si>
  <si>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704</t>
    </r>
    <phoneticPr fontId="6"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</si>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</sst>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北京市大兴区芳源里1号楼7层704房地产抵押价值预评估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受贵公司委托，我公司对北京市大兴区芳源里1号楼7层704房地产抵押价值进行了预评估。</v>
      </c>
    </row>
    <row r="7" spans="1:2" s="1199" customFormat="1">
      <c r="A7" s="1197" t="s">
        <v>566</v>
      </c>
      <c r="B7" s="1198" t="str">
        <f>'预评函-1'!A7</f>
        <v>估价对象为北京市大兴区芳源里1号楼7层704房地产，为鲍建军所有。根据《国有土地使用证》[]，估价对象（分摊）出让国有建设用地使用权面积为0平方米，建筑面积为62.05平方米。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704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142</v>
      </c>
    </row>
    <row r="21" spans="1:2" s="1199" customFormat="1">
      <c r="A21" s="1197" t="s">
        <v>537</v>
      </c>
      <c r="B21" s="1198">
        <f ca="1">'预评函-2'!D7</f>
        <v>22815</v>
      </c>
    </row>
    <row r="22" spans="1:2" s="1199" customFormat="1">
      <c r="A22" s="1197" t="s">
        <v>538</v>
      </c>
      <c r="B22" s="1198" t="str">
        <f ca="1">'预评函-2'!D6</f>
        <v>壹佰肆拾贰万元整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142</v>
      </c>
    </row>
    <row r="31" spans="1:2" s="1199" customFormat="1">
      <c r="A31" s="1197" t="s">
        <v>576</v>
      </c>
      <c r="B31" s="1198">
        <f ca="1">'预评函-2'!D15</f>
        <v>22815</v>
      </c>
    </row>
    <row r="32" spans="1:2" s="1199" customFormat="1">
      <c r="A32" s="1197" t="s">
        <v>543</v>
      </c>
      <c r="B32" s="1198" t="str">
        <f ca="1">'预评函-2'!D14</f>
        <v>壹佰肆拾贰万元整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北京市大兴区芳源里1号楼7层704房地产</v>
      </c>
    </row>
    <row r="42" spans="1:2" s="1199" customFormat="1" ht="31.2">
      <c r="A42" s="1197" t="s">
        <v>590</v>
      </c>
      <c r="B42" s="1198" t="str">
        <f>'预评函-3'!B2</f>
        <v>建筑面积</v>
      </c>
    </row>
    <row r="43" spans="1:2" s="1199" customFormat="1">
      <c r="A43" s="1197" t="s">
        <v>591</v>
      </c>
      <c r="B43" s="1198">
        <f>'预评函-3'!B4</f>
        <v>62.05</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17" t="str">
        <f>IF(B10="北京市","北京市",C10)&amp;F10&amp;IF(结果表!G1="在建","出让国有建设用地使用权及在建建筑物",IF(结果表!G1="土地","出让国有建设用地使用权",))&amp;B9&amp;"预评估"</f>
        <v>北京市大兴区芳源里1号楼7层704房地产抵押价值预评估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北京市大兴区芳源里1号楼7层704房地产抵押价值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北京市大兴区芳源里1号楼7层704房地产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1"/>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62.05</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704</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704</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704</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704</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62.05</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142</v>
      </c>
      <c r="C5" s="2506">
        <f ca="1">IF(B5=D14,结果表!H102,ROUND(B5*10000/$B$1,0))</f>
        <v>22815</v>
      </c>
      <c r="D5" s="2506" t="e">
        <f ca="1">ROUND(B5*10000/$B$2,0)</f>
        <v>#DIV/0!</v>
      </c>
      <c r="E5" s="2680"/>
      <c r="F5" s="2681"/>
      <c r="G5" s="2681"/>
      <c r="H5" s="2682"/>
      <c r="I5" s="2682"/>
      <c r="J5" s="2682"/>
      <c r="K5" s="2682"/>
    </row>
    <row r="6" spans="1:11" ht="15.6">
      <c r="A6" s="2506" t="s">
        <v>656</v>
      </c>
      <c r="B6" s="2506">
        <f>SUM(G14:G23)</f>
        <v>0</v>
      </c>
      <c r="C6" s="2506">
        <f ca="1">IF(B6=G14,结果表!H108,ROUND(B6*10000/$B$1,0))</f>
        <v>22815</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62.05</v>
      </c>
      <c r="C14" s="2512"/>
      <c r="D14" s="2512">
        <f ca="1">结果表!H118</f>
        <v>142</v>
      </c>
      <c r="E14" s="2512">
        <f ca="1">结果表!I118</f>
        <v>22815</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B139" sqref="B139"/>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704</v>
      </c>
      <c r="D1" s="1743"/>
      <c r="E1" s="1743"/>
      <c r="F1" s="1745" t="s">
        <v>1263</v>
      </c>
      <c r="G1" s="1557" t="s">
        <v>3391</v>
      </c>
      <c r="H1" s="1746" t="str">
        <f>IF(G1="现房","——","估价对象范围")</f>
        <v>——</v>
      </c>
      <c r="I1" s="1747"/>
    </row>
    <row r="2" spans="1:12" ht="21.75" customHeight="1" thickBot="1">
      <c r="A2" s="3633" t="str">
        <f>项目基本情况!S2</f>
        <v>北京市大兴区芳源里1号楼7层704房地产</v>
      </c>
      <c r="B2" s="3634"/>
      <c r="C2" s="3634"/>
      <c r="D2" s="3634"/>
      <c r="E2" s="3634"/>
      <c r="F2" s="3634"/>
      <c r="G2" s="3634"/>
      <c r="H2" s="3634"/>
      <c r="I2" s="3635"/>
    </row>
    <row r="3" spans="1:12" ht="13.2">
      <c r="A3" s="3637" t="s">
        <v>1264</v>
      </c>
      <c r="B3" s="3638"/>
      <c r="C3" s="3638"/>
      <c r="D3" s="3638"/>
      <c r="E3" s="3638"/>
      <c r="F3" s="3638"/>
      <c r="G3" s="3638"/>
      <c r="H3" s="3638"/>
      <c r="I3" s="3638"/>
    </row>
    <row r="4" spans="1:12" ht="14.4">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1" t="s">
        <v>1268</v>
      </c>
      <c r="B5" s="3636">
        <v>25</v>
      </c>
      <c r="C5" s="3639"/>
      <c r="D5" s="3627"/>
      <c r="E5" s="131" t="s">
        <v>1269</v>
      </c>
      <c r="F5" s="1753"/>
      <c r="G5" s="1753"/>
      <c r="H5" s="1753"/>
      <c r="I5" s="1369"/>
    </row>
    <row r="6" spans="1:12" ht="13.2">
      <c r="A6" s="3581"/>
      <c r="B6" s="3636"/>
      <c r="C6" s="3641"/>
      <c r="D6" s="3627"/>
      <c r="E6" s="131" t="s">
        <v>1270</v>
      </c>
      <c r="F6" s="1753"/>
      <c r="G6" s="1753"/>
      <c r="H6" s="1753"/>
      <c r="I6" s="1369"/>
    </row>
    <row r="7" spans="1:12" ht="13.2">
      <c r="A7" s="3581"/>
      <c r="B7" s="3636"/>
      <c r="C7" s="3640"/>
      <c r="D7" s="3627"/>
      <c r="E7" s="131" t="s">
        <v>1271</v>
      </c>
      <c r="F7" s="1753"/>
      <c r="G7" s="1753"/>
      <c r="H7" s="1753"/>
      <c r="I7" s="1369"/>
    </row>
    <row r="8" spans="1:12" ht="13.2">
      <c r="A8" s="3581" t="s">
        <v>1272</v>
      </c>
      <c r="B8" s="3636">
        <v>15</v>
      </c>
      <c r="C8" s="3639"/>
      <c r="D8" s="3627"/>
      <c r="E8" s="131" t="s">
        <v>1273</v>
      </c>
      <c r="F8" s="1753"/>
      <c r="G8" s="1753"/>
      <c r="H8" s="1753"/>
      <c r="I8" s="1369"/>
    </row>
    <row r="9" spans="1:12" ht="13.2">
      <c r="A9" s="3581"/>
      <c r="B9" s="3636"/>
      <c r="C9" s="3640"/>
      <c r="D9" s="3627"/>
      <c r="E9" s="131" t="s">
        <v>1274</v>
      </c>
      <c r="F9" s="1753"/>
      <c r="G9" s="1753"/>
      <c r="H9" s="1753"/>
      <c r="I9" s="1369"/>
    </row>
    <row r="10" spans="1:12" ht="13.2">
      <c r="A10" s="3581" t="s">
        <v>1275</v>
      </c>
      <c r="B10" s="3636">
        <v>15</v>
      </c>
      <c r="C10" s="3639"/>
      <c r="D10" s="3627"/>
      <c r="E10" s="131" t="s">
        <v>1276</v>
      </c>
      <c r="F10" s="1753"/>
      <c r="G10" s="1753"/>
      <c r="H10" s="1753"/>
      <c r="I10" s="1369"/>
    </row>
    <row r="11" spans="1:12" ht="13.2">
      <c r="A11" s="3581"/>
      <c r="B11" s="3636"/>
      <c r="C11" s="3640"/>
      <c r="D11" s="3627"/>
      <c r="E11" s="131" t="s">
        <v>1277</v>
      </c>
      <c r="F11" s="1753"/>
      <c r="G11" s="1753"/>
      <c r="H11" s="1753"/>
      <c r="I11" s="1369"/>
    </row>
    <row r="12" spans="1:12" ht="13.2">
      <c r="A12" s="3581" t="s">
        <v>1278</v>
      </c>
      <c r="B12" s="3636">
        <v>15</v>
      </c>
      <c r="C12" s="3639"/>
      <c r="D12" s="3627"/>
      <c r="E12" s="131" t="s">
        <v>1279</v>
      </c>
      <c r="F12" s="1753"/>
      <c r="G12" s="1753"/>
      <c r="H12" s="1753"/>
      <c r="I12" s="1369"/>
    </row>
    <row r="13" spans="1:12" ht="13.2">
      <c r="A13" s="3581"/>
      <c r="B13" s="3636"/>
      <c r="C13" s="3640"/>
      <c r="D13" s="3627"/>
      <c r="E13" s="131" t="s">
        <v>1280</v>
      </c>
      <c r="F13" s="1753"/>
      <c r="G13" s="1753"/>
      <c r="H13" s="1753"/>
      <c r="I13" s="1369"/>
    </row>
    <row r="14" spans="1:12" ht="13.2">
      <c r="A14" s="3581" t="s">
        <v>1281</v>
      </c>
      <c r="B14" s="3636">
        <v>30</v>
      </c>
      <c r="C14" s="3639">
        <v>8</v>
      </c>
      <c r="D14" s="3627">
        <v>2</v>
      </c>
      <c r="E14" s="131" t="s">
        <v>1282</v>
      </c>
      <c r="F14" s="1753"/>
      <c r="G14" s="1753"/>
      <c r="H14" s="1753"/>
      <c r="I14" s="1369"/>
    </row>
    <row r="15" spans="1:12" ht="13.2">
      <c r="A15" s="3581"/>
      <c r="B15" s="3636"/>
      <c r="C15" s="3641"/>
      <c r="D15" s="3627"/>
      <c r="E15" s="131" t="s">
        <v>1283</v>
      </c>
      <c r="F15" s="1753"/>
      <c r="G15" s="1753"/>
      <c r="H15" s="1753"/>
      <c r="I15" s="1369"/>
    </row>
    <row r="16" spans="1:12" ht="13.2">
      <c r="A16" s="3581"/>
      <c r="B16" s="3636"/>
      <c r="C16" s="3640"/>
      <c r="D16" s="3627"/>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62.05</v>
      </c>
      <c r="M18" s="302">
        <f>IF(C1="",'数据-汇总表'!E3,SUMIF(项目类型,C1,'数据-汇总表'!E17:E26))</f>
        <v>62.05</v>
      </c>
    </row>
    <row r="19" spans="1:36" ht="14.4">
      <c r="A19" s="1757" t="s">
        <v>1290</v>
      </c>
      <c r="B19" s="1758" t="s">
        <v>1291</v>
      </c>
      <c r="C19" s="134">
        <f ca="1">SUMIF(INDIRECT("'"&amp;C4&amp;"'"&amp;"!A:A"),结果表!B19,INDIRECT("'"&amp;C4&amp;"'"&amp;"!B:B"))</f>
        <v>149.90039999999999</v>
      </c>
      <c r="D19" s="135">
        <f ca="1">SUMIF(INDIRECT("'"&amp;D4&amp;"'"&amp;"!A:A"),结果表!B19,INDIRECT("'"&amp;D4&amp;"'"&amp;"!B:B"))</f>
        <v>108.22029999999999</v>
      </c>
      <c r="E19" s="1757" t="s">
        <v>1292</v>
      </c>
      <c r="F19" s="1758" t="s">
        <v>1291</v>
      </c>
      <c r="G19" s="136">
        <f ca="1">ROUND(C19*$C$18+D19*$D$18,0)</f>
        <v>142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24158</v>
      </c>
      <c r="D20" s="138">
        <f ca="1">SUMIF(INDIRECT("'"&amp;D4&amp;"'"&amp;"!A:A"),结果表!B20,INDIRECT("'"&amp;D4&amp;"'"&amp;"!B:B"))</f>
        <v>17441</v>
      </c>
      <c r="E20" s="1760"/>
      <c r="F20" s="1022" t="s">
        <v>1295</v>
      </c>
      <c r="G20" s="139">
        <f ca="1">ROUND(C20*$C$18+D20*$D$18,0)</f>
        <v>22815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0.38514123505479092</v>
      </c>
      <c r="E22" s="129"/>
      <c r="F22" s="129"/>
      <c r="G22" s="129"/>
      <c r="H22" s="129"/>
      <c r="I22" s="129"/>
    </row>
    <row r="23" spans="1:36" ht="13.8" thickBot="1">
      <c r="A23" s="1743"/>
      <c r="B23" s="1743"/>
      <c r="C23" s="1743"/>
      <c r="D23" s="1743"/>
      <c r="E23" s="129"/>
      <c r="F23" s="129"/>
      <c r="G23" s="129"/>
      <c r="H23" s="129"/>
      <c r="I23" s="129"/>
    </row>
    <row r="24" spans="1:36" ht="14.4">
      <c r="A24" s="3651" t="s">
        <v>1299</v>
      </c>
      <c r="B24" s="1758" t="s">
        <v>1291</v>
      </c>
      <c r="C24" s="136">
        <f>IF(B30=0,0,D30)</f>
        <v>0</v>
      </c>
      <c r="D24" s="1765"/>
      <c r="E24" s="129"/>
      <c r="F24" s="129"/>
      <c r="G24" s="129"/>
      <c r="H24" s="129"/>
      <c r="I24" s="129"/>
    </row>
    <row r="25" spans="1:36" ht="14.4">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22815</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628" t="s">
        <v>1312</v>
      </c>
      <c r="B36" s="1783" t="s">
        <v>1313</v>
      </c>
      <c r="C36" s="145"/>
      <c r="D36" s="1784"/>
      <c r="E36" s="1785"/>
      <c r="F36" s="1786"/>
      <c r="G36" s="129"/>
      <c r="H36" s="129"/>
      <c r="I36" s="129"/>
    </row>
    <row r="37" spans="1:15" ht="15" thickBot="1">
      <c r="A37" s="3629"/>
      <c r="B37" s="1670" t="s">
        <v>1314</v>
      </c>
      <c r="C37" s="147"/>
      <c r="D37" s="1135"/>
      <c r="E37" s="1135"/>
      <c r="F37" s="1786"/>
      <c r="G37" s="129"/>
      <c r="H37" s="129"/>
      <c r="I37" s="129"/>
    </row>
    <row r="38" spans="1:15" ht="15" thickBot="1">
      <c r="A38" s="3630"/>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142</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6.4">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142</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142</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399999999999999"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7</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7</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7</v>
      </c>
      <c r="E54" s="327" t="s">
        <v>1359</v>
      </c>
      <c r="F54" s="2548">
        <f>'数据-取费表'!B41</f>
        <v>5.5000000000000007E-2</v>
      </c>
      <c r="G54" s="2549"/>
      <c r="H54" s="2550"/>
      <c r="I54" s="1803"/>
      <c r="J54" s="2517">
        <v>3</v>
      </c>
      <c r="K54" s="3594" t="s">
        <v>1360</v>
      </c>
      <c r="L54" s="3594"/>
      <c r="M54" s="2519">
        <f t="shared" ca="1" si="0"/>
        <v>80</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1</v>
      </c>
      <c r="N55" s="2035" t="str">
        <f>E59</f>
        <v>差额计税</v>
      </c>
      <c r="O55" s="2523">
        <f>F59</f>
        <v>0.01</v>
      </c>
    </row>
    <row r="56" spans="1:35" ht="25.2">
      <c r="A56" s="3654" t="s">
        <v>1363</v>
      </c>
      <c r="B56" s="3632"/>
      <c r="C56" s="3632"/>
      <c r="D56" s="2319">
        <f ca="1">IF(H56="个人住宅",D57,D58)</f>
        <v>80</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3.2">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81</v>
      </c>
      <c r="O57" s="2527"/>
      <c r="P57" s="2684">
        <f ca="1">N57/M49</f>
        <v>0.57042253521126762</v>
      </c>
    </row>
    <row r="58" spans="1:35" ht="25.2">
      <c r="A58" s="2330" t="s">
        <v>1352</v>
      </c>
      <c r="B58" s="3618" t="s">
        <v>1369</v>
      </c>
      <c r="C58" s="3617"/>
      <c r="D58" s="2319">
        <f ca="1">IF(H58="转让取得",C81,C97)</f>
        <v>80</v>
      </c>
      <c r="E58" s="2329" t="s">
        <v>1364</v>
      </c>
      <c r="F58" s="302" t="s">
        <v>28</v>
      </c>
      <c r="G58" s="2549"/>
      <c r="H58" s="2552"/>
      <c r="I58" s="1804"/>
      <c r="J58" s="3594"/>
      <c r="K58" s="3594"/>
      <c r="L58" s="2524" t="s">
        <v>1370</v>
      </c>
      <c r="M58" s="2528"/>
      <c r="N58" s="2529" t="str">
        <f ca="1">NUMBERSTRING(INT(N57*10000),2)&amp;"元整"</f>
        <v>捌拾壹万元整</v>
      </c>
      <c r="O58" s="2530"/>
    </row>
    <row r="59" spans="1:35" ht="24.6" thickBot="1">
      <c r="A59" s="3598" t="s">
        <v>1371</v>
      </c>
      <c r="B59" s="3599"/>
      <c r="C59" s="3599"/>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61</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陆拾壹万元整</v>
      </c>
      <c r="O60" s="2530"/>
    </row>
    <row r="61" spans="1:35" ht="13.8" thickBot="1">
      <c r="A61" s="3653" t="s">
        <v>1373</v>
      </c>
      <c r="B61" s="3653"/>
      <c r="C61" s="3653"/>
      <c r="D61" s="3653"/>
      <c r="E61" s="3653"/>
      <c r="F61" s="1804"/>
      <c r="G61" s="1804"/>
      <c r="H61" s="1806"/>
      <c r="I61" s="129"/>
      <c r="J61" s="2517">
        <f>J59+1</f>
        <v>7</v>
      </c>
      <c r="K61" s="3594" t="s">
        <v>1374</v>
      </c>
      <c r="L61" s="3594"/>
      <c r="M61" s="2534"/>
      <c r="N61" s="2535">
        <f ca="1">ROUND(N59*10000/'数据-汇总表'!E3,0)</f>
        <v>9831</v>
      </c>
      <c r="O61" s="2536"/>
    </row>
    <row r="62" spans="1:35" ht="13.2">
      <c r="A62" s="3613" t="s">
        <v>1375</v>
      </c>
      <c r="B62" s="3614"/>
      <c r="C62" s="2016"/>
      <c r="D62" s="2016" t="s">
        <v>1376</v>
      </c>
      <c r="E62" s="166" t="s">
        <v>1377</v>
      </c>
      <c r="F62" s="1804"/>
      <c r="G62" s="1804"/>
      <c r="H62" s="1806"/>
      <c r="I62" s="129"/>
    </row>
    <row r="63" spans="1:35" ht="13.2">
      <c r="A63" s="173" t="s">
        <v>330</v>
      </c>
      <c r="B63" s="167" t="s">
        <v>1378</v>
      </c>
      <c r="C63" s="2558">
        <f ca="1">ROUND((C64+C65)/(1+'数据-取费表'!C42),0)</f>
        <v>135</v>
      </c>
      <c r="D63" s="167"/>
      <c r="E63" s="168"/>
      <c r="F63" s="1804"/>
      <c r="G63" s="1804"/>
      <c r="H63" s="1806"/>
      <c r="I63" s="129"/>
      <c r="J63" s="3577" t="s">
        <v>1379</v>
      </c>
      <c r="K63" s="1328" t="s">
        <v>1380</v>
      </c>
      <c r="L63" s="1328">
        <f ca="1">IF(M49&gt;10000,M49*0.5%,IF(AND(M49&gt;1000,M49&lt;=10000),M49*1%,IF(AND(M49&gt;100,M49&lt;=1000),M49*3%,IF(AND(M49&gt;10,M49&lt;=100),M49*5%,M49*8%))))</f>
        <v>4.26</v>
      </c>
      <c r="M63" s="302">
        <f ca="1">ROUND(L63,1)</f>
        <v>4.3</v>
      </c>
      <c r="N63" s="2537"/>
      <c r="Z63" s="1748"/>
      <c r="AI63" s="1749"/>
    </row>
    <row r="64" spans="1:35" ht="14.25" customHeight="1">
      <c r="A64" s="169" t="s">
        <v>325</v>
      </c>
      <c r="B64" s="170" t="s">
        <v>1381</v>
      </c>
      <c r="C64" s="2559">
        <f ca="1">D45</f>
        <v>142</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1.2780000000000002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1.42</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0.71</v>
      </c>
      <c r="M66" s="302">
        <f ca="1">IF(L66&gt;0.5,0.5,ROUND(L66,0))</f>
        <v>0.5</v>
      </c>
      <c r="N66" s="2538" t="s">
        <v>1388</v>
      </c>
      <c r="Z66" s="1748"/>
      <c r="AI66" s="1749"/>
    </row>
    <row r="67" spans="1:35" ht="14.25" customHeight="1">
      <c r="A67" s="173" t="s">
        <v>328</v>
      </c>
      <c r="B67" s="174" t="s">
        <v>1389</v>
      </c>
      <c r="C67" s="2562">
        <f ca="1">C63-C66</f>
        <v>135</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0.60499999999999998</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7.1000000000000005</v>
      </c>
      <c r="M68" s="302">
        <f ca="1">ROUND(L68,1)</f>
        <v>7.1</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15</v>
      </c>
      <c r="N69" s="2539">
        <f ca="1">M69/M49</f>
        <v>0.10563380281690141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135</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134</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80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135</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134</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142</v>
      </c>
      <c r="I101" s="129"/>
    </row>
    <row r="102" spans="1:35" ht="18.75" customHeight="1">
      <c r="A102" s="3605" t="s">
        <v>1433</v>
      </c>
      <c r="B102" s="2578" t="s">
        <v>1432</v>
      </c>
      <c r="C102" s="2579">
        <f ca="1">IF(D32="楼面单价",ROUND(C19,0),C19)</f>
        <v>150</v>
      </c>
      <c r="D102" s="2580">
        <f ca="1">IF(D32="楼面单价",ROUND(D19,0),D19)</f>
        <v>108</v>
      </c>
      <c r="E102" s="3573"/>
      <c r="F102" s="3574"/>
      <c r="G102" s="1823" t="s">
        <v>1434</v>
      </c>
      <c r="H102" s="2549">
        <f ca="1">I118</f>
        <v>22815</v>
      </c>
      <c r="I102" s="129"/>
    </row>
    <row r="103" spans="1:35" ht="42.75" customHeight="1">
      <c r="A103" s="3605"/>
      <c r="B103" s="2578" t="s">
        <v>1434</v>
      </c>
      <c r="C103" s="2581">
        <f ca="1">C20</f>
        <v>24158</v>
      </c>
      <c r="D103" s="2582">
        <f ca="1">D20</f>
        <v>17441</v>
      </c>
      <c r="E103" s="3566" t="s">
        <v>1435</v>
      </c>
      <c r="F103" s="3567"/>
      <c r="G103" s="1824" t="s">
        <v>1436</v>
      </c>
      <c r="H103" s="2589">
        <f>IF(D36="正常操作",H104+H105+H106,H105+H106)</f>
        <v>0</v>
      </c>
      <c r="I103" s="129"/>
    </row>
    <row r="104" spans="1:35" ht="18.75" customHeight="1">
      <c r="A104" s="3605" t="s">
        <v>1437</v>
      </c>
      <c r="B104" s="2583" t="s">
        <v>1432</v>
      </c>
      <c r="C104" s="2584">
        <f ca="1">H118</f>
        <v>142</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22815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142</v>
      </c>
      <c r="I107" s="129"/>
    </row>
    <row r="108" spans="1:35" ht="18.75" customHeight="1">
      <c r="A108" s="129"/>
      <c r="B108" s="129"/>
      <c r="C108" s="129"/>
      <c r="D108" s="129"/>
      <c r="E108" s="3606"/>
      <c r="F108" s="3574"/>
      <c r="G108" s="1823" t="s">
        <v>1434</v>
      </c>
      <c r="H108" s="2549">
        <f ca="1">IF(H107=H101,H102,ROUND(H107*10000/'数据-汇总表'!E3,0))</f>
        <v>22815</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北京市大兴区芳源里1号楼7层704房地产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142</v>
      </c>
      <c r="I118" s="2324">
        <f ca="1">ROUND(IF(D32="楼面单价",C32,H118*10000/B118),0)</f>
        <v>22815</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壹佰肆拾贰万元整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142</v>
      </c>
      <c r="E122" s="3583"/>
      <c r="F122" s="3583"/>
      <c r="G122" s="3583"/>
      <c r="H122" s="3583"/>
      <c r="I122" s="3584"/>
      <c r="AA122" s="723"/>
    </row>
    <row r="123" spans="1:27" ht="18.75" customHeight="1">
      <c r="A123" s="3581" t="s">
        <v>1452</v>
      </c>
      <c r="B123" s="3581"/>
      <c r="C123" s="3581"/>
      <c r="D123" s="3587" t="str">
        <f ca="1">NUMBERSTRING(INT(D122*10000),2)&amp;"元整"</f>
        <v>壹佰肆拾贰万元整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北京市大兴区芳源里1号楼7层704房地产抵押价值预评估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24" zoomScale="70" zoomScaleNormal="70" zoomScaleSheetLayoutView="70"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704</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149.90039999999999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24158</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98"/>
      <c r="Q27" s="3456" t="str">
        <f t="shared" ref="Q27:Q47" si="11">B27</f>
        <v>楼层</v>
      </c>
      <c r="R27" s="703" t="s">
        <v>14</v>
      </c>
      <c r="S27" s="704">
        <f>F27</f>
        <v>99</v>
      </c>
      <c r="T27" s="703" t="s">
        <v>14</v>
      </c>
      <c r="U27" s="704">
        <f>H27</f>
        <v>98</v>
      </c>
      <c r="V27" s="703" t="s">
        <v>14</v>
      </c>
      <c r="W27" s="704">
        <f>J27</f>
        <v>98</v>
      </c>
      <c r="X27" s="3458"/>
      <c r="Y27" s="3700"/>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f ca="1">+I40:M44</f>
        <v>0</v>
      </c>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3415</v>
      </c>
      <c r="D44" s="386">
        <v>100</v>
      </c>
      <c r="E44" s="1902" t="s">
        <v>3434</v>
      </c>
      <c r="F44" s="412">
        <f>SUMIF(125:125,E44,126:126)-SUMIF(125:125,C44,126:126)+100</f>
        <v>103</v>
      </c>
      <c r="G44" s="1902" t="s">
        <v>3434</v>
      </c>
      <c r="H44" s="386">
        <f>SUMIF(125:125,G44,126:126)-SUMIF(125:125,C44,126:126)+100</f>
        <v>103</v>
      </c>
      <c r="I44" s="1902" t="s">
        <v>3434</v>
      </c>
      <c r="J44" s="386">
        <f>SUMIF(125:125,I44,126:126)-SUMIF(125:125,C44,126:126)+100</f>
        <v>103</v>
      </c>
      <c r="K44" s="561">
        <v>3</v>
      </c>
      <c r="L44" s="2716"/>
      <c r="M44" s="2710"/>
      <c r="N44" s="2710"/>
      <c r="O44" s="2710"/>
      <c r="P44" s="3702"/>
      <c r="Q44" s="3456" t="str">
        <f t="shared" si="11"/>
        <v>内部装修维护情况</v>
      </c>
      <c r="R44" s="703" t="s">
        <v>14</v>
      </c>
      <c r="S44" s="704">
        <f t="shared" si="12"/>
        <v>103</v>
      </c>
      <c r="T44" s="703" t="s">
        <v>14</v>
      </c>
      <c r="U44" s="704">
        <f t="shared" si="13"/>
        <v>103</v>
      </c>
      <c r="V44" s="703" t="s">
        <v>14</v>
      </c>
      <c r="W44" s="704">
        <f t="shared" si="14"/>
        <v>103</v>
      </c>
      <c r="X44" s="3458"/>
      <c r="Y44" s="3704"/>
      <c r="Z44" s="3459" t="str">
        <f t="shared" si="15"/>
        <v>内部装修维护情况</v>
      </c>
      <c r="AA44" s="3457">
        <f t="shared" si="3"/>
        <v>0.970873786407767</v>
      </c>
      <c r="AB44" s="3457">
        <f t="shared" si="4"/>
        <v>0.970873786407767</v>
      </c>
      <c r="AC44" s="1957">
        <f t="shared" si="5"/>
        <v>0.970873786407767</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 thickBot="1">
      <c r="A49" s="437" t="s">
        <v>1709</v>
      </c>
      <c r="B49" s="438"/>
      <c r="C49" s="1156">
        <f>R50</f>
        <v>24158</v>
      </c>
      <c r="D49" s="2312" t="s">
        <v>2138</v>
      </c>
      <c r="E49" s="1157">
        <f>R49</f>
        <v>23104</v>
      </c>
      <c r="F49" s="2313"/>
      <c r="G49" s="1156">
        <f>T49</f>
        <v>25559</v>
      </c>
      <c r="H49" s="2313"/>
      <c r="I49" s="1157">
        <f>V49</f>
        <v>23811</v>
      </c>
      <c r="J49" s="2313"/>
      <c r="K49" s="2315">
        <f>F49+H49+J49</f>
        <v>0</v>
      </c>
      <c r="L49" s="2718"/>
      <c r="M49" s="2710"/>
      <c r="N49" s="2710"/>
      <c r="O49" s="2710"/>
      <c r="P49" s="3696" t="str">
        <f>A49</f>
        <v>比较价值（元/平方米）</v>
      </c>
      <c r="Q49" s="3706"/>
      <c r="R49" s="3707">
        <f>IF(F1="售价",ROUND(PRODUCT(R48,AA7:AA47),0),ROUND(PRODUCT(R48,AA7:AA47),1))</f>
        <v>23104</v>
      </c>
      <c r="S49" s="3707"/>
      <c r="T49" s="3707">
        <f>IF(F1="售价",ROUND(PRODUCT(T48,AB7:AB47),0),ROUND(PRODUCT(T48,AB7:AB47),1))</f>
        <v>25559</v>
      </c>
      <c r="U49" s="3707"/>
      <c r="V49" s="3707">
        <f>IF(F1="售价",ROUND(PRODUCT(V48,AC7:AC47),0),ROUND(PRODUCT(V48,AC7:AC47),1))</f>
        <v>23811</v>
      </c>
      <c r="W49" s="3707"/>
      <c r="X49" s="397"/>
      <c r="Y49" s="397"/>
      <c r="Z49" s="397"/>
      <c r="AA49" s="397"/>
      <c r="AB49" s="397"/>
      <c r="AC49" s="578"/>
    </row>
    <row r="50" spans="1:29" ht="15" thickBot="1">
      <c r="A50" s="441" t="s">
        <v>1710</v>
      </c>
      <c r="B50" s="442"/>
      <c r="C50" s="1159">
        <f>R50</f>
        <v>24158</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24158</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1.3869625520110951E-3</v>
      </c>
      <c r="F53" s="449" t="str">
        <f>IF(OR(E53&gt;=0.3,E53&lt;=-0.3),"超过30%","")</f>
        <v/>
      </c>
      <c r="G53" s="448">
        <f>IF(G48&lt;G49,G49/G48-1,G48/G49-1)</f>
        <v>2.7084589109905632E-2</v>
      </c>
      <c r="H53" s="449" t="str">
        <f>IF(OR(G53&gt;=0.3,G53&lt;=-0.3),"超过30%","")</f>
        <v/>
      </c>
      <c r="I53" s="448">
        <f>IF(I48&lt;I49,I49/I48-1,I48/I49-1)</f>
        <v>2.7088815080015483E-2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0.10625865650969524</v>
      </c>
      <c r="F54" s="449" t="str">
        <f>IF(OR(E54&gt;=0.2,E54&lt;=-0.2),"超过20%","")</f>
        <v/>
      </c>
      <c r="G54" s="448">
        <f>IF(G49&lt;I49,I49/G49-1,G49/I49-1)</f>
        <v>7.3411448490193543E-2</v>
      </c>
      <c r="H54" s="449" t="str">
        <f>IF(OR(G54&gt;=0.2,G54&lt;=-0.2),"超过20%","")</f>
        <v/>
      </c>
      <c r="I54" s="448">
        <f>IF(I49&lt;E49,E49/I49-1,I49/E49-1)</f>
        <v>3.0600761772853202E-2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B24" sqref="B2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704</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8"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8"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6"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2"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8" thickBot="1">
      <c r="A69" s="947"/>
      <c r="B69" s="948"/>
      <c r="C69" s="306"/>
      <c r="D69" s="966" t="s">
        <v>762</v>
      </c>
      <c r="E69" s="946" t="s">
        <v>763</v>
      </c>
      <c r="F69" s="333">
        <f ca="1">F41</f>
        <v>28.79</v>
      </c>
      <c r="O69" s="1424" t="s">
        <v>411</v>
      </c>
      <c r="P69" s="1463" t="s">
        <v>872</v>
      </c>
      <c r="Q69" s="1416">
        <f ca="1">C39</f>
        <v>53327</v>
      </c>
      <c r="R69" s="1416" t="s">
        <v>818</v>
      </c>
    </row>
    <row r="70" spans="1:18" s="1380" customFormat="1" ht="13.8" thickBot="1">
      <c r="A70" s="950"/>
      <c r="B70" s="951"/>
      <c r="C70" s="310"/>
      <c r="D70" s="962"/>
      <c r="E70" s="946" t="s">
        <v>766</v>
      </c>
      <c r="F70" s="1050"/>
      <c r="O70" s="1424" t="s">
        <v>412</v>
      </c>
      <c r="P70" s="1463" t="s">
        <v>873</v>
      </c>
      <c r="Q70" s="1416">
        <f ca="1">C13</f>
        <v>201557</v>
      </c>
      <c r="R70" s="1416" t="s">
        <v>818</v>
      </c>
    </row>
    <row r="71" spans="1:18" s="1380" customFormat="1" ht="13.8"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2"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2"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6">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受贵公司委托，我公司对北京市大兴区芳源里1号楼7层704房地产抵押价值进行了预评估。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估价对象为北京市大兴区芳源里1号楼7层704房地产，为鲍建军所有。根据《国有土地使用证》[]，估价对象（分摊）出让国有建设用地使用权面积为0平方米，建筑面积为62.05平方米。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704房地产,属鲍建军开发建设的办公项目，该项目尚在开发建设中。根据《国有土地使用证》[]，估价对象（分摊）出让国有建设用地使用权面积为0平方米，规划建筑面积为62.05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23760</v>
      </c>
      <c r="S22" s="21">
        <f ca="1">SUM(S24:S10000)</f>
        <v>2134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22815</v>
      </c>
      <c r="S24" s="664">
        <f t="shared" ref="S24:S54" ca="1" si="11">ROUND(R24*B24/10000,0)</f>
        <v>142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24435</v>
      </c>
      <c r="S25" s="316">
        <f t="shared" ca="1" si="11"/>
        <v>272</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23956</v>
      </c>
      <c r="S26" s="316">
        <f t="shared" ca="1" si="11"/>
        <v>149</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23956</v>
      </c>
      <c r="S27" s="316">
        <f t="shared" ca="1" si="11"/>
        <v>149</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23477</v>
      </c>
      <c r="S28" s="316">
        <f t="shared" ca="1" si="11"/>
        <v>140</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22988</v>
      </c>
      <c r="S29" s="316">
        <f t="shared" ca="1" si="11"/>
        <v>251</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23271</v>
      </c>
      <c r="S30" s="316">
        <f t="shared" ca="1" si="11"/>
        <v>283</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23956</v>
      </c>
      <c r="S31" s="316">
        <f t="shared" ca="1" si="11"/>
        <v>149</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24435</v>
      </c>
      <c r="S32" s="316">
        <f t="shared" ca="1" si="11"/>
        <v>152</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23956</v>
      </c>
      <c r="S33" s="316">
        <f t="shared" ca="1" si="11"/>
        <v>149</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23956</v>
      </c>
      <c r="S34" s="316">
        <f t="shared" ca="1" si="11"/>
        <v>149</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23956</v>
      </c>
      <c r="S35" s="316">
        <f t="shared" ca="1" si="11"/>
        <v>149</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6">
      <c r="A3" s="2140" t="s">
        <v>2076</v>
      </c>
      <c r="B3" s="2596">
        <f ca="1">ROUND(B2*10000/E2,0)</f>
        <v>10959</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142</v>
      </c>
      <c r="E5" s="1487"/>
    </row>
    <row r="6" spans="1:5" ht="15.6">
      <c r="A6" s="1487"/>
      <c r="B6" s="3477"/>
      <c r="C6" s="1490" t="s">
        <v>911</v>
      </c>
      <c r="D6" s="848" t="str">
        <f ca="1">NUMBERSTRING(INT(D5*10000),2)&amp;"元整"</f>
        <v>壹佰肆拾贰万元整</v>
      </c>
      <c r="E6" s="1487"/>
    </row>
    <row r="7" spans="1:5" ht="15.6">
      <c r="A7" s="1487"/>
      <c r="B7" s="3482"/>
      <c r="C7" s="1491" t="s">
        <v>912</v>
      </c>
      <c r="D7" s="849">
        <f ca="1">结果表!H102</f>
        <v>22815</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142</v>
      </c>
      <c r="E13" s="1487"/>
    </row>
    <row r="14" spans="1:5" ht="15.6">
      <c r="A14" s="1487"/>
      <c r="B14" s="3477"/>
      <c r="C14" s="1490" t="s">
        <v>911</v>
      </c>
      <c r="D14" s="848" t="str">
        <f ca="1">NUMBERSTRING(INT(D13*10000),2)&amp;"元整"</f>
        <v>壹佰肆拾贰万元整</v>
      </c>
      <c r="E14" s="1487"/>
    </row>
    <row r="15" spans="1:5" ht="15.6">
      <c r="A15" s="1487"/>
      <c r="B15" s="3482"/>
      <c r="C15" s="1491" t="s">
        <v>921</v>
      </c>
      <c r="D15" s="857">
        <f ca="1">结果表!H108</f>
        <v>22815</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4.4">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24">
      <c r="A85" s="3112">
        <v>13</v>
      </c>
      <c r="B85" s="3787"/>
      <c r="C85" s="3086" t="s">
        <v>2680</v>
      </c>
      <c r="D85" s="3086" t="s">
        <v>2681</v>
      </c>
      <c r="E85" s="3112">
        <v>0.1</v>
      </c>
      <c r="F85" s="3112">
        <v>15</v>
      </c>
    </row>
    <row r="86" spans="1:6" ht="24">
      <c r="A86" s="3112">
        <v>14</v>
      </c>
      <c r="B86" s="3787"/>
      <c r="C86" s="3086" t="s">
        <v>2682</v>
      </c>
      <c r="D86" s="3086" t="s">
        <v>2683</v>
      </c>
      <c r="E86" s="3112">
        <v>0.1</v>
      </c>
      <c r="F86" s="3112">
        <v>15</v>
      </c>
    </row>
    <row r="87" spans="1:6" ht="24">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4.4">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4.4">
      <c r="A92" s="3112">
        <v>20</v>
      </c>
      <c r="B92" s="3787"/>
      <c r="C92" s="3086" t="s">
        <v>2695</v>
      </c>
      <c r="D92" s="3086" t="s">
        <v>2696</v>
      </c>
      <c r="E92" s="3112">
        <v>0.15</v>
      </c>
      <c r="F92" s="3112">
        <v>20</v>
      </c>
    </row>
    <row r="93" spans="1:6" ht="24">
      <c r="A93" s="3112">
        <v>21</v>
      </c>
      <c r="B93" s="3787"/>
      <c r="C93" s="3086" t="s">
        <v>2697</v>
      </c>
      <c r="D93" s="3086" t="s">
        <v>2698</v>
      </c>
      <c r="E93" s="3112">
        <v>0.15</v>
      </c>
      <c r="F93" s="3112">
        <v>20</v>
      </c>
    </row>
    <row r="94" spans="1:6" ht="24">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24">
      <c r="A96" s="3112">
        <v>24</v>
      </c>
      <c r="B96" s="3787"/>
      <c r="C96" s="3086" t="s">
        <v>2703</v>
      </c>
      <c r="D96" s="3086" t="s">
        <v>2704</v>
      </c>
      <c r="E96" s="3112">
        <v>0.1</v>
      </c>
      <c r="F96" s="3112">
        <v>15</v>
      </c>
    </row>
    <row r="97" spans="1:6" ht="24">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24">
      <c r="A100" s="3112">
        <v>28</v>
      </c>
      <c r="B100" s="3787"/>
      <c r="C100" s="3086" t="s">
        <v>2711</v>
      </c>
      <c r="D100" s="3086" t="s">
        <v>2712</v>
      </c>
      <c r="E100" s="3112">
        <v>0.1</v>
      </c>
      <c r="F100" s="3112">
        <v>15</v>
      </c>
    </row>
    <row r="101" spans="1:6" ht="24">
      <c r="A101" s="3112">
        <v>29</v>
      </c>
      <c r="B101" s="3787"/>
      <c r="C101" s="3086" t="s">
        <v>2713</v>
      </c>
      <c r="D101" s="3086" t="s">
        <v>2714</v>
      </c>
      <c r="E101" s="3112">
        <v>0.1</v>
      </c>
      <c r="F101" s="3112">
        <v>15</v>
      </c>
    </row>
    <row r="102" spans="1:6" ht="24">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36">
      <c r="A107" s="3112">
        <v>35</v>
      </c>
      <c r="B107" s="3792" t="s">
        <v>2725</v>
      </c>
      <c r="C107" s="3112" t="s">
        <v>2726</v>
      </c>
      <c r="D107" s="3086" t="s">
        <v>2727</v>
      </c>
      <c r="E107" s="3112">
        <v>0.15</v>
      </c>
      <c r="F107" s="3112">
        <v>20</v>
      </c>
    </row>
    <row r="108" spans="1:6" ht="24">
      <c r="A108" s="3112">
        <v>36</v>
      </c>
      <c r="B108" s="3787"/>
      <c r="C108" s="3112" t="s">
        <v>2728</v>
      </c>
      <c r="D108" s="3086" t="s">
        <v>2729</v>
      </c>
      <c r="E108" s="3112">
        <v>0.15</v>
      </c>
      <c r="F108" s="3112">
        <v>20</v>
      </c>
    </row>
    <row r="109" spans="1:6" ht="24">
      <c r="A109" s="3112">
        <v>37</v>
      </c>
      <c r="B109" s="3787"/>
      <c r="C109" s="3112" t="s">
        <v>2730</v>
      </c>
      <c r="D109" s="3086" t="s">
        <v>2731</v>
      </c>
      <c r="E109" s="3112">
        <v>0.15</v>
      </c>
      <c r="F109" s="3112">
        <v>20</v>
      </c>
    </row>
    <row r="110" spans="1:6" ht="24">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24">
      <c r="A113" s="3112">
        <v>41</v>
      </c>
      <c r="B113" s="3797" t="s">
        <v>2738</v>
      </c>
      <c r="C113" s="3112" t="s">
        <v>2739</v>
      </c>
      <c r="D113" s="3086" t="s">
        <v>2740</v>
      </c>
      <c r="E113" s="3112">
        <v>0.1</v>
      </c>
      <c r="F113" s="3112">
        <v>15</v>
      </c>
    </row>
    <row r="114" spans="1:6" ht="24">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24">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24">
      <c r="A120" s="3112">
        <v>48</v>
      </c>
      <c r="B120" s="3792" t="s">
        <v>2755</v>
      </c>
      <c r="C120" s="3112" t="s">
        <v>2756</v>
      </c>
      <c r="D120" s="3086" t="s">
        <v>2757</v>
      </c>
      <c r="E120" s="3112">
        <v>0.1</v>
      </c>
      <c r="F120" s="3112">
        <v>15</v>
      </c>
    </row>
    <row r="121" spans="1:6" ht="24">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97" t="s">
        <v>2773</v>
      </c>
      <c r="C127" s="3112" t="s">
        <v>2774</v>
      </c>
      <c r="D127" s="3086" t="s">
        <v>2775</v>
      </c>
      <c r="E127" s="3112">
        <v>0.1</v>
      </c>
      <c r="F127" s="3112">
        <v>15</v>
      </c>
    </row>
    <row r="128" spans="1:6" ht="24">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24">
      <c r="A131" s="3112">
        <v>59</v>
      </c>
      <c r="B131" s="3797"/>
      <c r="C131" s="3112" t="s">
        <v>2783</v>
      </c>
      <c r="D131" s="3086" t="s">
        <v>2784</v>
      </c>
      <c r="E131" s="3112">
        <v>0.1</v>
      </c>
      <c r="F131" s="3112">
        <v>15</v>
      </c>
    </row>
    <row r="132" spans="1:6" ht="24">
      <c r="A132" s="3112">
        <v>60</v>
      </c>
      <c r="B132" s="3792" t="s">
        <v>2785</v>
      </c>
      <c r="C132" s="3112" t="s">
        <v>2786</v>
      </c>
      <c r="D132" s="3086" t="s">
        <v>2787</v>
      </c>
      <c r="E132" s="3112">
        <v>0.1</v>
      </c>
      <c r="F132" s="3112">
        <v>15</v>
      </c>
    </row>
    <row r="133" spans="1:6" ht="24">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97" t="s">
        <v>2793</v>
      </c>
      <c r="C135" s="3112" t="s">
        <v>2794</v>
      </c>
      <c r="D135" s="3086" t="s">
        <v>2795</v>
      </c>
      <c r="E135" s="3112">
        <v>0.1</v>
      </c>
      <c r="F135" s="3112">
        <v>15</v>
      </c>
    </row>
    <row r="136" spans="1:6" ht="24">
      <c r="A136" s="3112">
        <v>64</v>
      </c>
      <c r="B136" s="3797"/>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8"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T47" sqref="T47:T4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8"/>
      <c r="B3" s="3488"/>
      <c r="C3" s="3488"/>
      <c r="D3" s="852" t="s">
        <v>925</v>
      </c>
      <c r="E3" s="852" t="s">
        <v>931</v>
      </c>
      <c r="F3" s="852" t="s">
        <v>925</v>
      </c>
      <c r="G3" s="852" t="s">
        <v>926</v>
      </c>
      <c r="H3" s="852" t="s">
        <v>925</v>
      </c>
      <c r="I3" s="852" t="s">
        <v>926</v>
      </c>
    </row>
    <row r="4" spans="1:9" ht="30">
      <c r="A4" s="1501" t="str">
        <f>项目基本情况!S2</f>
        <v>北京市大兴区芳源里1号楼7层704房地产</v>
      </c>
      <c r="B4" s="852">
        <f>项目基本情况!C17</f>
        <v>62.05</v>
      </c>
      <c r="C4" s="852">
        <f>项目基本情况!C18</f>
        <v>0</v>
      </c>
      <c r="D4" s="852">
        <f>结果表!D118</f>
        <v>0</v>
      </c>
      <c r="E4" s="852">
        <f>结果表!E118</f>
        <v>0</v>
      </c>
      <c r="F4" s="852">
        <f>结果表!F118</f>
        <v>0</v>
      </c>
      <c r="G4" s="852">
        <f>结果表!G118</f>
        <v>0</v>
      </c>
      <c r="H4" s="852">
        <f ca="1">结果表!H118</f>
        <v>142</v>
      </c>
      <c r="I4" s="852">
        <f ca="1">结果表!I118</f>
        <v>22815</v>
      </c>
    </row>
    <row r="5" spans="1:9" ht="30" customHeight="1">
      <c r="A5" s="3488" t="s">
        <v>927</v>
      </c>
      <c r="B5" s="3488"/>
      <c r="C5" s="3488"/>
      <c r="D5" s="3488" t="str">
        <f>结果表!D119</f>
        <v>零元整</v>
      </c>
      <c r="E5" s="3488"/>
      <c r="F5" s="3488" t="str">
        <f>结果表!F119</f>
        <v>零元整</v>
      </c>
      <c r="G5" s="3488"/>
      <c r="H5" s="3488" t="str">
        <f ca="1">结果表!H119</f>
        <v>壹佰肆拾贰万元整</v>
      </c>
      <c r="I5" s="3488"/>
    </row>
    <row r="6" spans="1:9" ht="15.6">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6">
      <c r="A8" s="3489" t="str">
        <f>结果表!A122</f>
        <v>房地产抵押价值</v>
      </c>
      <c r="B8" s="3489"/>
      <c r="C8" s="3489"/>
      <c r="D8" s="3489">
        <f ca="1">结果表!D122</f>
        <v>142</v>
      </c>
      <c r="E8" s="3489"/>
      <c r="F8" s="3489"/>
      <c r="G8" s="3489"/>
      <c r="H8" s="3489"/>
      <c r="I8" s="3489"/>
    </row>
    <row r="9" spans="1:9" ht="15">
      <c r="A9" s="3488" t="s">
        <v>927</v>
      </c>
      <c r="B9" s="3488"/>
      <c r="C9" s="3488"/>
      <c r="D9" s="3488" t="str">
        <f ca="1">结果表!D123</f>
        <v>壹佰肆拾贰万元整</v>
      </c>
      <c r="E9" s="3488"/>
      <c r="F9" s="3488"/>
      <c r="G9" s="3488"/>
      <c r="H9" s="3488"/>
      <c r="I9" s="3488"/>
    </row>
    <row r="10" spans="1:9" ht="15.6">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6">
      <c r="A12" s="3489" t="str">
        <f>结果表!A126</f>
        <v/>
      </c>
      <c r="B12" s="3489"/>
      <c r="C12" s="3489"/>
      <c r="D12" s="3489" t="str">
        <f>结果表!D126</f>
        <v>——</v>
      </c>
      <c r="E12" s="3489"/>
      <c r="F12" s="3489"/>
      <c r="G12" s="3489"/>
      <c r="H12" s="3489"/>
      <c r="I12" s="3489"/>
    </row>
    <row r="13" spans="1:9" ht="15.6" thickBot="1">
      <c r="A13" s="3493" t="s">
        <v>927</v>
      </c>
      <c r="B13" s="3493"/>
      <c r="C13" s="3493"/>
      <c r="D13" s="3493" t="e">
        <f>结果表!D127</f>
        <v>#VALUE!</v>
      </c>
      <c r="E13" s="3493"/>
      <c r="F13" s="3493"/>
      <c r="G13" s="3493"/>
      <c r="H13" s="3493"/>
      <c r="I13" s="3493"/>
    </row>
    <row r="14" spans="1:9" ht="14.4" thickTop="1">
      <c r="A14" s="3494" t="s">
        <v>932</v>
      </c>
      <c r="B14" s="3494"/>
      <c r="C14" s="3494"/>
      <c r="D14" s="3494"/>
      <c r="E14" s="3494"/>
      <c r="F14" s="3494"/>
      <c r="G14" s="3494"/>
      <c r="H14" s="3494"/>
      <c r="I14" s="3494"/>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95" t="s">
        <v>949</v>
      </c>
      <c r="B1" s="3495"/>
      <c r="C1" s="3495"/>
      <c r="D1" s="3495"/>
    </row>
    <row r="2" spans="1:4" ht="17.399999999999999">
      <c r="A2" s="3496" t="s">
        <v>933</v>
      </c>
      <c r="B2" s="3496"/>
      <c r="C2" s="3496"/>
      <c r="D2" s="3496"/>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496" t="s">
        <v>939</v>
      </c>
      <c r="B6" s="3496"/>
      <c r="C6" s="3496"/>
      <c r="D6" s="3496"/>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497"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2024-05-28T13:12:53Z</dcterms:modified>
</cp:coreProperties>
</file>