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5" i="74" l="1"/>
  <c r="H9" i="74"/>
  <c r="F8" i="74"/>
  <c r="D14" i="74"/>
  <c r="G6" i="74"/>
  <c r="F7" i="74"/>
  <c r="G5" i="74"/>
  <c r="G14" i="74"/>
  <c r="E27" i="45"/>
  <c r="G14" i="73"/>
  <c r="F14" i="73"/>
  <c r="E14" i="73"/>
  <c r="I12" i="79"/>
  <c r="AK23" i="79"/>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c r="AA33" i="79"/>
  <c r="Z33" i="79"/>
  <c r="N33" i="79"/>
  <c r="M33" i="79"/>
  <c r="P33" i="79"/>
  <c r="L33" i="79"/>
  <c r="I33" i="79"/>
  <c r="AD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C6" i="79"/>
  <c r="AB6" i="79"/>
  <c r="AA6" i="79"/>
  <c r="AD6" i="79"/>
  <c r="Z6" i="79"/>
  <c r="Y6" i="79"/>
  <c r="O6" i="79"/>
  <c r="N6" i="79"/>
  <c r="M6" i="79"/>
  <c r="P6" i="79"/>
  <c r="L6" i="79"/>
  <c r="K6" i="79"/>
  <c r="I6" i="79"/>
  <c r="AC7" i="79"/>
  <c r="AB7" i="79"/>
  <c r="AA7" i="79"/>
  <c r="AD7" i="79"/>
  <c r="Z7" i="79"/>
  <c r="Y7" i="79"/>
  <c r="O7" i="79"/>
  <c r="N7" i="79"/>
  <c r="M7" i="79"/>
  <c r="P7" i="79"/>
  <c r="L7" i="79"/>
  <c r="K7" i="79"/>
  <c r="I7" i="79"/>
  <c r="AR8" i="79"/>
  <c r="AD35" i="79"/>
  <c r="AR36"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D37" i="79"/>
  <c r="S34" i="79"/>
  <c r="AG34" i="79"/>
  <c r="S35" i="79"/>
  <c r="AG35" i="79"/>
  <c r="S33" i="79"/>
  <c r="AG33" i="79"/>
  <c r="U35" i="79"/>
  <c r="AI35" i="79"/>
  <c r="U34" i="79"/>
  <c r="AI34" i="79"/>
  <c r="U33" i="79"/>
  <c r="AI33" i="79"/>
  <c r="AD36" i="79"/>
  <c r="AR37" i="79"/>
  <c r="AR38" i="79"/>
  <c r="AR39" i="79"/>
  <c r="AR40" i="79"/>
  <c r="AR41" i="79"/>
  <c r="AR42" i="79"/>
  <c r="AR43" i="79"/>
  <c r="AR44" i="79"/>
  <c r="AR45" i="79"/>
  <c r="AR46" i="79"/>
  <c r="AR47" i="79"/>
  <c r="AR48" i="79"/>
  <c r="AR49" i="79"/>
  <c r="AR50" i="79"/>
  <c r="AR51" i="79"/>
  <c r="AR52" i="79"/>
  <c r="P36" i="79"/>
  <c r="T34" i="79"/>
  <c r="T35" i="79"/>
  <c r="T33" i="79"/>
  <c r="AR10" i="79"/>
  <c r="AR11" i="79"/>
  <c r="AR12" i="79"/>
  <c r="AR13" i="79"/>
  <c r="AR14" i="79"/>
  <c r="AR15" i="79"/>
  <c r="AR16" i="79"/>
  <c r="AR17" i="79"/>
  <c r="AR18" i="79"/>
  <c r="AR19" i="79"/>
  <c r="AR20" i="79"/>
  <c r="AR21" i="79"/>
  <c r="AR22" i="79"/>
  <c r="AR23" i="79"/>
  <c r="AR24" i="79"/>
  <c r="G16" i="73"/>
  <c r="F16" i="73"/>
  <c r="E16" i="73"/>
  <c r="G17" i="73"/>
  <c r="F17" i="73"/>
  <c r="E17" i="73"/>
  <c r="W33" i="79"/>
  <c r="AK33" i="79"/>
  <c r="AH33" i="79"/>
  <c r="W35" i="79"/>
  <c r="AK35" i="79"/>
  <c r="AH35" i="79"/>
  <c r="W34" i="79"/>
  <c r="AK34" i="79"/>
  <c r="AH34" i="79"/>
  <c r="AB38" i="79"/>
  <c r="AA38" i="79"/>
  <c r="Z38" i="79"/>
  <c r="N38" i="79"/>
  <c r="M38" i="79"/>
  <c r="P38" i="79"/>
  <c r="L38" i="79"/>
  <c r="I38" i="79"/>
  <c r="AD38" i="79"/>
  <c r="AC10" i="79"/>
  <c r="AB10" i="79"/>
  <c r="AA10" i="79"/>
  <c r="AD10" i="79"/>
  <c r="Z10" i="79"/>
  <c r="Y10" i="79"/>
  <c r="O10" i="79"/>
  <c r="N10" i="79"/>
  <c r="M10" i="79"/>
  <c r="P10" i="79"/>
  <c r="L10" i="79"/>
  <c r="K10" i="79"/>
  <c r="I10"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M51" i="79"/>
  <c r="L51" i="79"/>
  <c r="S51" i="79"/>
  <c r="I51" i="79"/>
  <c r="AD51" i="79"/>
  <c r="AB50" i="79"/>
  <c r="AA50" i="79"/>
  <c r="Z50" i="79"/>
  <c r="N50" i="79"/>
  <c r="U50" i="79"/>
  <c r="M50" i="79"/>
  <c r="L50" i="79"/>
  <c r="I50" i="79"/>
  <c r="AB49" i="79"/>
  <c r="AA49" i="79"/>
  <c r="Z49" i="79"/>
  <c r="N49" i="79"/>
  <c r="M49" i="79"/>
  <c r="L49" i="79"/>
  <c r="I49" i="79"/>
  <c r="AB48" i="79"/>
  <c r="AA48" i="79"/>
  <c r="Z48" i="79"/>
  <c r="N48" i="79"/>
  <c r="M48" i="79"/>
  <c r="L48" i="79"/>
  <c r="S48" i="79"/>
  <c r="I48" i="79"/>
  <c r="AB47" i="79"/>
  <c r="AA47" i="79"/>
  <c r="Z47" i="79"/>
  <c r="N47" i="79"/>
  <c r="M47" i="79"/>
  <c r="L47" i="79"/>
  <c r="I47" i="79"/>
  <c r="AD47" i="79"/>
  <c r="AB46" i="79"/>
  <c r="AA46" i="79"/>
  <c r="Z46" i="79"/>
  <c r="N46" i="79"/>
  <c r="U46" i="79"/>
  <c r="M46" i="79"/>
  <c r="L46" i="79"/>
  <c r="I46" i="79"/>
  <c r="AB45" i="79"/>
  <c r="AA45" i="79"/>
  <c r="Z45" i="79"/>
  <c r="N45" i="79"/>
  <c r="M45" i="79"/>
  <c r="T40" i="79"/>
  <c r="W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N23" i="79"/>
  <c r="U23" i="79"/>
  <c r="M23" i="79"/>
  <c r="L23" i="79"/>
  <c r="S23" i="79"/>
  <c r="K23" i="79"/>
  <c r="R23" i="79"/>
  <c r="I23" i="79"/>
  <c r="AC22" i="79"/>
  <c r="AB22" i="79"/>
  <c r="AA22" i="79"/>
  <c r="AD22" i="79"/>
  <c r="Z22" i="79"/>
  <c r="Y22" i="79"/>
  <c r="O22" i="79"/>
  <c r="N22" i="79"/>
  <c r="M22" i="79"/>
  <c r="T22" i="79"/>
  <c r="W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S37" i="79"/>
  <c r="AG37" i="79"/>
  <c r="S36" i="79"/>
  <c r="AG36" i="79"/>
  <c r="M31" i="79"/>
  <c r="P31" i="79"/>
  <c r="T36" i="79"/>
  <c r="T37" i="79"/>
  <c r="U37" i="79"/>
  <c r="AI37" i="79"/>
  <c r="U36" i="79"/>
  <c r="AI36" i="79"/>
  <c r="R18" i="79"/>
  <c r="T20" i="79"/>
  <c r="W20" i="79"/>
  <c r="T9" i="79"/>
  <c r="T8" i="79"/>
  <c r="V18" i="79"/>
  <c r="U22" i="79"/>
  <c r="U9" i="79"/>
  <c r="AI9" i="79"/>
  <c r="U8" i="79"/>
  <c r="AI8" i="79"/>
  <c r="S9" i="79"/>
  <c r="AG9" i="79"/>
  <c r="S8" i="79"/>
  <c r="AG8" i="79"/>
  <c r="S19" i="79"/>
  <c r="R9" i="79"/>
  <c r="AF9" i="79"/>
  <c r="R8" i="79"/>
  <c r="AF8" i="79"/>
  <c r="V9" i="79"/>
  <c r="AJ9" i="79"/>
  <c r="V8" i="79"/>
  <c r="AJ8" i="79"/>
  <c r="R22" i="79"/>
  <c r="V22" i="79"/>
  <c r="S22" i="79"/>
  <c r="U10" i="79"/>
  <c r="S18" i="79"/>
  <c r="U20" i="79"/>
  <c r="U21" i="79"/>
  <c r="T31" i="79"/>
  <c r="W31" i="79"/>
  <c r="U40" i="79"/>
  <c r="AD46" i="79"/>
  <c r="S47" i="79"/>
  <c r="U49" i="79"/>
  <c r="AD50" i="79"/>
  <c r="AB3" i="79"/>
  <c r="U31" i="79"/>
  <c r="U38" i="79"/>
  <c r="U48" i="79"/>
  <c r="AD49" i="79"/>
  <c r="S50" i="79"/>
  <c r="L3" i="79"/>
  <c r="Y3" i="79"/>
  <c r="AC3" i="79"/>
  <c r="S21" i="79"/>
  <c r="AD39" i="79"/>
  <c r="S40" i="79"/>
  <c r="T46" i="79"/>
  <c r="W46" i="79"/>
  <c r="U47" i="79"/>
  <c r="AD48" i="79"/>
  <c r="S49" i="79"/>
  <c r="V3" i="79"/>
  <c r="L31" i="79"/>
  <c r="T39" i="79"/>
  <c r="T38" i="79"/>
  <c r="W38" i="79"/>
  <c r="N3" i="79"/>
  <c r="K3" i="79"/>
  <c r="R10" i="79"/>
  <c r="O3" i="79"/>
  <c r="V10" i="79"/>
  <c r="T18" i="79"/>
  <c r="W18" i="79"/>
  <c r="U19" i="79"/>
  <c r="R20" i="79"/>
  <c r="V20" i="79"/>
  <c r="R21" i="79"/>
  <c r="V21" i="79"/>
  <c r="S3" i="79"/>
  <c r="S10" i="79"/>
  <c r="U18" i="79"/>
  <c r="R19" i="79"/>
  <c r="V19" i="79"/>
  <c r="P11" i="79"/>
  <c r="T10" i="79"/>
  <c r="W10" i="79"/>
  <c r="U3" i="79"/>
  <c r="S39" i="79"/>
  <c r="M3" i="79"/>
  <c r="P3" i="79"/>
  <c r="T3" i="79"/>
  <c r="W3" i="79"/>
  <c r="U39" i="79"/>
  <c r="AD45" i="79"/>
  <c r="T44" i="79"/>
  <c r="W44" i="79"/>
  <c r="T42" i="79"/>
  <c r="T45" i="79"/>
  <c r="W45" i="79"/>
  <c r="T43" i="79"/>
  <c r="W43" i="79"/>
  <c r="T41" i="79"/>
  <c r="W41" i="79"/>
  <c r="S46" i="79"/>
  <c r="T47" i="79"/>
  <c r="W47" i="79"/>
  <c r="T49" i="79"/>
  <c r="W49" i="79"/>
  <c r="T51" i="79"/>
  <c r="W51" i="79"/>
  <c r="S45" i="79"/>
  <c r="S43" i="79"/>
  <c r="S44" i="79"/>
  <c r="S42" i="79"/>
  <c r="S41" i="79"/>
  <c r="U45" i="79"/>
  <c r="U43" i="79"/>
  <c r="U44" i="79"/>
  <c r="U42" i="79"/>
  <c r="U41" i="79"/>
  <c r="T48" i="79"/>
  <c r="W48" i="79"/>
  <c r="T50" i="79"/>
  <c r="W50" i="79"/>
  <c r="S13" i="79"/>
  <c r="S16" i="79"/>
  <c r="S17" i="79"/>
  <c r="S12" i="79"/>
  <c r="U13" i="79"/>
  <c r="U16" i="79"/>
  <c r="U17" i="79"/>
  <c r="U12" i="79"/>
  <c r="P21" i="79"/>
  <c r="T21" i="79"/>
  <c r="W21" i="79"/>
  <c r="R13" i="79"/>
  <c r="R16" i="79"/>
  <c r="R17" i="79"/>
  <c r="R12" i="79"/>
  <c r="T13" i="79"/>
  <c r="W13" i="79"/>
  <c r="T16" i="79"/>
  <c r="W16" i="79"/>
  <c r="T17" i="79"/>
  <c r="W17" i="79"/>
  <c r="T12" i="79"/>
  <c r="W12" i="79"/>
  <c r="V13" i="79"/>
  <c r="V16" i="79"/>
  <c r="V17" i="79"/>
  <c r="V12" i="79"/>
  <c r="P19" i="79"/>
  <c r="T19" i="79"/>
  <c r="W19" i="79"/>
  <c r="P23" i="79"/>
  <c r="T23" i="79"/>
  <c r="W23" i="79"/>
  <c r="AA3" i="79"/>
  <c r="AD3" i="79"/>
  <c r="W42" i="79"/>
  <c r="W39" i="79"/>
  <c r="AB31" i="79"/>
  <c r="R14" i="79"/>
  <c r="R11" i="79"/>
  <c r="R15" i="79"/>
  <c r="P17" i="79"/>
  <c r="T15" i="79"/>
  <c r="W15" i="79"/>
  <c r="T14" i="79"/>
  <c r="W14" i="79"/>
  <c r="T11" i="79"/>
  <c r="W11" i="79"/>
  <c r="V14" i="79"/>
  <c r="V11" i="79"/>
  <c r="V15" i="79"/>
  <c r="S15" i="79"/>
  <c r="S11" i="79"/>
  <c r="S14" i="79"/>
  <c r="U15" i="79"/>
  <c r="U11" i="79"/>
  <c r="U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AB38" i="71"/>
  <c r="P38" i="71"/>
  <c r="O38" i="71"/>
  <c r="Y38" i="71"/>
  <c r="Z38" i="71"/>
  <c r="N38" i="71"/>
  <c r="F38" i="71"/>
  <c r="F39" i="71"/>
  <c r="F40" i="71"/>
  <c r="V40" i="71"/>
  <c r="Q37" i="71"/>
  <c r="AB37" i="71"/>
  <c r="P37" i="71"/>
  <c r="AA36" i="71"/>
  <c r="O37" i="71"/>
  <c r="N37" i="71"/>
  <c r="B38" i="71"/>
  <c r="D37" i="71"/>
  <c r="Q36" i="71"/>
  <c r="AB36" i="71"/>
  <c r="P36" i="71"/>
  <c r="O36" i="71"/>
  <c r="N36" i="71"/>
  <c r="Q35" i="71"/>
  <c r="AB31" i="71"/>
  <c r="AB35" i="71"/>
  <c r="P35" i="71"/>
  <c r="O35" i="71"/>
  <c r="Y35" i="71"/>
  <c r="Z35" i="71"/>
  <c r="N35" i="71"/>
  <c r="Q34" i="71"/>
  <c r="AB34" i="71"/>
  <c r="P34" i="71"/>
  <c r="AA34" i="71"/>
  <c r="O34" i="71"/>
  <c r="N34" i="71"/>
  <c r="X33" i="71"/>
  <c r="F36" i="71"/>
  <c r="V36" i="71"/>
  <c r="Q33" i="71"/>
  <c r="F34" i="71"/>
  <c r="F35" i="71"/>
  <c r="P33" i="71"/>
  <c r="O33" i="71"/>
  <c r="N33" i="71"/>
  <c r="D33" i="71"/>
  <c r="Q32" i="71"/>
  <c r="AB32" i="71"/>
  <c r="P32" i="71"/>
  <c r="O32" i="71"/>
  <c r="N32" i="71"/>
  <c r="X32" i="71"/>
  <c r="Q31" i="71"/>
  <c r="P31" i="71"/>
  <c r="O31" i="71"/>
  <c r="N31" i="71"/>
  <c r="X28" i="71"/>
  <c r="Q30" i="71"/>
  <c r="P30" i="71"/>
  <c r="O30" i="71"/>
  <c r="Y30" i="71"/>
  <c r="Z30" i="71"/>
  <c r="N30" i="71"/>
  <c r="Q29" i="71"/>
  <c r="F30" i="71"/>
  <c r="F31" i="71"/>
  <c r="F32" i="71"/>
  <c r="V32" i="71"/>
  <c r="P29" i="71"/>
  <c r="O29" i="71"/>
  <c r="N29" i="71"/>
  <c r="D29" i="71"/>
  <c r="O28" i="71"/>
  <c r="N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L108" i="3"/>
  <c r="BK108" i="3"/>
  <c r="BJ108" i="3"/>
  <c r="BI108" i="3"/>
  <c r="BH108" i="3"/>
  <c r="BG108" i="3"/>
  <c r="BF108" i="3"/>
  <c r="BE108" i="3"/>
  <c r="BD108" i="3"/>
  <c r="BC108" i="3"/>
  <c r="BA108" i="3"/>
  <c r="AZ108" i="3"/>
  <c r="BB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L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BA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L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L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L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L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L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L57" i="3"/>
  <c r="BK57" i="3"/>
  <c r="BJ57" i="3"/>
  <c r="BI57" i="3"/>
  <c r="BH57" i="3"/>
  <c r="BG57" i="3"/>
  <c r="BF57" i="3"/>
  <c r="BE57" i="3"/>
  <c r="BD57" i="3"/>
  <c r="BC57" i="3"/>
  <c r="BA57" i="3"/>
  <c r="AZ57" i="3"/>
  <c r="BB57" i="3"/>
  <c r="AX57" i="3"/>
  <c r="AW57" i="3"/>
  <c r="AV57" i="3"/>
  <c r="AC57" i="3"/>
  <c r="H57" i="3"/>
  <c r="G57" i="3"/>
  <c r="BT56" i="3"/>
  <c r="BS56" i="3"/>
  <c r="BR56" i="3"/>
  <c r="BQ56" i="3"/>
  <c r="BP56" i="3"/>
  <c r="BO56" i="3"/>
  <c r="BN56" i="3"/>
  <c r="BL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L54" i="3"/>
  <c r="BK54" i="3"/>
  <c r="BJ54" i="3"/>
  <c r="BI54" i="3"/>
  <c r="BH54" i="3"/>
  <c r="BG54" i="3"/>
  <c r="BF54" i="3"/>
  <c r="BE54" i="3"/>
  <c r="BD54" i="3"/>
  <c r="BC54" i="3"/>
  <c r="BA54" i="3"/>
  <c r="BB54" i="3"/>
  <c r="AX54" i="3"/>
  <c r="AW54" i="3"/>
  <c r="AV54" i="3"/>
  <c r="AC54" i="3"/>
  <c r="H54" i="3"/>
  <c r="G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L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AZ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A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L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L27" i="3"/>
  <c r="AZ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BC122" i="3"/>
  <c r="BB122" i="3"/>
  <c r="AZ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BC298" i="3"/>
  <c r="BB298" i="3"/>
  <c r="AZ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L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BC278" i="3"/>
  <c r="BB278" i="3"/>
  <c r="AZ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L244" i="3"/>
  <c r="BN244" i="3"/>
  <c r="BM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BC242" i="3"/>
  <c r="BB242" i="3"/>
  <c r="AZ242" i="3"/>
  <c r="AX242" i="3"/>
  <c r="AW242" i="3"/>
  <c r="AV242" i="3"/>
  <c r="AC242" i="3"/>
  <c r="H242" i="3"/>
  <c r="BT241" i="3"/>
  <c r="BS241" i="3"/>
  <c r="BR241" i="3"/>
  <c r="BQ241" i="3"/>
  <c r="BP241" i="3"/>
  <c r="BO241" i="3"/>
  <c r="BL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BC230" i="3"/>
  <c r="BB230" i="3"/>
  <c r="AZ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BC219" i="3"/>
  <c r="BB219" i="3"/>
  <c r="AZ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BC211" i="3"/>
  <c r="BB211" i="3"/>
  <c r="AZ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L483" i="3"/>
  <c r="AZ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G462" i="3"/>
  <c r="H462" i="3"/>
  <c r="BT461" i="3"/>
  <c r="BS461" i="3"/>
  <c r="BR461" i="3"/>
  <c r="BQ461" i="3"/>
  <c r="BP461" i="3"/>
  <c r="BO461" i="3"/>
  <c r="BL461" i="3"/>
  <c r="BN461" i="3"/>
  <c r="BM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L457" i="3"/>
  <c r="BN457" i="3"/>
  <c r="BM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c r="AZ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A454" i="3"/>
  <c r="AZ454" i="3"/>
  <c r="BC454" i="3"/>
  <c r="BB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A450" i="3"/>
  <c r="BC450" i="3"/>
  <c r="BB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A442" i="3"/>
  <c r="BC442" i="3"/>
  <c r="BB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L436" i="3"/>
  <c r="BN436" i="3"/>
  <c r="BM436" i="3"/>
  <c r="BK436" i="3"/>
  <c r="BJ436" i="3"/>
  <c r="BI436" i="3"/>
  <c r="BH436" i="3"/>
  <c r="BG436" i="3"/>
  <c r="BF436" i="3"/>
  <c r="BE436" i="3"/>
  <c r="BD436" i="3"/>
  <c r="BC436" i="3"/>
  <c r="BA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c r="AZ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G427" i="3"/>
  <c r="H427" i="3"/>
  <c r="BT426" i="3"/>
  <c r="BS426" i="3"/>
  <c r="BR426" i="3"/>
  <c r="BQ426" i="3"/>
  <c r="BP426" i="3"/>
  <c r="BO426" i="3"/>
  <c r="BL426" i="3"/>
  <c r="BN426" i="3"/>
  <c r="BM426" i="3"/>
  <c r="BK426" i="3"/>
  <c r="BJ426" i="3"/>
  <c r="BI426" i="3"/>
  <c r="BH426" i="3"/>
  <c r="BG426" i="3"/>
  <c r="BF426" i="3"/>
  <c r="BE426" i="3"/>
  <c r="BD426" i="3"/>
  <c r="BC426" i="3"/>
  <c r="BA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G423" i="3"/>
  <c r="H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A418" i="3"/>
  <c r="AZ418" i="3"/>
  <c r="BC418" i="3"/>
  <c r="BB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c r="AZ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L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AZ558" i="3"/>
  <c r="BA556" i="3"/>
  <c r="AZ556" i="3"/>
  <c r="BA554" i="3"/>
  <c r="AZ554" i="3"/>
  <c r="BA552" i="3"/>
  <c r="AZ552" i="3"/>
  <c r="BA548" i="3"/>
  <c r="AZ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AZ579" i="3"/>
  <c r="BA577" i="3"/>
  <c r="BA575" i="3"/>
  <c r="AZ575" i="3"/>
  <c r="BA573" i="3"/>
  <c r="BA571" i="3"/>
  <c r="AZ571" i="3"/>
  <c r="BA569" i="3"/>
  <c r="BA567" i="3"/>
  <c r="BA565" i="3"/>
  <c r="BA563" i="3"/>
  <c r="BA561" i="3"/>
  <c r="BA559" i="3"/>
  <c r="BA555" i="3"/>
  <c r="BA553" i="3"/>
  <c r="BA549" i="3"/>
  <c r="BA547" i="3"/>
  <c r="BA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AZ305" i="3"/>
  <c r="BL305" i="3"/>
  <c r="G306" i="3"/>
  <c r="G309" i="3"/>
  <c r="BL310" i="3"/>
  <c r="BA312" i="3"/>
  <c r="BA313" i="3"/>
  <c r="AZ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A306"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76" i="67"/>
  <c r="F43" i="15"/>
  <c r="F8" i="15"/>
  <c r="J15" i="67"/>
  <c r="L48" i="15"/>
  <c r="F7" i="15"/>
  <c r="F13" i="15"/>
  <c r="F36" i="15"/>
  <c r="B13" i="76"/>
  <c r="F7" i="67"/>
  <c r="E2" i="69"/>
  <c r="M22" i="67"/>
  <c r="M29" i="15"/>
  <c r="F40" i="15"/>
  <c r="F13" i="67"/>
  <c r="B7" i="76"/>
  <c r="E2" i="68"/>
  <c r="F37" i="15"/>
  <c r="F6" i="15"/>
  <c r="M28" i="67"/>
  <c r="B12" i="76"/>
  <c r="M23" i="15"/>
  <c r="E12" i="76"/>
  <c r="F6" i="67"/>
  <c r="D35" i="9"/>
  <c r="M6" i="15"/>
  <c r="B10" i="76"/>
  <c r="F9" i="67"/>
  <c r="F43" i="67"/>
  <c r="D6" i="73"/>
  <c r="C19" i="9"/>
  <c r="AO13" i="1"/>
  <c r="E8" i="76"/>
  <c r="M23" i="67"/>
  <c r="E11" i="76"/>
  <c r="E13" i="76"/>
  <c r="M9" i="15"/>
  <c r="B8" i="76"/>
  <c r="M22" i="15"/>
  <c r="M8" i="15"/>
  <c r="D19" i="9"/>
  <c r="F6" i="73"/>
  <c r="M8" i="67"/>
  <c r="F42" i="15"/>
  <c r="F9" i="15"/>
  <c r="B9" i="76"/>
  <c r="M29" i="67"/>
  <c r="F36" i="67"/>
  <c r="D34" i="9"/>
  <c r="L47" i="67"/>
  <c r="M26" i="15"/>
  <c r="L48" i="67"/>
  <c r="F26" i="67"/>
  <c r="F3" i="73"/>
  <c r="B11" i="76"/>
  <c r="M24" i="15"/>
  <c r="F16" i="15"/>
  <c r="F7" i="73"/>
  <c r="L47" i="15"/>
  <c r="J15" i="15"/>
  <c r="M26" i="67"/>
  <c r="F40" i="67"/>
  <c r="F16" i="67"/>
  <c r="D20" i="9"/>
  <c r="M6" i="67"/>
  <c r="F42" i="67"/>
  <c r="F5" i="73"/>
  <c r="E10" i="76"/>
  <c r="F26" i="15"/>
  <c r="C20" i="9"/>
  <c r="M24" i="67"/>
  <c r="F37" i="67"/>
  <c r="F8" i="67"/>
  <c r="M28" i="15"/>
  <c r="F4" i="73"/>
  <c r="F20" i="31"/>
  <c r="M9" i="67"/>
  <c r="F38" i="15"/>
  <c r="C76" i="15"/>
  <c r="E7" i="76"/>
  <c r="E9" i="76"/>
  <c r="F38" i="67"/>
  <c r="G23" i="43"/>
  <c r="C23" i="43"/>
  <c r="C42" i="1"/>
  <c r="C24" i="12"/>
  <c r="C7" i="36"/>
  <c r="C46" i="36"/>
  <c r="D46" i="36"/>
  <c r="E46" i="36"/>
  <c r="F46" i="36"/>
  <c r="G46" i="36"/>
  <c r="H46" i="36"/>
  <c r="I46" i="36"/>
  <c r="M47" i="9"/>
  <c r="C7" i="39"/>
  <c r="C67" i="39"/>
  <c r="C7" i="21"/>
  <c r="C7" i="35"/>
  <c r="C48" i="35"/>
  <c r="D48" i="35"/>
  <c r="E48" i="35"/>
  <c r="C7" i="34"/>
  <c r="C59" i="34"/>
  <c r="D59" i="34"/>
  <c r="E59" i="34"/>
  <c r="F59" i="34"/>
  <c r="G59" i="34"/>
  <c r="H59" i="34"/>
  <c r="I59" i="34"/>
  <c r="J59" i="34"/>
  <c r="K59" i="34"/>
  <c r="L59" i="34"/>
  <c r="M59" i="34"/>
  <c r="N59" i="34"/>
  <c r="O59" i="34"/>
  <c r="C7" i="40"/>
  <c r="C63" i="40"/>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D58" i="33"/>
  <c r="E58" i="33"/>
  <c r="F58" i="33"/>
  <c r="G58" i="33"/>
  <c r="H58" i="33"/>
  <c r="I58" i="33"/>
  <c r="J58" i="33"/>
  <c r="K58" i="33"/>
  <c r="L58" i="33"/>
  <c r="M58" i="33"/>
  <c r="N58" i="33"/>
  <c r="O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D7" i="73"/>
  <c r="C16" i="67"/>
  <c r="D4" i="73"/>
  <c r="D5" i="73"/>
  <c r="D3" i="73"/>
  <c r="C16" i="15"/>
  <c r="J7" i="36"/>
  <c r="G16" i="1"/>
  <c r="F10" i="39"/>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R36"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G1" i="73"/>
  <c r="W7" i="37"/>
  <c r="B40" i="1"/>
  <c r="L36" i="43"/>
  <c r="L37" i="43"/>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D116"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J24" i="67"/>
  <c r="C53" i="67"/>
  <c r="C48" i="67"/>
  <c r="C10" i="67"/>
  <c r="C5" i="67"/>
  <c r="C38" i="67"/>
  <c r="C53" i="15"/>
  <c r="C48" i="15"/>
  <c r="C66" i="15"/>
  <c r="C10" i="15"/>
  <c r="C5" i="15"/>
  <c r="C38" i="15"/>
  <c r="C35" i="9"/>
  <c r="F41" i="15"/>
  <c r="M27" i="67"/>
  <c r="M27" i="15"/>
  <c r="F25" i="12"/>
  <c r="C26" i="12"/>
  <c r="D25" i="12"/>
  <c r="F22" i="68"/>
  <c r="F41"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34" i="9"/>
  <c r="C66" i="67"/>
  <c r="C60" i="67"/>
  <c r="D10" i="69"/>
  <c r="C34" i="69"/>
  <c r="D10" i="68"/>
  <c r="C14" i="67"/>
  <c r="C17" i="15"/>
  <c r="C17" i="67"/>
  <c r="I54" i="34"/>
  <c r="J54" i="34"/>
  <c r="C23" i="68"/>
  <c r="C26" i="11"/>
  <c r="D22" i="11"/>
  <c r="C44" i="68"/>
  <c r="D41" i="68"/>
  <c r="C44" i="11"/>
  <c r="D41" i="11"/>
  <c r="C26" i="68"/>
  <c r="D22" i="68"/>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I52" i="21"/>
  <c r="J52" i="21"/>
  <c r="U7" i="35"/>
  <c r="AB7" i="35"/>
  <c r="T38" i="35"/>
  <c r="G38" i="35"/>
  <c r="G52" i="21"/>
  <c r="H52" i="21"/>
  <c r="G53" i="21"/>
  <c r="H53" i="21"/>
  <c r="F7" i="35"/>
  <c r="M21" i="15"/>
  <c r="F35" i="15"/>
  <c r="F35" i="67"/>
  <c r="M21" i="67"/>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7"/>
  <c r="D2" i="35"/>
  <c r="D2" i="36"/>
  <c r="D2" i="34"/>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6" i="1"/>
  <c r="AO12" i="1"/>
  <c r="AO11" i="1"/>
  <c r="AO10" i="1"/>
  <c r="AO8"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B21" i="72"/>
  <c r="D7" i="53"/>
  <c r="B48" i="72"/>
  <c r="E4" i="52"/>
  <c r="B47" i="72"/>
  <c r="D4" i="52"/>
  <c r="M54" i="9"/>
  <c r="D56" i="9"/>
  <c r="D58" i="9"/>
  <c r="C97" i="9"/>
  <c r="E81" i="9"/>
  <c r="E80" i="9"/>
  <c r="C80" i="9"/>
  <c r="B49" i="72"/>
  <c r="D5" i="52"/>
  <c r="E118" i="9"/>
  <c r="D118" i="9"/>
  <c r="D119" i="9"/>
  <c r="D54" i="9"/>
  <c r="C68" i="9"/>
  <c r="B32" i="72"/>
  <c r="D14" i="53"/>
  <c r="C73" i="9"/>
  <c r="C78" i="9"/>
  <c r="C86" i="9"/>
  <c r="C93" i="9"/>
  <c r="C6" i="74"/>
  <c r="B22" i="72"/>
  <c r="D6" i="53"/>
  <c r="M55" i="9"/>
  <c r="C64" i="9"/>
  <c r="C63" i="9"/>
  <c r="C67" i="9"/>
  <c r="D59" i="9"/>
  <c r="N60" i="9"/>
  <c r="N59" i="9"/>
  <c r="N61" i="9"/>
  <c r="B52" i="72"/>
  <c r="G4" i="52"/>
  <c r="C105" i="9"/>
  <c r="I4" i="52"/>
  <c r="P57" i="9"/>
  <c r="D55" i="9"/>
  <c r="M53" i="9"/>
  <c r="N57" i="9"/>
  <c r="N58" i="9"/>
  <c r="M48" i="9"/>
  <c r="H5" i="52"/>
  <c r="H119" i="9"/>
  <c r="C72" i="9"/>
  <c r="C79" i="9"/>
  <c r="C81" i="9"/>
  <c r="F4" i="52"/>
  <c r="B51" i="72"/>
  <c r="G118" i="9"/>
  <c r="F118" i="9"/>
  <c r="F119" i="9"/>
  <c r="F5" i="52"/>
  <c r="B53" i="72"/>
  <c r="D5" i="53"/>
  <c r="B20" i="72"/>
  <c r="D13" i="53"/>
  <c r="B30" i="72"/>
  <c r="H102" i="9"/>
  <c r="C5" i="74"/>
  <c r="D8" i="52"/>
  <c r="H4" i="52"/>
  <c r="C104" i="9"/>
  <c r="H108" i="9"/>
  <c r="D15" i="53"/>
  <c r="B31" i="72"/>
  <c r="C85" i="9"/>
  <c r="C95" i="9"/>
  <c r="C96" i="9"/>
  <c r="E96" i="9"/>
  <c r="E97" i="9"/>
  <c r="H107" i="9"/>
  <c r="D122" i="9"/>
  <c r="D123" i="9"/>
  <c r="D9" i="52"/>
  <c r="D53" i="9"/>
  <c r="I118" i="9"/>
  <c r="H118" i="9"/>
  <c r="H101" i="9"/>
  <c r="D45" i="9"/>
  <c r="D5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<sst xmlns="http://schemas.openxmlformats.org/spreadsheetml/2006/main" count="7857" uniqueCount="3423">
  <si>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</si>
  <si>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</si>
  <si>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</si>
  <si>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</si>
  <si>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</si>
  <si>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</si>
  <si>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</si>
  <si>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</si>
  <si>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</si>
  <si>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</si>
  <si>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</si>
  <si>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</si>
  <si>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</si>
  <si>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</si>
  <si>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</si>
  <si>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</si>
  <si>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</si>
  <si>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</si>
  <si>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</si>
  <si>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</si>
  <si>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</si>
  <si>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</si>
  <si>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</si>
  <si>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</si>
  <si>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</si>
  <si>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</si>
  <si>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</si>
  <si>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</si>
  <si>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</si>
  <si>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</si>
  <si>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</si>
  <si>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</si>
  <si>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</si>
  <si>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</si>
  <si>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</si>
  <si>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</si>
  <si>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</si>
  <si>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</si>
  <si>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</si>
  <si>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</si>
  <si>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</si>
  <si>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</si>
  <si>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</si>
  <si>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</si>
  <si>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</si>
  <si>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</si>
  <si>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</si>
  <si>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</si>
  <si>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</si>
  <si>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</si>
  <si>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</si>
  <si>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</si>
  <si>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</si>
  <si>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</si>
  <si>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</si>
  <si>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</si>
  <si>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</si>
  <si>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</si>
  <si>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</si>
  <si>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</si>
  <si>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</si>
  <si>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</si>
  <si>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</si>
  <si>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</si>
  <si>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</si>
  <si>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</si>
  <si>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</si>
  <si>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</si>
  <si>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</si>
  <si>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</si>
  <si>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</si>
  <si>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</si>
  <si>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</si>
  <si>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</si>
  <si>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</si>
  <si>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</si>
  <si>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</si>
  <si>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</si>
  <si>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</si>
  <si>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</si>
  <si>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</si>
  <si>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</si>
  <si>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</si>
  <si>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</si>
  <si>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</si>
  <si>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</si>
  <si>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</si>
  <si>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</si>
  <si>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</si>
  <si>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</si>
  <si>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</si>
  <si>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</si>
  <si>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</si>
  <si>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</si>
  <si>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</si>
  <si>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</si>
  <si>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</si>
  <si>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</si>
  <si>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</si>
  <si>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</si>
  <si>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</si>
  <si>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</si>
  <si>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</si>
  <si>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</si>
  <si>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</si>
  <si>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</si>
  <si>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</si>
  <si>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</si>
  <si>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</si>
  <si>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</si>
  <si>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</si>
  <si>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</si>
  <si>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</si>
  <si>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</si>
  <si>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</si>
  <si>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</si>
  <si>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</si>
  <si>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</si>
  <si>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</si>
  <si>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</si>
  <si>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</si>
  <si>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</si>
  <si>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</si>
  <si>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</si>
  <si>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</si>
  <si>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</si>
  <si>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</si>
  <si>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</si>
  <si>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</si>
  <si>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</si>
  <si>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</si>
  <si>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</si>
  <si>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</si>
  <si>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</si>
  <si>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</si>
  <si>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</si>
  <si>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</si>
  <si>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</si>
  <si>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</si>
  <si>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</si>
  <si>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</si>
  <si>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</si>
  <si>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</si>
  <si>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</si>
  <si>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</si>
  <si>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</si>
  <si>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</si>
  <si>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</si>
  <si>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</si>
  <si>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</si>
  <si>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</si>
  <si>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</si>
  <si>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</si>
  <si>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</si>
  <si>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</si>
  <si>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</si>
  <si>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</si>
  <si>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</si>
  <si>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</si>
  <si>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</si>
  <si>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</si>
  <si>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</si>
  <si>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</si>
  <si>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</si>
  <si>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</si>
  <si>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</si>
  <si>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</si>
  <si>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</si>
  <si>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</si>
  <si>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</si>
  <si>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</si>
  <si>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</si>
  <si>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</si>
  <si>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</si>
  <si>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</si>
  <si>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</si>
  <si>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</si>
  <si>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</si>
  <si>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</si>
  <si>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</si>
  <si>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</si>
  <si>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</si>
  <si>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</si>
  <si>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</si>
  <si>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</si>
  <si>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</si>
  <si>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</si>
  <si>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</si>
  <si>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</si>
  <si>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</si>
  <si>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</si>
  <si>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</si>
  <si>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</si>
  <si>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</si>
  <si>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</si>
  <si>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</si>
  <si>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</si>
  <si>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</si>
  <si>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</si>
  <si>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</si>
  <si>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</si>
  <si>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</si>
  <si>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</si>
  <si>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</si>
  <si>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</si>
  <si>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</si>
  <si>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</si>
  <si>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</si>
  <si>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</si>
  <si>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</si>
  <si>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</si>
  <si>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</si>
  <si>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</si>
  <si>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</si>
  <si>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</si>
  <si>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</si>
  <si>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</si>
  <si>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</si>
  <si>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</si>
  <si>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</si>
  <si>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</si>
  <si>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</si>
  <si>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</si>
  <si>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</si>
  <si>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</si>
  <si>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</si>
  <si>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</si>
  <si>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</si>
  <si>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</si>
  <si>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</si>
  <si>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</si>
  <si>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</si>
  <si>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</si>
  <si>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</si>
  <si>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</si>
  <si>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</si>
  <si>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</si>
  <si>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</si>
  <si>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</si>
  <si>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</si>
  <si>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</si>
  <si>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</si>
  <si>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</si>
  <si>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</si>
  <si>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</si>
  <si>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</si>
  <si>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</si>
  <si>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</si>
  <si>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</si>
  <si>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</si>
  <si>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</si>
  <si>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</si>
  <si>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</si>
  <si>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</si>
  <si>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</si>
  <si>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</si>
  <si>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</si>
  <si>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</si>
  <si>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</si>
  <si>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</si>
  <si>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</si>
  <si>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</si>
  <si>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</si>
  <si>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</si>
  <si>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</si>
  <si>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</si>
  <si>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</si>
  <si>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</si>
  <si>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</si>
  <si>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</si>
  <si>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</si>
  <si>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</si>
  <si>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</si>
  <si>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</si>
  <si>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</si>
  <si>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</si>
  <si>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</si>
  <si>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</si>
  <si>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</si>
  <si>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</si>
  <si>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</si>
  <si>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</si>
  <si>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</si>
  <si>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</si>
  <si>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</si>
  <si>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</si>
  <si>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</si>
  <si>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</si>
  <si>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</si>
  <si>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</si>
  <si>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</si>
  <si>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</si>
  <si>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</si>
  <si>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</si>
  <si>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</si>
  <si>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</si>
  <si>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</si>
  <si>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</si>
  <si>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</si>
  <si>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</si>
  <si>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</si>
  <si>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</si>
  <si>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</si>
  <si>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</si>
  <si>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</si>
  <si>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</si>
  <si>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</si>
  <si>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</si>
  <si>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</si>
  <si>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</si>
  <si>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</si>
  <si>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</si>
  <si>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</si>
  <si>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</si>
  <si>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</si>
  <si>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</si>
  <si>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</si>
  <si>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</si>
  <si>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</si>
  <si>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</si>
  <si>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</si>
  <si>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</si>
  <si>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</si>
  <si>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</si>
  <si>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</si>
  <si>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</si>
  <si>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</si>
  <si>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</si>
  <si>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</si>
  <si>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</si>
  <si>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</si>
  <si>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</si>
  <si>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</si>
  <si>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</si>
  <si>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</si>
  <si>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</si>
  <si>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</si>
  <si>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</si>
  <si>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</si>
  <si>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</si>
  <si>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</si>
  <si>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</si>
  <si>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</si>
  <si>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</si>
  <si>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</si>
  <si>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</si>
  <si>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</si>
  <si>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</si>
  <si>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</si>
  <si>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</si>
  <si>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</si>
  <si>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</si>
  <si>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</si>
  <si>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</si>
  <si>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</si>
  <si>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</si>
  <si>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</si>
  <si>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</si>
  <si>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</si>
  <si>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</si>
  <si>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</si>
  <si>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</si>
  <si>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</si>
  <si>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</si>
  <si>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</si>
  <si>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</si>
  <si>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</si>
  <si>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</si>
  <si>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</si>
  <si>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</si>
  <si>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</si>
  <si>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</si>
  <si>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</si>
  <si>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</si>
  <si>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</si>
  <si>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</si>
  <si>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</si>
  <si>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</si>
  <si>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</si>
  <si>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</si>
  <si>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</si>
  <si>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</si>
  <si>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</si>
  <si>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</si>
  <si>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</si>
  <si>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</si>
  <si>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</si>
  <si>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</si>
  <si>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</si>
  <si>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</si>
  <si>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</si>
  <si>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</si>
  <si>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</si>
  <si>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</si>
  <si>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</si>
  <si>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</si>
  <si>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</si>
  <si>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</si>
  <si>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</si>
  <si>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</si>
  <si>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</si>
  <si>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</si>
  <si>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</si>
  <si>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</si>
  <si>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</si>
  <si>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</si>
  <si>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</si>
  <si>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</si>
  <si>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</si>
  <si>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</si>
  <si>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</si>
  <si>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</si>
  <si>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</si>
  <si>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</si>
  <si>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</si>
  <si>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</si>
  <si>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</si>
  <si>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</si>
  <si>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</si>
  <si>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</si>
  <si>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</si>
  <si>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</si>
  <si>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</si>
  <si>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</si>
  <si>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</si>
  <si>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</si>
  <si>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</si>
  <si>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</si>
  <si>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</si>
  <si>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</si>
  <si>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</si>
  <si>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</si>
  <si>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</si>
  <si>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</si>
  <si>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</si>
  <si>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</si>
  <si>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</si>
  <si>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</si>
  <si>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</si>
  <si>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</si>
  <si>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</si>
  <si>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</si>
  <si>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</si>
  <si>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</si>
  <si>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</si>
  <si>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</si>
  <si>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</si>
  <si>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</si>
  <si>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</si>
  <si>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</si>
  <si>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</si>
  <si>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</si>
  <si>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</si>
  <si>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</si>
  <si>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</si>
  <si>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</si>
  <si>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</si>
  <si>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</si>
  <si>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</si>
  <si>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</si>
  <si>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</si>
  <si>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</si>
  <si>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</si>
  <si>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</si>
  <si>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</si>
  <si>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</si>
  <si>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</si>
  <si>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</si>
  <si>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</si>
  <si>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</si>
  <si>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</si>
  <si>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</si>
  <si>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</si>
  <si>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</si>
  <si>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</si>
  <si>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</si>
  <si>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</si>
  <si>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</si>
  <si>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</si>
  <si>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</si>
  <si>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</si>
  <si>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</si>
  <si>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</si>
  <si>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</si>
  <si>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</si>
  <si>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</si>
  <si>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</si>
  <si>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</si>
  <si>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</si>
  <si>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</si>
  <si>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</si>
  <si>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</si>
  <si>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</si>
  <si>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</si>
  <si>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</si>
  <si>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</si>
  <si>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</si>
  <si>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</si>
  <si>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</si>
  <si>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</si>
  <si>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</si>
  <si>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</si>
  <si>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</si>
  <si>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</si>
  <si>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</si>
  <si>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</si>
  <si>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</si>
  <si>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</si>
  <si>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</si>
  <si>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</si>
  <si>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</si>
  <si>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</si>
  <si>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</si>
  <si>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</si>
  <si>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</si>
  <si>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</si>
  <si>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</si>
  <si>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</si>
  <si>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</si>
  <si>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</si>
  <si>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</si>
  <si>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</si>
  <si>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</si>
  <si>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</si>
  <si>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</si>
  <si>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</si>
  <si>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</si>
  <si>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</si>
  <si>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</si>
  <si>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</si>
  <si>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</si>
  <si>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</si>
  <si>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</si>
  <si>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</si>
  <si>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</si>
  <si>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</si>
  <si>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</si>
  <si>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</si>
  <si>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</si>
  <si>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</si>
  <si>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</si>
  <si>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</si>
  <si>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</si>
  <si>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</si>
  <si>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</si>
  <si>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</si>
  <si>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</si>
  <si>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</si>
  <si>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</si>
  <si>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</si>
  <si>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</si>
  <si>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</si>
  <si>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</si>
  <si>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</si>
  <si>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</si>
  <si>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</si>
  <si>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</si>
  <si>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</si>
  <si>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</si>
  <si>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</si>
  <si>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</si>
  <si>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</si>
  <si>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</si>
  <si>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</si>
  <si>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</si>
  <si>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</si>
  <si>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</si>
  <si>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</si>
  <si>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</si>
  <si>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</si>
  <si>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</si>
  <si>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</si>
  <si>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</si>
  <si>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</si>
  <si>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</si>
  <si>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</si>
  <si>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</si>
  <si>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</si>
  <si>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</si>
  <si>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</si>
  <si>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</si>
  <si>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</si>
  <si>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</si>
  <si>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</si>
  <si>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</si>
  <si>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</si>
  <si>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</si>
  <si>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</si>
  <si>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</si>
  <si>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</si>
  <si>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</si>
  <si>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</si>
  <si>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</si>
  <si>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</si>
  <si>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</si>
  <si>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</si>
  <si>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</si>
  <si>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</si>
  <si>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</si>
  <si>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</si>
  <si>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</si>
  <si>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</si>
  <si>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</si>
  <si>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</si>
  <si>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</si>
  <si>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</si>
  <si>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</si>
  <si>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</si>
  <si>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</si>
  <si>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</si>
  <si>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</si>
  <si>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</si>
  <si>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</si>
  <si>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</si>
  <si>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</si>
  <si>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</si>
  <si>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</si>
  <si>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</si>
  <si>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</si>
  <si>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</si>
  <si>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</si>
  <si>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</si>
  <si>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</si>
  <si>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</si>
  <si>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</si>
  <si>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</si>
  <si>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</si>
  <si>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</si>
  <si>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</si>
  <si>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</si>
  <si>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</si>
  <si>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</si>
  <si>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</si>
  <si>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</si>
  <si>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</si>
  <si>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</si>
  <si>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</si>
  <si>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</si>
  <si>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</si>
  <si>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</si>
  <si>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</si>
  <si>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</si>
  <si>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</si>
  <si>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</si>
  <si>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</si>
  <si>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</si>
  <si>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</si>
  <si>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</si>
  <si>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</si>
  <si>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</si>
  <si>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</si>
  <si>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</si>
  <si>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</si>
  <si>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</si>
  <si>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</si>
  <si>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</si>
  <si>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</si>
  <si>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</si>
  <si>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</si>
  <si>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</si>
  <si>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</si>
  <si>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</si>
  <si>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</si>
  <si>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</si>
  <si>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</si>
  <si>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</si>
  <si>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</si>
  <si>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</si>
  <si>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</si>
  <si>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</si>
  <si>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</si>
  <si>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</si>
  <si>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</si>
  <si>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</si>
  <si>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</si>
  <si>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</si>
  <si>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</si>
  <si>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</si>
  <si>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</si>
  <si>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</si>
  <si>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</si>
  <si>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</si>
  <si>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</si>
  <si>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</si>
  <si>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</si>
  <si>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</si>
  <si>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</si>
  <si>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</si>
  <si>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</si>
  <si>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</si>
  <si>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</si>
  <si>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</si>
  <si>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</si>
  <si>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</si>
  <si>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</si>
  <si>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</si>
  <si>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</si>
  <si>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</si>
  <si>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</si>
  <si>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</si>
  <si>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</si>
  <si>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</si>
  <si>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</si>
  <si>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</si>
  <si>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</si>
  <si>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</si>
  <si>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</si>
  <si>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</si>
  <si>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</si>
  <si>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</si>
  <si>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</si>
  <si>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</si>
  <si>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</si>
  <si>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</si>
  <si>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</si>
  <si>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</si>
  <si>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</si>
  <si>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</si>
  <si>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</si>
  <si>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</si>
  <si>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</si>
  <si>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</si>
  <si>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</si>
  <si>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</si>
  <si>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</si>
  <si>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</si>
  <si>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</si>
  <si>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</si>
  <si>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</si>
  <si>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</si>
  <si>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</si>
  <si>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</si>
  <si>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</si>
  <si>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</si>
  <si>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</si>
  <si>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</si>
  <si>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</si>
  <si>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</si>
  <si>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</si>
  <si>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</si>
  <si>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</si>
  <si>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</si>
  <si>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</si>
  <si>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</si>
  <si>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</si>
  <si>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</si>
  <si>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</si>
  <si>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</si>
  <si>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</si>
  <si>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</si>
  <si>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</si>
  <si>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</si>
  <si>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</si>
  <si>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</si>
  <si>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</si>
  <si>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</si>
  <si>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</si>
  <si>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</si>
  <si>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</si>
  <si>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</si>
  <si>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</si>
  <si>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</si>
  <si>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</si>
  <si>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</si>
  <si>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</si>
  <si>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</si>
  <si>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</si>
  <si>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</si>
  <si>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</si>
  <si>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</si>
  <si>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</si>
  <si>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</si>
  <si>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</si>
  <si>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</si>
  <si>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</si>
  <si>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</si>
  <si>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</si>
  <si>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</si>
  <si>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</si>
  <si>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</si>
  <si>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</si>
  <si>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</si>
  <si>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</si>
  <si>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</si>
  <si>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</si>
  <si>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</si>
  <si>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</si>
  <si>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</si>
  <si>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</si>
  <si>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</si>
  <si>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</si>
  <si>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</si>
  <si>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</si>
  <si>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</si>
  <si>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</si>
  <si>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</si>
  <si>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</si>
  <si>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</si>
  <si>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</si>
  <si>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</si>
  <si>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</si>
  <si>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</si>
  <si>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</si>
  <si>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</si>
  <si>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</si>
  <si>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</si>
  <si>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</si>
  <si>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</si>
  <si>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</si>
  <si>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</si>
  <si>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</si>
  <si>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</si>
  <si>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</si>
  <si>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</si>
  <si>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</si>
  <si>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</si>
  <si>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</si>
  <si>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</si>
  <si>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</si>
  <si>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</si>
  <si>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</si>
  <si>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</si>
  <si>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</si>
  <si>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</si>
  <si>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</si>
  <si>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</si>
  <si>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</si>
  <si>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</si>
  <si>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</si>
  <si>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</si>
  <si>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</si>
  <si>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</si>
  <si>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</si>
  <si>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</si>
  <si>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</si>
  <si>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</si>
  <si>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</si>
  <si>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</si>
  <si>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</si>
  <si>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</si>
  <si>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</si>
  <si>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</si>
  <si>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</si>
  <si>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</si>
  <si>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</si>
  <si>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</si>
  <si>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</si>
  <si>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</si>
  <si>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</si>
  <si>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</si>
  <si>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</si>
  <si>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</si>
  <si>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</si>
  <si>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</si>
  <si>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</si>
  <si>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</si>
  <si>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</si>
  <si>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</si>
  <si>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</si>
  <si>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</si>
  <si>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</si>
  <si>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</si>
  <si>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</si>
  <si>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</si>
  <si>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</si>
  <si>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</si>
  <si>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</si>
  <si>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</si>
  <si>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</si>
  <si>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</si>
  <si>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</si>
  <si>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</si>
  <si>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</si>
  <si>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</si>
  <si>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</si>
  <si>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</si>
  <si>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</si>
  <si>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</si>
  <si>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</si>
  <si>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</si>
  <si>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</si>
  <si>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</si>
  <si>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</si>
  <si>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</si>
  <si>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</si>
  <si>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</si>
  <si>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</si>
  <si>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</si>
  <si>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</si>
  <si>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</si>
  <si>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</si>
  <si>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</si>
  <si>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</si>
  <si>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</si>
  <si>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</si>
  <si>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</si>
  <si>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</si>
  <si>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</si>
  <si>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</si>
  <si>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</si>
  <si>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</si>
  <si>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</si>
  <si>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</si>
  <si>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</si>
  <si>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</si>
  <si>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</si>
  <si>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</si>
  <si>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</si>
  <si>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</si>
  <si>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</si>
  <si>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</si>
  <si>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</si>
  <si>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</si>
  <si>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</si>
  <si>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</si>
  <si>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</si>
  <si>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</si>
  <si>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</si>
  <si>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</si>
  <si>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</si>
  <si>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</si>
  <si>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</si>
  <si>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</si>
  <si>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</si>
  <si>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</si>
  <si>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</si>
  <si>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</si>
  <si>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</si>
  <si>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</si>
  <si>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</si>
  <si>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</si>
  <si>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</si>
  <si>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</si>
  <si>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</si>
  <si>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</si>
  <si>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</si>
  <si>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</si>
  <si>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</si>
  <si>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</si>
  <si>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</si>
  <si>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</si>
  <si>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</si>
  <si>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</si>
  <si>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</si>
  <si>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</si>
  <si>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</si>
  <si>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</si>
  <si>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</si>
  <si>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</si>
  <si>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</si>
  <si>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</si>
  <si>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</si>
  <si>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</si>
  <si>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</si>
  <si>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</si>
  <si>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</si>
  <si>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</si>
  <si>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</si>
  <si>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</si>
  <si>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</si>
  <si>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</si>
  <si>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</si>
  <si>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</si>
  <si>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</si>
  <si>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</si>
  <si>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</si>
  <si>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</si>
  <si>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</si>
  <si>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</si>
  <si>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</si>
  <si>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</si>
  <si>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</si>
  <si>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</si>
  <si>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</si>
  <si>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</si>
  <si>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</si>
  <si>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</si>
  <si>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</si>
  <si>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</si>
  <si>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</si>
  <si>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</si>
  <si>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</si>
  <si>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</si>
  <si>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</si>
  <si>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</si>
  <si>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</si>
  <si>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</si>
  <si>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</si>
  <si>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</si>
  <si>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</si>
  <si>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</si>
  <si>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</si>
  <si>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</si>
  <si>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</si>
  <si>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</si>
  <si>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</si>
  <si>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</si>
  <si>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</si>
  <si>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</si>
  <si>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</si>
  <si>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</si>
  <si>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</si>
  <si>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</si>
  <si>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</si>
  <si>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</si>
  <si>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</si>
  <si>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</si>
  <si>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</si>
  <si>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</si>
  <si>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</si>
  <si>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</si>
  <si>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</si>
  <si>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</si>
  <si>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</si>
  <si>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</si>
  <si>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</si>
  <si>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</si>
  <si>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</si>
  <si>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</si>
  <si>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</si>
  <si>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</si>
  <si>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</si>
  <si>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</si>
  <si>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</si>
  <si>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</si>
  <si>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</si>
  <si>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</si>
  <si>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</si>
  <si>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</si>
  <si>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</si>
  <si>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</si>
  <si>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</si>
  <si>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</si>
  <si>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</si>
  <si>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</si>
  <si>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</si>
  <si>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</si>
  <si>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</si>
  <si>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</si>
  <si>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</si>
  <si>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</si>
  <si>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</si>
  <si>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</si>
  <si>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</si>
  <si>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</si>
  <si>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</si>
  <si>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</si>
  <si>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</si>
  <si>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</si>
  <si>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</si>
  <si>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</si>
  <si>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</si>
  <si>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</si>
  <si>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</si>
  <si>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</si>
  <si>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</si>
  <si>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</si>
  <si>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</si>
  <si>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</si>
  <si>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</si>
  <si>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</si>
  <si>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</si>
  <si>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</si>
  <si>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</si>
  <si>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</si>
  <si>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</si>
  <si>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</si>
  <si>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</si>
  <si>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</si>
  <si>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</si>
  <si>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</si>
  <si>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</si>
  <si>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</si>
  <si>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</si>
  <si>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</si>
  <si>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</si>
  <si>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</si>
  <si>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</si>
  <si>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</si>
  <si>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</si>
  <si>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</si>
  <si>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</si>
  <si>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</si>
  <si>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</si>
  <si>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</si>
  <si>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</si>
  <si>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</si>
  <si>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</si>
  <si>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</si>
  <si>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</si>
  <si>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</si>
  <si>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</si>
  <si>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</si>
  <si>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</si>
  <si>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</si>
  <si>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</si>
  <si>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</si>
  <si>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</si>
  <si>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</si>
  <si>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</si>
  <si>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</si>
  <si>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</si>
  <si>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</si>
  <si>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</si>
  <si>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</si>
  <si>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</si>
  <si>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</si>
  <si>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</si>
  <si>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</si>
  <si>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</si>
  <si>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</si>
  <si>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</si>
  <si>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</si>
  <si>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</si>
  <si>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</si>
  <si>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</si>
  <si>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</si>
  <si>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</si>
  <si>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</si>
  <si>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</si>
  <si>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</si>
  <si>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</si>
  <si>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</si>
  <si>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</si>
  <si>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</si>
  <si>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</si>
  <si>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</si>
  <si>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</si>
  <si>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</si>
  <si>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</si>
  <si>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</si>
  <si>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</si>
  <si>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</si>
  <si>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</si>
  <si>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</si>
  <si>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</si>
  <si>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</si>
  <si>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</si>
  <si>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</si>
  <si>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</si>
  <si>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</si>
  <si>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</si>
  <si>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</si>
  <si>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</si>
  <si>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</si>
  <si>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</si>
  <si>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</si>
  <si>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</si>
  <si>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</si>
  <si>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</si>
  <si>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</si>
  <si>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</si>
  <si>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</si>
  <si>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</si>
  <si>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</si>
  <si>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</si>
  <si>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</si>
  <si>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</si>
  <si>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</si>
  <si>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</si>
  <si>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</si>
  <si>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</si>
  <si>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</si>
  <si>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</si>
  <si>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</si>
  <si>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</si>
  <si>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</si>
  <si>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</si>
  <si>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</si>
  <si>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</si>
  <si>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</si>
  <si>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</si>
  <si>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</si>
  <si>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</si>
  <si>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</si>
  <si>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</si>
  <si>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</si>
  <si>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</si>
  <si>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</si>
  <si>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</si>
  <si>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</si>
  <si>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</si>
  <si>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</si>
  <si>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</si>
  <si>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</si>
  <si>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</si>
  <si>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</si>
  <si>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</si>
  <si>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</si>
  <si>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</si>
  <si>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</si>
  <si>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</si>
  <si>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</si>
  <si>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</si>
  <si>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</si>
  <si>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</si>
  <si>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</si>
  <si>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</si>
  <si>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</si>
  <si>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</si>
  <si>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</si>
  <si>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</si>
  <si>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</si>
  <si>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</si>
  <si>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</si>
  <si>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</si>
  <si>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</si>
  <si>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</si>
  <si>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</si>
  <si>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</si>
  <si>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</si>
  <si>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</si>
  <si>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</si>
  <si>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</si>
  <si>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</si>
  <si>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</si>
  <si>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</si>
  <si>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</si>
  <si>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</si>
  <si>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</si>
  <si>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</si>
  <si>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</si>
  <si>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</si>
  <si>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</si>
  <si>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</si>
  <si>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</si>
  <si>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</si>
  <si>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</si>
  <si>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</si>
  <si>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</si>
  <si>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</si>
  <si>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</si>
  <si>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</si>
  <si>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</si>
  <si>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</si>
  <si>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</si>
  <si>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</si>
  <si>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</si>
  <si>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</si>
  <si>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</si>
  <si>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</si>
  <si>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</si>
  <si>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</si>
  <si>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</si>
  <si>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</si>
  <si>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</si>
  <si>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</si>
  <si>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</si>
  <si>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</si>
  <si>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</si>
  <si>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</si>
  <si>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</si>
  <si>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</si>
  <si>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</si>
  <si>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</si>
  <si>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</si>
  <si>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</si>
  <si>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</si>
  <si>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</si>
  <si>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</si>
  <si>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</si>
  <si>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</si>
  <si>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</si>
  <si>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</si>
  <si>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</si>
  <si>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</si>
  <si>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</si>
  <si>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</si>
  <si>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</si>
  <si>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</si>
  <si>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</si>
  <si>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</si>
  <si>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</si>
  <si>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</si>
  <si>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</si>
  <si>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</si>
  <si>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</si>
  <si>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</si>
  <si>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</si>
  <si>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</si>
  <si>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</si>
  <si>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</si>
  <si>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</si>
  <si>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</si>
  <si>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</si>
  <si>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</si>
  <si>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</si>
  <si>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</si>
  <si>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</si>
  <si>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</si>
  <si>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</si>
  <si>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</si>
  <si>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</si>
  <si>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</si>
  <si>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</si>
  <si>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</si>
  <si>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</si>
  <si>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</si>
  <si>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</si>
  <si>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</si>
  <si>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</si>
  <si>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</si>
  <si>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</si>
  <si>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</si>
  <si>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</si>
  <si>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</si>
  <si>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</si>
  <si>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</si>
  <si>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</si>
  <si>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</si>
  <si>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</si>
  <si>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</si>
  <si>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</si>
  <si>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</si>
  <si>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</si>
  <si>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</si>
  <si>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</si>
  <si>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</si>
  <si>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</si>
  <si>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</si>
  <si>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</si>
  <si>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</si>
  <si>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</si>
  <si>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</si>
  <si>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</si>
  <si>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</si>
  <si>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</si>
  <si>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</si>
  <si>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</si>
  <si>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</si>
  <si>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</si>
  <si>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</si>
  <si>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</si>
  <si>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</si>
  <si>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</si>
  <si>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</si>
  <si>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</si>
  <si>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</si>
  <si>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</si>
  <si>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</si>
  <si>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</si>
  <si>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</si>
  <si>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</si>
  <si>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</si>
  <si>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</si>
  <si>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</si>
  <si>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</si>
  <si>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</si>
  <si>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</si>
  <si>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</si>
  <si>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</si>
  <si>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</si>
  <si>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</si>
  <si>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</si>
  <si>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</si>
  <si>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</si>
  <si>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</si>
  <si>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</si>
  <si>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</si>
  <si>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</si>
  <si>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</si>
  <si>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</si>
  <si>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</si>
  <si>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</si>
  <si>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</si>
  <si>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</si>
  <si>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</si>
  <si>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</si>
  <si>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</si>
  <si>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</si>
  <si>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</si>
  <si>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</si>
  <si>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</si>
  <si>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</si>
  <si>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</si>
  <si>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</si>
  <si>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</si>
  <si>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</si>
  <si>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</si>
  <si>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</si>
  <si>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</si>
  <si>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</si>
  <si>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</si>
  <si>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</si>
  <si>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</si>
  <si>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</si>
  <si>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</si>
  <si>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</si>
  <si>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</si>
  <si>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</si>
  <si>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</si>
  <si>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</si>
  <si>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</si>
  <si>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</si>
  <si>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</si>
  <si>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</si>
  <si>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</si>
  <si>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</si>
  <si>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</si>
  <si>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</si>
  <si>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</si>
  <si>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</si>
  <si>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</si>
  <si>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</si>
  <si>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</si>
  <si>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</si>
  <si>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</si>
  <si>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</si>
  <si>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</si>
  <si>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</si>
  <si>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</si>
  <si>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</si>
  <si>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</si>
  <si>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</si>
  <si>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</si>
  <si>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</si>
  <si>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</si>
  <si>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</si>
  <si>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</si>
  <si>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</si>
  <si>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</si>
  <si>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</si>
  <si>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</si>
  <si>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</si>
  <si>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</si>
  <si>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</si>
  <si>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</si>
  <si>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</si>
  <si>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</si>
  <si>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</si>
  <si>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</si>
  <si>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</si>
  <si>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</si>
  <si>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</si>
  <si>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</si>
  <si>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</si>
  <si>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</si>
  <si>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</si>
  <si>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</si>
  <si>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</si>
  <si>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</si>
  <si>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</si>
  <si>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</si>
  <si>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</si>
  <si>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</si>
  <si>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</si>
  <si>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</si>
  <si>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</si>
  <si>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</si>
  <si>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</si>
  <si>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</si>
  <si>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</si>
  <si>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</si>
  <si>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</si>
  <si>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</si>
  <si>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</si>
  <si>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</si>
  <si>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</si>
  <si>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</si>
  <si>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</si>
  <si>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</si>
  <si>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</si>
  <si>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</si>
  <si>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</si>
  <si>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</si>
  <si>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</si>
  <si>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</si>
  <si>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</si>
  <si>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</si>
  <si>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</si>
  <si>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</si>
  <si>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</si>
  <si>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</si>
  <si>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</si>
  <si>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</si>
  <si>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</si>
  <si>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</si>
  <si>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</si>
  <si>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</si>
  <si>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</si>
  <si>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</si>
  <si>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</si>
  <si>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</si>
  <si>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</si>
  <si>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</si>
  <si>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</si>
  <si>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</si>
  <si>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</si>
  <si>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</si>
  <si>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</si>
  <si>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</si>
  <si>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</si>
  <si>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</si>
  <si>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</si>
  <si>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</si>
  <si>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</si>
  <si>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</si>
  <si>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</si>
  <si>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</si>
  <si>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</si>
  <si>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</si>
  <si>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</si>
  <si>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</si>
  <si>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</si>
  <si>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</si>
  <si>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</si>
  <si>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</si>
  <si>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</si>
  <si>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</si>
  <si>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</si>
  <si>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</si>
  <si>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</si>
  <si>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</si>
  <si>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</si>
  <si>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</si>
  <si>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</si>
  <si>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</si>
  <si>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</si>
  <si>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</si>
  <si>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</si>
  <si>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</si>
  <si>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</si>
  <si>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</si>
  <si>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</si>
  <si>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</si>
  <si>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</si>
  <si>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</si>
  <si>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</si>
  <si>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</si>
  <si>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</si>
  <si>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</si>
  <si>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</si>
  <si>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</si>
  <si>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</si>
  <si>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</si>
  <si>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</si>
  <si>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</si>
  <si>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</si>
  <si>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</si>
  <si>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</si>
  <si>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</si>
  <si>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</si>
  <si>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</si>
  <si>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</si>
  <si>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</si>
  <si>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</si>
  <si>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</si>
  <si>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</si>
  <si>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</si>
  <si>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</si>
  <si>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</si>
  <si>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</si>
  <si>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</si>
  <si>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</si>
  <si>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</si>
  <si>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</si>
  <si>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</si>
  <si>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</si>
  <si>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</si>
  <si>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</si>
  <si>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</si>
  <si>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</si>
  <si>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</si>
  <si>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</si>
  <si>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</si>
  <si>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</si>
  <si>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</si>
  <si>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</si>
  <si>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</si>
  <si>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</si>
  <si>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</si>
  <si>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</si>
  <si>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</si>
  <si>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</si>
  <si>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</si>
  <si>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</si>
  <si>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</si>
  <si>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</si>
  <si>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</si>
  <si>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</si>
  <si>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</si>
  <si>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</si>
  <si>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</si>
  <si>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</si>
  <si>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</si>
  <si>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</si>
  <si>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</si>
  <si>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</si>
  <si>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</si>
  <si>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</si>
  <si>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</si>
  <si>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</si>
  <si>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</si>
  <si>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</si>
  <si>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</si>
  <si>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</si>
  <si>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</si>
  <si>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</si>
  <si>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</si>
  <si>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</si>
  <si>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</si>
  <si>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</si>
  <si>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</si>
  <si>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</si>
  <si>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</si>
  <si>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</si>
  <si>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</si>
  <si>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</si>
  <si>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</si>
  <si>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</si>
  <si>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</si>
  <si>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</si>
  <si>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</si>
  <si>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</si>
  <si>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</si>
  <si>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</si>
  <si>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</si>
  <si>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</si>
  <si>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</si>
  <si>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</si>
  <si>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</si>
  <si>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</si>
  <si>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</si>
  <si>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</si>
  <si>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</si>
  <si>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</si>
  <si>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</si>
  <si>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</si>
  <si>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</si>
  <si>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</si>
  <si>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</si>
  <si>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</si>
  <si>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</si>
  <si>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</si>
  <si>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</si>
  <si>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</si>
  <si>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</si>
  <si>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</si>
  <si>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</si>
  <si>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</si>
  <si>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</si>
  <si>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</si>
  <si>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</si>
  <si>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</si>
  <si>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</si>
  <si>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</si>
  <si>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</si>
  <si>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</si>
  <si>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</si>
  <si>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</si>
  <si>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</si>
  <si>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</si>
  <si>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</si>
  <si>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</si>
  <si>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</si>
  <si>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</si>
  <si>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</si>
  <si>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</si>
  <si>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</si>
  <si>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</si>
  <si>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</si>
  <si>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</si>
  <si>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</si>
  <si>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</si>
  <si>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</si>
  <si>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</si>
  <si>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</si>
  <si>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</si>
  <si>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</si>
  <si>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</si>
  <si>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</si>
  <si>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</si>
  <si>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</si>
  <si>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</si>
  <si>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</si>
  <si>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</si>
  <si>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</si>
  <si>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</si>
  <si>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</si>
  <si>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</si>
  <si>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</si>
  <si>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</si>
  <si>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</si>
  <si>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</si>
  <si>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</si>
  <si>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</si>
  <si>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</si>
  <si>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</si>
  <si>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</si>
  <si>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</si>
  <si>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</si>
  <si>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</si>
  <si>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</si>
  <si>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</si>
  <si>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</si>
  <si>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</si>
  <si>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</si>
  <si>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</si>
  <si>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</si>
  <si>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</si>
  <si>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</si>
  <si>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</si>
  <si>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</si>
  <si>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</si>
  <si>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</si>
  <si>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</si>
  <si>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</si>
  <si>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</si>
  <si>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</si>
  <si>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</si>
  <si>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</si>
  <si>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</si>
  <si>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</si>
  <si>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</si>
  <si>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</si>
  <si>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</si>
  <si>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</si>
  <si>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</si>
  <si>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</si>
  <si>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</si>
  <si>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</si>
  <si>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</si>
  <si>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</si>
  <si>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</si>
  <si>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</si>
  <si>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</si>
  <si>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</si>
  <si>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</si>
  <si>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</si>
  <si>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</si>
  <si>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</si>
  <si>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</si>
  <si>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</si>
  <si>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</si>
  <si>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</si>
  <si>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</si>
  <si>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</si>
  <si>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</si>
  <si>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</si>
  <si>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</si>
  <si>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</si>
  <si>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</si>
  <si>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</si>
  <si>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</si>
  <si>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</si>
  <si>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</si>
  <si>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</si>
  <si>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</si>
  <si>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</si>
  <si>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</si>
  <si>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</si>
  <si>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</si>
  <si>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</si>
  <si>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</si>
  <si>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</si>
  <si>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</si>
  <si>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</si>
  <si>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</si>
  <si>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</si>
  <si>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</si>
  <si>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</si>
  <si>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</si>
  <si>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</si>
  <si>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</si>
  <si>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</si>
  <si>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</si>
  <si>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</si>
  <si>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</si>
  <si>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</si>
  <si>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</si>
  <si>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</si>
  <si>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</si>
  <si>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</si>
  <si>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</si>
  <si>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</si>
  <si>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</si>
  <si>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</si>
  <si>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</si>
  <si>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</si>
  <si>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</si>
  <si>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</si>
  <si>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</si>
  <si>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</si>
  <si>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</si>
  <si>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</si>
  <si>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</si>
  <si>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</si>
  <si>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</si>
  <si>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</si>
  <si>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</si>
  <si>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</si>
  <si>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</si>
  <si>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</si>
  <si>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</si>
  <si>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</si>
  <si>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</si>
  <si>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</si>
  <si>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</si>
  <si>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</si>
  <si>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</si>
  <si>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</si>
  <si>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</si>
  <si>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</si>
  <si>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</si>
  <si>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</si>
  <si>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</si>
  <si>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</si>
  <si>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</si>
  <si>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</si>
  <si>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</si>
  <si>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</si>
  <si>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</si>
  <si>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</si>
  <si>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</si>
  <si>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</si>
  <si>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</si>
  <si>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</si>
  <si>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</si>
  <si>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</si>
  <si>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</si>
  <si>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</si>
  <si>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</si>
  <si>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</si>
  <si>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</si>
  <si>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</si>
  <si>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</si>
  <si>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</si>
  <si>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</si>
  <si>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</si>
  <si>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</si>
  <si>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</si>
  <si>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</si>
  <si>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</si>
  <si>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</si>
  <si>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</si>
  <si>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</si>
  <si>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</si>
  <si>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</si>
  <si>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</si>
  <si>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</si>
  <si>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</si>
  <si>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</si>
  <si>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</si>
  <si>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</si>
  <si>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</si>
  <si>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</si>
  <si>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</si>
  <si>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</si>
  <si>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</si>
  <si>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</si>
  <si>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</si>
  <si>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</si>
  <si>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</si>
  <si>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</si>
  <si>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</si>
  <si>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</si>
  <si>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</si>
  <si>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</si>
  <si>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</si>
  <si>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</si>
  <si>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</si>
  <si>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</si>
  <si>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</si>
  <si>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</si>
  <si>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</si>
  <si>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</si>
  <si>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</si>
  <si>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</si>
  <si>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</si>
  <si>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</si>
  <si>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</si>
  <si>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</si>
  <si>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</si>
  <si>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</si>
  <si>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</si>
  <si>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</si>
  <si>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</si>
  <si>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</si>
  <si>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</si>
  <si>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</si>
  <si>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</si>
  <si>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</si>
  <si>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</si>
  <si>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</si>
  <si>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</si>
  <si>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</si>
  <si>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</si>
  <si>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</si>
  <si>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</si>
  <si>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</si>
  <si>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</si>
  <si>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</si>
  <si>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</si>
  <si>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</si>
  <si>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</si>
  <si>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</si>
  <si>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</si>
  <si>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</si>
  <si>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</si>
  <si>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</si>
  <si>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</si>
  <si>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</si>
  <si>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</si>
  <si>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</si>
  <si>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</si>
  <si>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</si>
  <si>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</si>
  <si>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</si>
  <si>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</si>
  <si>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</si>
  <si>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</si>
  <si>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</si>
  <si>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</si>
  <si>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</si>
  <si>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</si>
  <si>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</si>
  <si>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</si>
  <si>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</si>
  <si>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</si>
  <si>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</si>
  <si>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</si>
  <si>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</si>
  <si>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</si>
  <si>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</si>
  <si>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</si>
  <si>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</si>
  <si>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</si>
  <si>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</si>
  <si>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</si>
  <si>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</si>
  <si>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</si>
  <si>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</si>
  <si>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</si>
  <si>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</si>
  <si>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</si>
  <si>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</si>
  <si>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</si>
  <si>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</si>
  <si>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</si>
  <si>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</si>
  <si>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</si>
  <si>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</si>
  <si>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</si>
  <si>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</si>
  <si>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</si>
  <si>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</si>
  <si>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</si>
  <si>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</si>
  <si>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</si>
  <si>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</si>
  <si>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</si>
  <si>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</si>
  <si>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</si>
  <si>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</si>
  <si>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</si>
  <si>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</si>
  <si>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</si>
  <si>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</si>
  <si>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</si>
  <si>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</si>
  <si>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</si>
  <si>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</si>
  <si>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</si>
  <si>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</si>
  <si>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</si>
  <si>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</si>
  <si>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</si>
  <si>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</si>
  <si>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</si>
  <si>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</si>
  <si>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</si>
  <si>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</si>
  <si>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</si>
  <si>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</si>
  <si>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</si>
  <si>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</si>
  <si>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</si>
  <si>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</si>
  <si>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</si>
  <si>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</si>
  <si>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</si>
  <si>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</si>
  <si>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</si>
  <si>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</si>
  <si>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</si>
  <si>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</si>
  <si>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</si>
  <si>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</si>
  <si>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</si>
  <si>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</si>
  <si>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</si>
  <si>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</si>
  <si>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</si>
  <si>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</si>
  <si>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</si>
  <si>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</si>
  <si>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</si>
  <si>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</si>
  <si>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</si>
  <si>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</si>
  <si>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</si>
  <si>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</si>
  <si>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</si>
  <si>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</si>
  <si>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</si>
  <si>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</si>
  <si>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</si>
  <si>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</si>
  <si>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</si>
  <si>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</si>
  <si>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</si>
  <si>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</si>
  <si>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</si>
  <si>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</si>
  <si>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</si>
  <si>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</si>
  <si>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</si>
  <si>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</si>
  <si>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</si>
  <si>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</si>
  <si>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</si>
  <si>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</si>
  <si>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</si>
  <si>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</si>
  <si>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</si>
  <si>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</si>
  <si>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</si>
  <si>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</si>
  <si>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</si>
  <si>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</si>
  <si>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</si>
  <si>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</si>
  <si>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</si>
  <si>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</si>
  <si>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</si>
  <si>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</si>
  <si>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</si>
  <si>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</si>
  <si>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</si>
  <si>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</si>
  <si>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</si>
  <si>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</si>
  <si>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</si>
  <si>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</si>
  <si>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</si>
  <si>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</si>
  <si>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</si>
  <si>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</si>
  <si>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</si>
  <si>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</si>
  <si>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</si>
  <si>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</si>
  <si>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</si>
  <si>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</si>
  <si>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</si>
  <si>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</si>
  <si>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</si>
  <si>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</si>
  <si>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</si>
  <si>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</si>
  <si>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</si>
  <si>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</si>
  <si>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</si>
  <si>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</si>
  <si>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</si>
  <si>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</si>
  <si>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</si>
  <si>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</si>
  <si>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</si>
  <si>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</si>
  <si>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</si>
  <si>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</si>
  <si>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</si>
  <si>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</si>
  <si>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</si>
  <si>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</si>
  <si>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</si>
  <si>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</si>
  <si>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</si>
  <si>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</si>
  <si>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</si>
  <si>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</si>
  <si>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</si>
  <si>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</si>
  <si>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</si>
  <si>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</si>
  <si>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</si>
  <si>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</si>
  <si>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</si>
  <si>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</si>
  <si>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</si>
  <si>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</si>
  <si>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</si>
  <si>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</si>
  <si>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</si>
  <si>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</si>
  <si>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</si>
  <si>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</si>
  <si>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</si>
  <si>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</si>
  <si>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</si>
  <si>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</si>
  <si>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</si>
  <si>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</si>
  <si>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</si>
  <si>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</si>
  <si>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</si>
  <si>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</si>
  <si>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</si>
  <si>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</si>
  <si>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</si>
  <si>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</si>
  <si>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</si>
  <si>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</si>
  <si>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</si>
  <si>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</si>
  <si>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</si>
  <si>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</si>
  <si>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</si>
  <si>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</si>
  <si>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</si>
  <si>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</si>
  <si>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</si>
  <si>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</si>
  <si>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</si>
  <si>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</si>
  <si>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</si>
  <si>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</si>
  <si>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</si>
  <si>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</si>
  <si>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</si>
  <si>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</si>
  <si>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</si>
  <si>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</si>
  <si>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</si>
  <si>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</si>
  <si>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</si>
  <si>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</si>
  <si>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</si>
  <si>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</si>
  <si>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</si>
  <si>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</si>
  <si>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</si>
  <si>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</si>
  <si>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</si>
  <si>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</si>
  <si>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</si>
  <si>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</si>
  <si>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</si>
  <si>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</si>
  <si>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</si>
  <si>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</si>
  <si>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</si>
  <si>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</si>
  <si>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</si>
  <si>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</si>
  <si>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</si>
  <si>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</si>
  <si>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</si>
  <si>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</si>
  <si>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</si>
  <si>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</si>
  <si>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</si>
  <si>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</si>
  <si>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</si>
  <si>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</si>
  <si>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</si>
  <si>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</si>
  <si>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</si>
  <si>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</si>
  <si>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</si>
  <si>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</si>
  <si>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</si>
  <si>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</si>
  <si>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</si>
  <si>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</si>
  <si>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</si>
  <si>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</si>
  <si>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</si>
  <si>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</si>
  <si>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</si>
  <si>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</si>
  <si>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</si>
  <si>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</si>
  <si>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</si>
  <si>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</si>
  <si>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</si>
  <si>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</si>
  <si>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</si>
  <si>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</si>
  <si>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</si>
  <si>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</si>
  <si>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</si>
  <si>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</si>
  <si>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</si>
  <si>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</si>
  <si>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</si>
  <si>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</si>
  <si>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</si>
  <si>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</si>
  <si>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</si>
  <si>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</si>
  <si>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</si>
  <si>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</si>
  <si>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</si>
  <si>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</si>
  <si>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</si>
  <si>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</si>
  <si>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</si>
  <si>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</si>
  <si>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</si>
  <si>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</si>
  <si>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</si>
  <si>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</si>
  <si>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</si>
  <si>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</si>
  <si>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</si>
  <si>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</si>
  <si>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</si>
  <si>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</si>
  <si>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</si>
  <si>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</si>
  <si>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</si>
  <si>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</si>
  <si>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</si>
  <si>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</si>
  <si>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</si>
  <si>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</si>
  <si>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</si>
  <si>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</si>
  <si>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</si>
  <si>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</si>
  <si>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</si>
  <si>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</si>
  <si>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</si>
  <si>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</si>
  <si>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</si>
  <si>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</si>
  <si>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</si>
  <si>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</si>
  <si>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</si>
  <si>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</si>
  <si>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</si>
  <si>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</si>
  <si>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</si>
  <si>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</si>
  <si>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</si>
  <si>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</si>
  <si>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</si>
  <si>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</si>
  <si>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</si>
  <si>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</si>
  <si>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</si>
  <si>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</si>
  <si>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</si>
  <si>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</si>
  <si>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</si>
  <si>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</si>
  <si>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</si>
  <si>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</si>
  <si>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</si>
  <si>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</si>
  <si>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</si>
  <si>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</si>
  <si>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</si>
  <si>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</si>
  <si>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</si>
  <si>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</si>
  <si>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</si>
  <si>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</si>
  <si>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</si>
  <si>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</si>
  <si>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</si>
  <si>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</si>
  <si>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</si>
  <si>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</si>
  <si>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</si>
  <si>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</si>
  <si>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</si>
  <si>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</si>
  <si>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</si>
  <si>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</si>
  <si>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</si>
  <si>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</si>
  <si>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</si>
  <si>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</si>
  <si>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</si>
  <si>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</si>
  <si>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</si>
  <si>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</si>
  <si>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</si>
  <si>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</si>
  <si>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</si>
  <si>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</si>
  <si>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</si>
  <si>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</si>
  <si>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</si>
  <si>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</si>
  <si>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</si>
  <si>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</si>
  <si>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</si>
  <si>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</si>
  <si>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</si>
  <si>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</si>
  <si>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</si>
  <si>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</si>
  <si>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</si>
  <si>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</si>
  <si>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</si>
  <si>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</si>
  <si>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</si>
  <si>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</si>
  <si>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</si>
  <si>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</si>
  <si>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</si>
  <si>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</si>
  <si>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</si>
  <si>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</si>
  <si>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</si>
  <si>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</si>
  <si>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</si>
  <si>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</si>
  <si>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</si>
  <si>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</si>
  <si>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</si>
  <si>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</si>
  <si>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</si>
  <si>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</si>
  <si>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</si>
  <si>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</si>
  <si>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</si>
  <si>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</si>
  <si>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</si>
  <si>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</si>
  <si>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</si>
  <si>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</si>
  <si>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</si>
  <si>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</si>
  <si>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</si>
  <si>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</si>
  <si>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</si>
  <si>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</si>
  <si>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</si>
  <si>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</si>
  <si>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</si>
  <si>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</si>
  <si>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</si>
  <si>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</si>
  <si>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</si>
  <si>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</si>
  <si>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</si>
  <si>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</si>
  <si>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</si>
  <si>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</si>
  <si>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</si>
  <si>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</si>
  <si>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</si>
  <si>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</si>
  <si>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</si>
  <si>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</si>
  <si>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</si>
  <si>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</si>
  <si>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</si>
  <si>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</si>
  <si>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</si>
  <si>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</si>
  <si>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</si>
  <si>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</si>
  <si>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</si>
  <si>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</si>
  <si>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</si>
  <si>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</si>
  <si>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</si>
  <si>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</si>
  <si>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</si>
  <si>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</si>
  <si>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</si>
  <si>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</si>
  <si>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</si>
  <si>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</si>
  <si>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</si>
  <si>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</si>
  <si>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</si>
  <si>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</si>
  <si>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</si>
  <si>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</si>
  <si>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</si>
  <si>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</si>
  <si>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</si>
  <si>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</si>
  <si>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</si>
  <si>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</si>
  <si>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</si>
  <si>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</si>
  <si>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</si>
  <si>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</si>
  <si>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</si>
  <si>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</si>
  <si>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</si>
  <si>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</si>
  <si>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</si>
  <si>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</si>
  <si>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</si>
  <si>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</si>
  <si>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</si>
  <si>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</si>
  <si>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</si>
  <si>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</si>
  <si>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</si>
  <si>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</si>
  <si>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</si>
  <si>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</si>
  <si>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</si>
  <si>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</si>
  <si>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</si>
  <si>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</si>
  <si>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</si>
  <si>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</si>
  <si>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</si>
  <si>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</si>
  <si>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</si>
  <si>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</si>
  <si>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</si>
  <si>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</si>
  <si>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</si>
  <si>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</si>
  <si>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</si>
  <si>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</si>
  <si>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</si>
  <si>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</si>
  <si>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</si>
  <si>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</si>
  <si>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</si>
  <si>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</si>
  <si>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</si>
  <si>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</si>
  <si>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</si>
  <si>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</si>
  <si>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</si>
  <si>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</si>
  <si>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</si>
  <si>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</si>
  <si>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</si>
  <si>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</si>
  <si>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</si>
  <si>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</si>
  <si>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</si>
  <si>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</si>
  <si>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</si>
  <si>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</si>
  <si>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</si>
  <si>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</si>
  <si>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</si>
  <si>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</si>
  <si>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</si>
  <si>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</si>
  <si>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</si>
  <si>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</si>
  <si>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</si>
  <si>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</si>
  <si>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</si>
  <si>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</si>
  <si>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</si>
  <si>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</si>
  <si>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</si>
  <si>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</si>
  <si>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</si>
  <si>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</si>
  <si>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</si>
  <si>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</si>
  <si>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</si>
  <si>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</si>
  <si>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</si>
  <si>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</si>
  <si>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</si>
  <si>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</si>
  <si>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</si>
  <si>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</si>
  <si>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</si>
  <si>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</si>
  <si>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</si>
  <si>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</si>
  <si>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</si>
  <si>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</si>
  <si>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</si>
  <si>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</si>
  <si>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</si>
  <si>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</si>
  <si>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</si>
  <si>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</si>
  <si>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</si>
  <si>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</si>
  <si>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</si>
  <si>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</si>
  <si>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</si>
  <si>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</si>
  <si>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</si>
  <si>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</si>
  <si>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</si>
  <si>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</si>
  <si>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</si>
  <si>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</si>
  <si>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</si>
  <si>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</si>
  <si>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</si>
  <si>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</si>
  <si>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</si>
  <si>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</si>
  <si>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</si>
  <si>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</si>
  <si>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</si>
  <si>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</si>
  <si>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</si>
  <si>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</si>
  <si>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</si>
  <si>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</si>
  <si>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</si>
  <si>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</si>
  <si>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</si>
  <si>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</si>
  <si>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</si>
  <si>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</si>
  <si>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</si>
  <si>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</si>
  <si>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</si>
  <si>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</si>
  <si>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</si>
  <si>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</si>
  <si>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</si>
  <si>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</si>
  <si>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</si>
  <si>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</si>
  <si>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</si>
  <si>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</si>
  <si>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</si>
  <si>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</si>
  <si>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</si>
  <si>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</si>
  <si>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</si>
  <si>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</si>
  <si>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</si>
  <si>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</si>
  <si>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</si>
  <si>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</si>
  <si>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</si>
  <si>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</si>
  <si>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</si>
  <si>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</si>
  <si>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</si>
  <si>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</si>
  <si>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</si>
  <si>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</si>
  <si>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</si>
  <si>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</si>
  <si>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</si>
  <si>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</si>
  <si>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</si>
  <si>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</si>
  <si>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</si>
  <si>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</si>
  <si>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</si>
  <si>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</si>
  <si>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</si>
  <si>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</si>
  <si>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</si>
  <si>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</si>
  <si>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</si>
  <si>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</si>
  <si>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</si>
  <si>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</si>
  <si>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</si>
  <si>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</si>
  <si>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</si>
  <si>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</si>
  <si>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</si>
  <si>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</si>
  <si>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</si>
  <si>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</si>
  <si>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</si>
  <si>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</si>
  <si>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</si>
  <si>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</si>
  <si>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</si>
  <si>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</si>
  <si>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</si>
  <si>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</si>
  <si>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</si>
  <si>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</si>
  <si>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</si>
  <si>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</si>
  <si>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</si>
  <si>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</si>
  <si>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</si>
  <si>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</si>
  <si>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</si>
  <si>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</si>
  <si>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</si>
  <si>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</si>
  <si>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</si>
  <si>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</si>
  <si>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</si>
  <si>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</si>
  <si>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</si>
  <si>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</si>
  <si>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</si>
  <si>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</si>
  <si>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</si>
  <si>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</si>
  <si>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</si>
  <si>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</si>
  <si>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</si>
  <si>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</si>
  <si>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</si>
  <si>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</si>
  <si>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</si>
  <si>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</si>
  <si>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</si>
  <si>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</si>
  <si>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</si>
  <si>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</si>
  <si>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</si>
  <si>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</si>
  <si>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</si>
  <si>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</si>
  <si>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</si>
  <si>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</si>
  <si>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</si>
  <si>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</si>
  <si>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</si>
  <si>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</si>
  <si>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</si>
  <si>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</si>
  <si>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</si>
  <si>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</si>
  <si>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</si>
  <si>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</si>
  <si>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</si>
  <si>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</si>
  <si>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</si>
  <si>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</si>
  <si>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</si>
  <si>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</si>
  <si>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</si>
  <si>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</si>
  <si>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</si>
  <si>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</si>
  <si>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</si>
  <si>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</si>
  <si>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</si>
  <si>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</si>
  <si>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</si>
  <si>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</si>
  <si>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</si>
  <si>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</si>
  <si>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</si>
  <si>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</si>
  <si>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</si>
  <si>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</si>
  <si>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</si>
  <si>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</si>
  <si>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</si>
  <si>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</si>
  <si>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</si>
  <si>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</si>
  <si>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</si>
  <si>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</si>
  <si>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</si>
  <si>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</si>
  <si>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</si>
  <si>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</si>
  <si>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</si>
  <si>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</si>
  <si>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</si>
  <si>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</si>
  <si>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</si>
  <si>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</si>
  <si>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</si>
  <si>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</si>
  <si>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</si>
  <si>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</si>
  <si>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</si>
  <si>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</si>
  <si>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</si>
  <si>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</si>
  <si>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</si>
  <si>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</si>
  <si>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</si>
  <si>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</si>
  <si>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</si>
  <si>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</si>
  <si>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</si>
  <si>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</si>
  <si>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</si>
  <si>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</si>
  <si>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</si>
  <si>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</si>
  <si>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</si>
  <si>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</si>
  <si>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</si>
  <si>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</si>
  <si>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</si>
  <si>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</si>
  <si>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</si>
  <si>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</si>
  <si>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</si>
  <si>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</si>
  <si>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</si>
  <si>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</si>
  <si>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</si>
  <si>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</si>
  <si>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</si>
  <si>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</si>
  <si>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</si>
  <si>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</si>
  <si>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</si>
  <si>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</si>
  <si>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</si>
  <si>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</si>
  <si>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</si>
  <si>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</si>
  <si>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</si>
  <si>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</si>
  <si>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</si>
  <si>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</si>
  <si>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</si>
  <si>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</si>
  <si>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</si>
  <si>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</si>
  <si>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</si>
  <si>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</si>
  <si>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</si>
  <si>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</si>
  <si>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</si>
  <si>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</si>
  <si>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</si>
  <si>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</si>
  <si>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</si>
  <si>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</si>
  <si>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</si>
  <si>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</si>
  <si>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</si>
  <si>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</si>
  <si>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</si>
  <si>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</si>
  <si>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</si>
  <si>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</si>
  <si>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</si>
  <si>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</si>
  <si>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</si>
  <si>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</si>
  <si>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</si>
  <si>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</si>
  <si>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</si>
  <si>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</si>
  <si>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</si>
  <si>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</si>
  <si>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</si>
  <si>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</si>
  <si>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</si>
  <si>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</si>
  <si>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</si>
  <si>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</si>
  <si>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</si>
  <si>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</si>
  <si>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</si>
  <si>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</si>
  <si>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</si>
  <si>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</si>
  <si>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</si>
  <si>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</si>
  <si>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</si>
  <si>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</si>
  <si>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</si>
  <si>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</si>
  <si>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</si>
  <si>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</si>
  <si>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</si>
  <si>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</si>
  <si>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</si>
  <si>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</si>
  <si>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</si>
  <si>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</si>
  <si>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</si>
  <si>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</si>
  <si>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</si>
  <si>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</si>
  <si>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</si>
  <si>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</si>
  <si>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</si>
  <si>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</si>
  <si>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</si>
  <si>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</si>
  <si>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</si>
  <si>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</si>
  <si>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</si>
  <si>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</si>
  <si>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</si>
  <si>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</si>
  <si>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</si>
  <si>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</si>
  <si>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</si>
  <si>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</si>
  <si>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</si>
  <si>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</si>
  <si>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</si>
  <si>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</si>
  <si>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</si>
  <si>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</si>
  <si>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</si>
  <si>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</si>
  <si>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</si>
  <si>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</si>
  <si>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</si>
  <si>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</si>
  <si>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</si>
  <si>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</si>
  <si>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</si>
  <si>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</si>
  <si>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</si>
  <si>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</si>
  <si>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</si>
  <si>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</si>
  <si>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</si>
  <si>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</si>
  <si>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</si>
  <si>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</si>
  <si>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</si>
  <si>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</si>
  <si>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</si>
  <si>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</si>
  <si>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</si>
  <si>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</si>
  <si>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</si>
  <si>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</si>
  <si>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</si>
  <si>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</si>
  <si>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</si>
  <si>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</si>
  <si>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</si>
  <si>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</si>
  <si>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</si>
  <si>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</si>
  <si>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</si>
  <si>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</si>
  <si>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</si>
  <si>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</si>
  <si>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</si>
  <si>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</si>
  <si>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</si>
  <si>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</si>
  <si>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</si>
  <si>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</si>
  <si>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</si>
  <si>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</si>
  <si>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</si>
  <si>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</si>
  <si>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</si>
  <si>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</si>
  <si>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</si>
  <si>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</si>
  <si>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</si>
  <si>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</si>
  <si>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</si>
  <si>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</si>
  <si>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</si>
  <si>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</si>
  <si>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</si>
  <si>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</si>
  <si>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</si>
  <si>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</si>
  <si>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</si>
  <si>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</si>
  <si>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</si>
  <si>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</si>
  <si>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</si>
  <si>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</si>
  <si>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</si>
  <si>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</si>
  <si>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</si>
  <si>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</si>
  <si>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</si>
  <si>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</si>
  <si>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</si>
  <si>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</si>
  <si>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</si>
  <si>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</si>
  <si>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</si>
  <si>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</si>
  <si>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</si>
  <si>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</si>
  <si>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</si>
  <si>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</si>
  <si>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</si>
  <si>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</si>
  <si>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</si>
  <si>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</si>
  <si>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</si>
  <si>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</si>
  <si>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</si>
  <si>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</si>
  <si>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</si>
  <si>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</si>
  <si>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</si>
  <si>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</si>
  <si>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</si>
  <si>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</si>
  <si>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</si>
  <si>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</si>
  <si>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</si>
  <si>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</si>
  <si>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</si>
  <si>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</si>
  <si>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</si>
  <si>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</si>
  <si>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</si>
  <si>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</si>
  <si>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</si>
  <si>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</si>
  <si>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</si>
  <si>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</si>
  <si>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</si>
  <si>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</si>
  <si>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</si>
  <si>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</si>
  <si>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</si>
  <si>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</si>
  <si>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</si>
  <si>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</si>
  <si>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</si>
  <si>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</si>
  <si>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</si>
  <si>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</si>
  <si>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</si>
  <si>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</si>
  <si>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</si>
  <si>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</si>
  <si>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</si>
  <si>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</si>
  <si>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</si>
  <si>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</si>
  <si>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</si>
  <si>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</si>
  <si>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</si>
  <si>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</si>
  <si>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</si>
  <si>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</si>
  <si>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</si>
  <si>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</si>
  <si>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</si>
  <si>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</si>
  <si>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</si>
  <si>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</si>
  <si>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</si>
  <si>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</si>
  <si>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</si>
  <si>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</si>
  <si>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</si>
  <si>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</si>
  <si>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</si>
  <si>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</si>
  <si>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</si>
  <si>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</si>
  <si>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</si>
  <si>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</si>
  <si>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</si>
  <si>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</si>
  <si>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</si>
  <si>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</si>
  <si>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</si>
  <si>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</si>
  <si>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</si>
  <si>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</si>
  <si>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</si>
  <si>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</si>
  <si>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</si>
  <si>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</si>
  <si>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</si>
  <si>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</si>
  <si>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</si>
  <si>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</si>
  <si>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</si>
  <si>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</si>
  <si>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</si>
  <si>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</si>
  <si>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</si>
  <si>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</si>
  <si>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</si>
  <si>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</si>
  <si>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</si>
  <si>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</si>
  <si>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</si>
  <si>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</si>
  <si>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</si>
  <si>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</si>
  <si>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</si>
  <si>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</si>
  <si>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</si>
  <si>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</si>
  <si>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</si>
  <si>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</si>
  <si>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</si>
  <si>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</si>
  <si>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</si>
  <si>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</si>
  <si>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</si>
  <si>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</si>
  <si>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</si>
  <si>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</si>
  <si>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</si>
  <si>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</si>
  <si>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</si>
  <si>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</si>
  <si>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</si>
  <si>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</si>
  <si>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</si>
  <si>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</si>
  <si>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</si>
  <si>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</si>
  <si>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</si>
  <si>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</si>
  <si>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</si>
  <si>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</si>
  <si>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</si>
  <si>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</si>
  <si>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</si>
  <si>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</si>
  <si>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</si>
  <si>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</si>
  <si>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</si>
  <si>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</si>
  <si>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</si>
  <si>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</si>
  <si>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</si>
  <si>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</si>
  <si>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</si>
  <si>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</si>
  <si>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</si>
  <si>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</si>
  <si>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</si>
  <si>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</si>
  <si>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</si>
  <si>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</si>
  <si>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</si>
  <si>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</si>
  <si>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</si>
  <si>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</si>
  <si>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</si>
  <si>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</si>
  <si>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</si>
  <si>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</si>
  <si>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</si>
  <si>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</si>
  <si>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</si>
  <si>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</si>
  <si>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</si>
  <si>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</si>
  <si>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</si>
  <si>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</si>
  <si>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</si>
  <si>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</si>
  <si>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</si>
  <si>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</si>
  <si>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</si>
  <si>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</si>
  <si>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</si>
  <si>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</si>
  <si>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</si>
  <si>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</si>
  <si>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</si>
  <si>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</si>
  <si>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</si>
  <si>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</si>
  <si>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</si>
  <si>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</si>
  <si>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</si>
  <si>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</si>
  <si>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</si>
  <si>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</si>
  <si>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</si>
  <si>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</si>
  <si>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</si>
  <si>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</si>
  <si>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</si>
  <si>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</si>
  <si>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</si>
  <si>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</si>
  <si>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</si>
  <si>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</si>
  <si>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</si>
  <si>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</si>
  <si>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</si>
  <si>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</si>
  <si>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</si>
  <si>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</si>
  <si>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</si>
  <si>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</si>
  <si>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</si>
  <si>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</si>
  <si>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</si>
  <si>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</si>
  <si>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</si>
  <si>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</si>
  <si>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</si>
  <si>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</si>
  <si>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</si>
  <si>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</si>
  <si>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</si>
  <si>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</si>
  <si>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</si>
  <si>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</si>
  <si>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</si>
  <si>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</si>
  <si>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</si>
  <si>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</si>
  <si>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</si>
  <si>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</si>
  <si>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</si>
  <si>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</si>
  <si>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</si>
  <si>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</si>
  <si>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</si>
  <si>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</si>
  <si>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</si>
  <si>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</si>
  <si>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</si>
  <si>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</si>
  <si>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</si>
  <si>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</si>
  <si>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</si>
  <si>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</si>
  <si>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</si>
  <si>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</si>
  <si>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</si>
  <si>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</si>
  <si>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</si>
  <si>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</si>
  <si>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</si>
  <si>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</si>
  <si>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</si>
  <si>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</si>
  <si>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</si>
  <si>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</si>
  <si>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</si>
  <si>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</si>
  <si>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</si>
  <si>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</si>
  <si>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</si>
  <si>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</si>
  <si>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</si>
  <si>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</si>
  <si>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</si>
  <si>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</si>
  <si>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</si>
  <si>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</si>
  <si>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</si>
  <si>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</si>
  <si>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</si>
  <si>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</si>
  <si>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</si>
  <si>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</si>
  <si>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</si>
  <si>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</si>
  <si>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</si>
  <si>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</si>
  <si>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</si>
  <si>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</si>
  <si>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</si>
  <si>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</si>
  <si>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</si>
  <si>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</si>
  <si>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</si>
  <si>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</si>
  <si>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</si>
  <si>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</si>
  <si>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</si>
  <si>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</si>
  <si>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</si>
  <si>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</si>
  <si>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</si>
  <si>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</si>
  <si>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</si>
  <si>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</si>
  <si>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</si>
  <si>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</si>
  <si>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</si>
  <si>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</si>
  <si>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</si>
  <si>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</si>
  <si>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</si>
  <si>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</si>
  <si>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</si>
  <si>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</si>
  <si>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</si>
  <si>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</si>
  <si>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</si>
  <si>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</si>
  <si>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</si>
  <si>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</si>
  <si>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</si>
  <si>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</si>
  <si>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</si>
  <si>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</si>
  <si>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</si>
  <si>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</si>
  <si>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</si>
  <si>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</si>
  <si>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</si>
  <si>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</si>
  <si>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</si>
  <si>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</si>
  <si>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</si>
  <si>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</si>
  <si>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</si>
  <si>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</si>
  <si>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</si>
  <si>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</si>
  <si>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</si>
  <si>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</si>
  <si>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</si>
  <si>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</si>
  <si>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</si>
  <si>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</si>
  <si>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</si>
  <si>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</si>
  <si>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</si>
  <si>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</si>
  <si>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</si>
  <si>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</si>
  <si>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</si>
  <si>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</si>
  <si>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</si>
  <si>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</si>
  <si>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</si>
  <si>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</si>
  <si>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</si>
  <si>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</si>
  <si>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</si>
  <si>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</si>
  <si>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</si>
  <si>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</si>
  <si>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</si>
  <si>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</si>
  <si>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</si>
  <si>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</si>
  <si>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</si>
  <si>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</si>
  <si>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</si>
  <si>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</si>
  <si>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</si>
  <si>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</si>
  <si>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</si>
  <si>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</si>
  <si>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</si>
  <si>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</si>
  <si>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</si>
  <si>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</si>
  <si>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</si>
  <si>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</si>
  <si>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</si>
  <si>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</si>
  <si>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</si>
  <si>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</si>
  <si>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</si>
  <si>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</si>
  <si>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</si>
  <si>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</si>
  <si>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</si>
  <si>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</si>
  <si>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</si>
  <si>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</si>
  <si>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</si>
  <si>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</si>
  <si>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</si>
  <si>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</si>
  <si>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</si>
  <si>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</si>
  <si>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</si>
  <si>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</si>
  <si>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</si>
  <si>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</si>
  <si>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</si>
  <si>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</si>
  <si>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</si>
  <si>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</si>
  <si>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</si>
  <si>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</si>
  <si>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</si>
  <si>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</si>
  <si>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</si>
  <si>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</si>
  <si>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</si>
  <si>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</si>
  <si>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</si>
  <si>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</si>
  <si>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</si>
  <si>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</si>
  <si>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</si>
  <si>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</si>
  <si>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</si>
  <si>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</si>
  <si>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</si>
  <si>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</si>
  <si>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</si>
  <si>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</si>
  <si>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</si>
  <si>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</si>
  <si>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</si>
  <si>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</si>
  <si>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</si>
  <si>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</si>
  <si>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</si>
  <si>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</si>
  <si>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</si>
  <si>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</si>
  <si>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</si>
  <si>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</si>
  <si>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</si>
  <si>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</si>
  <si>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</si>
  <si>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</si>
  <si>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</si>
  <si>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</si>
  <si>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</si>
  <si>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</si>
  <si>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</si>
  <si>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</si>
  <si>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</si>
  <si>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</si>
  <si>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</si>
  <si>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</si>
  <si>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</si>
  <si>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</si>
  <si>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</si>
  <si>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</si>
  <si>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</si>
  <si>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</si>
  <si>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</si>
  <si>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</si>
  <si>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</si>
  <si>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</si>
  <si>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</si>
  <si>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</si>
  <si>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</si>
  <si>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</si>
  <si>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</si>
  <si>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</si>
  <si>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</si>
  <si>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</si>
  <si>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</si>
  <si>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</si>
  <si>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</si>
  <si>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</si>
  <si>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</si>
  <si>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</si>
  <si>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</si>
  <si>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</si>
  <si>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</si>
  <si>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</si>
  <si>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</si>
  <si>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</si>
  <si>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</si>
  <si>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</si>
  <si>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</si>
  <si>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</si>
  <si>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</si>
  <si>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</si>
  <si>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</si>
  <si>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</si>
  <si>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</si>
  <si>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</si>
  <si>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</si>
  <si>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</si>
  <si>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</si>
  <si>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</si>
  <si>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</si>
  <si>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</si>
  <si>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</si>
  <si>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</si>
  <si>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</si>
  <si>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</si>
  <si>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</si>
  <si>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</si>
  <si>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</si>
  <si>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</si>
  <si>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</si>
  <si>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</si>
  <si>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</si>
  <si>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</si>
  <si>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</si>
  <si>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</si>
  <si>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</si>
  <si>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</si>
  <si>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</si>
  <si>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</si>
  <si>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</si>
  <si>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</si>
  <si>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</si>
  <si>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</si>
  <si>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</si>
  <si>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</si>
  <si>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</si>
  <si>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</si>
  <si>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</si>
  <si>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</si>
  <si>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</si>
  <si>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</si>
  <si>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</si>
  <si>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</si>
  <si>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</si>
  <si>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</si>
  <si>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</si>
  <si>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</si>
  <si>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</si>
  <si>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</si>
  <si>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</si>
  <si>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</si>
  <si>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</si>
  <si>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</si>
  <si>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</si>
  <si>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</si>
  <si>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</si>
  <si>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</si>
  <si>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2024年评估结果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</si>
</sst>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2025年10月20日</v>
      </c>
    </row>
    <row r="13" spans="1:2" s="1203" customFormat="1">
      <c r="A13" s="1201" t="s">
        <v>529</v>
      </c>
      <c r="B13" s="12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1.1599999999999999</v>
      </c>
      <c r="D5" s="3025">
        <f>IF(ISERROR(ROUND(POWER(1+E5,A5-C5)*(POWER(1+E5,C5)-1)/(POWER(1+E5,A5)-1),3)),0,ROUND(POWER(1+E5,A5-C5)*(POWER(1+E5,C5)-1)/(POWER(1+E5,A5)-1),4))</f>
        <v>5.62E-2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11.17</v>
      </c>
      <c r="D6" s="3025">
        <f>IF(ISERROR(ROUND(POWER(1+E6,A6-C6)*(POWER(1+E6,C6)-1)/(POWER(1+E6,A6)-1),3)),0,ROUND(POWER(1+E6,A6-C6)*(POWER(1+E6,C6)-1)/(POWER(1+E6,A6)-1),4))</f>
        <v>0.4128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0</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107.67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45950</v>
      </c>
      <c r="C3" s="2686"/>
      <c r="D3" s="2686"/>
      <c r="E3" s="2686"/>
      <c r="F3" s="2686"/>
      <c r="G3" s="2687"/>
      <c r="H3" s="2688"/>
      <c r="I3" s="2688"/>
      <c r="J3" s="2688"/>
      <c r="K3" s="2688"/>
    </row>
    <row r="4" spans="1:11" ht="33">
      <c r="A4" s="2512" t="s">
        <v>661</v>
      </c>
      <c r="B4" s="2512" t="s">
        <v>660</v>
      </c>
      <c r="C4" s="2512" t="s">
        <v>659</v>
      </c>
      <c r="D4" s="2512" t="s">
        <v>658</v>
      </c>
      <c r="E4" s="2686"/>
      <c r="F4" s="2687" t="s">
        <v>3422</v>
      </c>
      <c r="G4" s="2687" t="s">
        <v>3421</v>
      </c>
      <c r="H4" s="2688"/>
      <c r="I4" s="2688"/>
      <c r="J4" s="2688"/>
      <c r="K4" s="2688"/>
    </row>
    <row r="5" spans="1:11" ht="16.5">
      <c r="A5" s="2512" t="s">
        <v>657</v>
      </c>
      <c r="B5" s="2512">
        <f>SUM(D14:D23)</f>
        <v>177.66</v>
      </c>
      <c r="C5" s="2512">
        <f ca="1">IF(B5=D14,结果表!H102,ROUND(B5*10000/$B$1,0))</f>
        <v>0</v>
      </c>
      <c r="D5" s="2512" t="e">
        <f>ROUND(B5*10000/$B$2,0)</f>
        <v>#DIV/0!</v>
      </c>
      <c r="E5" s="3478" t="s">
        <v>3417</v>
      </c>
      <c r="F5" s="2687">
        <f>ROUND(F6*B14/10000,0)</f>
        <v>197</v>
      </c>
      <c r="G5" s="3479">
        <f>ROUND((F5-D14)/F5,4)</f>
        <v>9.8199999999999996E-2</v>
      </c>
      <c r="H5" s="2688"/>
      <c r="I5" s="2688"/>
      <c r="J5" s="2688"/>
      <c r="K5" s="2688"/>
    </row>
    <row r="6" spans="1:11" ht="16.5">
      <c r="A6" s="2512" t="s">
        <v>656</v>
      </c>
      <c r="B6" s="2512">
        <f>SUM(G14:G23)</f>
        <v>177.66</v>
      </c>
      <c r="C6" s="2512">
        <f ca="1">IF(B6=G14,结果表!H108,ROUND(B6*10000/$B$1,0))</f>
        <v>0</v>
      </c>
      <c r="D6" s="2512" t="e">
        <f>ROUND(B6*10000/$B$2,0)</f>
        <v>#DIV/0!</v>
      </c>
      <c r="E6" s="3478" t="s">
        <v>3418</v>
      </c>
      <c r="F6" s="2687">
        <v>18329</v>
      </c>
      <c r="G6" s="3479">
        <f>ROUND((F6-E14)/F6,4)</f>
        <v>9.98E-2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16663</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179.09</v>
      </c>
      <c r="G8" s="2687"/>
      <c r="H8" s="2688"/>
      <c r="I8" s="2688"/>
      <c r="J8" s="2688"/>
      <c r="K8" s="2688"/>
    </row>
    <row r="9" spans="1:11" ht="16.5">
      <c r="A9" s="2512" t="s">
        <v>655</v>
      </c>
      <c r="B9" s="2520"/>
      <c r="C9" s="2686"/>
      <c r="D9" s="2686"/>
      <c r="E9" s="2686"/>
      <c r="F9" s="2687"/>
      <c r="G9" s="2687"/>
      <c r="H9" s="2688">
        <f>321.12*10000/B14</f>
        <v>29824.463638896628</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107.67</v>
      </c>
      <c r="C14" s="2518"/>
      <c r="D14" s="2518">
        <f>ROUND(E14*B14/10000,2)</f>
        <v>177.66</v>
      </c>
      <c r="E14" s="2518">
        <v>16500</v>
      </c>
      <c r="F14" s="2518" t="e">
        <f>ROUND(D14*10000/C14,0)</f>
        <v>#DIV/0!</v>
      </c>
      <c r="G14" s="2518">
        <f>D14</f>
        <v>177.66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c r="D14" s="3606"/>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3" t="s">
        <v>2131</v>
      </c>
      <c r="F18" s="3594"/>
      <c r="G18" s="3594"/>
      <c r="H18" s="3594"/>
      <c r="I18" s="359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t="e">
        <f ca="1">ROUND(H101*F45,0)</f>
        <v>#REF!</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45950</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3" t="s">
        <v>1340</v>
      </c>
      <c r="L48" s="3633"/>
      <c r="M48" s="3655" t="e">
        <f ca="1">H101</f>
        <v>#REF!</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抵押担保权已注销时的房地产抵押价值</v>
      </c>
      <c r="L49" s="3633"/>
      <c r="M49" s="3655" t="str">
        <f>IF(项目基本情况!E8="房地产抵押价值",H107,H109)</f>
        <v>——</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t="e">
        <f ca="1">ROUND(D45*'数据-取费表'!B41/(1+'数据-取费表'!C42),0)</f>
        <v>#REF!</v>
      </c>
      <c r="E52" s="2334" t="s">
        <v>1354</v>
      </c>
      <c r="F52" s="2554">
        <f>'数据-取费表'!B41</f>
        <v>0</v>
      </c>
      <c r="G52" s="2555"/>
      <c r="H52" s="2544"/>
      <c r="I52" s="1807"/>
      <c r="J52" s="2523">
        <v>1</v>
      </c>
      <c r="K52" s="3634" t="s">
        <v>1355</v>
      </c>
      <c r="L52" s="3634"/>
      <c r="M52" s="2525" t="b">
        <f>D48</f>
        <v>0</v>
      </c>
      <c r="N52" s="2523" t="str">
        <f>E48</f>
        <v>销售额×税（费）率</v>
      </c>
      <c r="O52" s="2526">
        <f>F48</f>
        <v>0</v>
      </c>
    </row>
    <row r="53" spans="1:35" ht="12" customHeight="1">
      <c r="A53" s="2335" t="s">
        <v>1356</v>
      </c>
      <c r="B53" s="3595" t="s">
        <v>2291</v>
      </c>
      <c r="C53" s="3596"/>
      <c r="D53" s="1087" t="e">
        <f ca="1">ROUND(D45*'数据-取费表'!B41/(1+'数据-取费表'!C42),0)</f>
        <v>#REF!</v>
      </c>
      <c r="E53" s="2334" t="s">
        <v>1354</v>
      </c>
      <c r="F53" s="2554">
        <f>'数据-取费表'!B41</f>
        <v>0</v>
      </c>
      <c r="G53" s="2555"/>
      <c r="H53" s="2544"/>
      <c r="I53" s="1807"/>
      <c r="J53" s="2523">
        <v>2</v>
      </c>
      <c r="K53" s="3634" t="s">
        <v>1357</v>
      </c>
      <c r="L53" s="3634"/>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0</v>
      </c>
      <c r="G54" s="2555"/>
      <c r="H54" s="2556"/>
      <c r="I54" s="1807"/>
      <c r="J54" s="2523">
        <v>3</v>
      </c>
      <c r="K54" s="3634" t="s">
        <v>1360</v>
      </c>
      <c r="L54" s="3634"/>
      <c r="M54" s="2525" t="e">
        <f t="shared" ca="1" si="0"/>
        <v>#REF!</v>
      </c>
      <c r="N54" s="2523" t="str">
        <f t="shared" si="0"/>
        <v>增值额×税（费）率</v>
      </c>
      <c r="O54" s="2527" t="str">
        <f t="shared" si="0"/>
        <v>免征</v>
      </c>
    </row>
    <row r="55" spans="1:35" ht="24" customHeight="1">
      <c r="A55" s="3584" t="s">
        <v>1361</v>
      </c>
      <c r="B55" s="3585"/>
      <c r="C55" s="3585"/>
      <c r="D55" s="2324" t="e">
        <f ca="1">IF(H55="个人住宅",0,ROUND(D45*I55,0))</f>
        <v>#REF!</v>
      </c>
      <c r="E55" s="2334" t="s">
        <v>1362</v>
      </c>
      <c r="F55" s="2554" t="str">
        <f>IF(H55="正常",I55,"免征")</f>
        <v>免征</v>
      </c>
      <c r="G55" s="2555"/>
      <c r="H55" s="2550"/>
      <c r="I55" s="165">
        <f>'数据-取费表'!B49</f>
        <v>0</v>
      </c>
      <c r="J55" s="2523">
        <f>IF(H59="非个人房产","",4)</f>
        <v>4</v>
      </c>
      <c r="K55" s="3634" t="str">
        <f>IF(H59="非个人房产","——","个人所得税")</f>
        <v>个人所得税</v>
      </c>
      <c r="L55" s="3634"/>
      <c r="M55" s="2528" t="e">
        <f ca="1">D59</f>
        <v>#REF!</v>
      </c>
      <c r="N55" s="2040" t="str">
        <f>E59</f>
        <v>差额计税</v>
      </c>
      <c r="O55" s="2529">
        <f>F59</f>
        <v>0.01</v>
      </c>
    </row>
    <row r="56" spans="1:35" ht="24.75">
      <c r="A56" s="3584" t="s">
        <v>1363</v>
      </c>
      <c r="B56" s="3585"/>
      <c r="C56" s="3585"/>
      <c r="D56" s="2324" t="e">
        <f ca="1">IF(H56="个人住宅",D57,D58)</f>
        <v>#REF!</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0</v>
      </c>
      <c r="O57" s="2533"/>
      <c r="P57" s="2690" t="e">
        <f ca="1">N57/M49</f>
        <v>#VALUE!</v>
      </c>
    </row>
    <row r="58" spans="1:35" ht="24.75">
      <c r="A58" s="2335" t="s">
        <v>1352</v>
      </c>
      <c r="B58" s="3595" t="s">
        <v>1369</v>
      </c>
      <c r="C58" s="3569"/>
      <c r="D58" s="2324" t="e">
        <f ca="1">IF(H58="转让取得",C81,C97)</f>
        <v>#REF!</v>
      </c>
      <c r="E58" s="2334" t="s">
        <v>1364</v>
      </c>
      <c r="F58" s="302" t="s">
        <v>28</v>
      </c>
      <c r="G58" s="2555"/>
      <c r="H58" s="2558"/>
      <c r="I58" s="1808"/>
      <c r="J58" s="3634"/>
      <c r="K58" s="3634"/>
      <c r="L58" s="2530" t="s">
        <v>1370</v>
      </c>
      <c r="M58" s="2534"/>
      <c r="N58" s="2535" t="str">
        <f ca="1">NUMBERSTRING(INT(N57*10000),2)&amp;"元整"</f>
        <v>零元整</v>
      </c>
      <c r="O58" s="2536"/>
    </row>
    <row r="59" spans="1:35" ht="24.75" thickBot="1">
      <c r="A59" s="3637" t="s">
        <v>1371</v>
      </c>
      <c r="B59" s="3638"/>
      <c r="C59" s="363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t="e">
        <f ca="1">M49-N57</f>
        <v>#VALUE!</v>
      </c>
      <c r="O59" s="2539"/>
    </row>
    <row r="60" spans="1:35" ht="12" customHeight="1">
      <c r="A60" s="1809"/>
      <c r="B60" s="1747"/>
      <c r="C60" s="1747"/>
      <c r="D60" s="1747"/>
      <c r="E60" s="1578"/>
      <c r="F60" s="1808"/>
      <c r="G60" s="1808"/>
      <c r="H60" s="1810"/>
      <c r="I60" s="129"/>
      <c r="J60" s="3636"/>
      <c r="K60" s="3634"/>
      <c r="L60" s="2530" t="s">
        <v>1370</v>
      </c>
      <c r="M60" s="2534"/>
      <c r="N60" s="2535" t="e">
        <f ca="1">NUMBERSTRING(INT(N59*10000),2)&amp;"元整"</f>
        <v>#VALUE!</v>
      </c>
      <c r="O60" s="2536"/>
    </row>
    <row r="61" spans="1:35" ht="13.5" thickBot="1">
      <c r="A61" s="3582" t="s">
        <v>1373</v>
      </c>
      <c r="B61" s="3582"/>
      <c r="C61" s="3582"/>
      <c r="D61" s="3582"/>
      <c r="E61" s="3582"/>
      <c r="F61" s="1808"/>
      <c r="G61" s="1808"/>
      <c r="H61" s="1810"/>
      <c r="I61" s="129"/>
      <c r="J61" s="2523">
        <f>J59+1</f>
        <v>7</v>
      </c>
      <c r="K61" s="3634" t="s">
        <v>1374</v>
      </c>
      <c r="L61" s="3634"/>
      <c r="M61" s="2540"/>
      <c r="N61" s="2541" t="e">
        <f ca="1">ROUND(N59*10000/'数据-汇总表'!E3,0)</f>
        <v>#VALUE!</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f>C4</f>
        <v>0</v>
      </c>
      <c r="D101" s="2586">
        <f>D4</f>
        <v>0</v>
      </c>
      <c r="E101" s="3656" t="s">
        <v>1431</v>
      </c>
      <c r="F101" s="3613"/>
      <c r="G101" s="1827" t="s">
        <v>1432</v>
      </c>
      <c r="H101" s="2595" t="e">
        <f ca="1">H118</f>
        <v>#REF!</v>
      </c>
      <c r="I101" s="129"/>
    </row>
    <row r="102" spans="1:35" ht="18.75" customHeight="1">
      <c r="A102" s="3615" t="s">
        <v>1433</v>
      </c>
      <c r="B102" s="2584" t="s">
        <v>1432</v>
      </c>
      <c r="C102" s="2585" t="e">
        <f ca="1">IF(D32="楼面单价",ROUND(C19,0),C19)</f>
        <v>#REF!</v>
      </c>
      <c r="D102" s="2586" t="e">
        <f ca="1">IF(D32="楼面单价",ROUND(D19,0),D19)</f>
        <v>#REF!</v>
      </c>
      <c r="E102" s="3656"/>
      <c r="F102" s="3613"/>
      <c r="G102" s="1827" t="s">
        <v>1434</v>
      </c>
      <c r="H102" s="2555" t="e">
        <f ca="1">I118</f>
        <v>#REF!</v>
      </c>
      <c r="I102" s="129"/>
    </row>
    <row r="103" spans="1:35" ht="42.75" customHeight="1">
      <c r="A103" s="3615"/>
      <c r="B103" s="2584" t="s">
        <v>1434</v>
      </c>
      <c r="C103" s="2587" t="e">
        <f ca="1">C20</f>
        <v>#REF!</v>
      </c>
      <c r="D103" s="2588" t="e">
        <f ca="1">D20</f>
        <v>#REF!</v>
      </c>
      <c r="E103" s="3650" t="s">
        <v>1435</v>
      </c>
      <c r="F103" s="3651"/>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t="e">
        <f ca="1">IF(E107="——","——",H101-H103)</f>
        <v>#REF!</v>
      </c>
      <c r="I107" s="129"/>
    </row>
    <row r="108" spans="1:35" ht="18.75" customHeight="1">
      <c r="A108" s="129"/>
      <c r="B108" s="129"/>
      <c r="C108" s="129"/>
      <c r="D108" s="129"/>
      <c r="E108" s="3612"/>
      <c r="F108" s="3613"/>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623" t="e">
        <f ca="1">NUMBERSTRING(INT(D118*10000),2)&amp;"元整"</f>
        <v>#REF!</v>
      </c>
      <c r="E119" s="3625"/>
      <c r="F119" s="3623" t="e">
        <f ca="1">NUMBERSTRING(INT(F118*10000),2)&amp;"元整"</f>
        <v>#REF!</v>
      </c>
      <c r="G119" s="3625"/>
      <c r="H119" s="3623" t="e">
        <f ca="1">NUMBERSTRING(INT(H118*10000),2)&amp;"元整"</f>
        <v>#REF!</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t="e">
        <f ca="1">H107</f>
        <v>#REF!</v>
      </c>
      <c r="E122" s="3648"/>
      <c r="F122" s="3648"/>
      <c r="G122" s="3648"/>
      <c r="H122" s="3648"/>
      <c r="I122" s="3649"/>
      <c r="AA122" s="725"/>
    </row>
    <row r="123" spans="1:27" ht="18.75" customHeight="1">
      <c r="A123" s="3583" t="s">
        <v>1452</v>
      </c>
      <c r="B123" s="3583"/>
      <c r="C123" s="3583"/>
      <c r="D123" s="3623" t="e">
        <f ca="1">NUMBERSTRING(INT(D122*10000),2)&amp;"元整"</f>
        <v>#REF!</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45950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2025年10月20日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45950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45950</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3410</v>
      </c>
      <c r="D26" s="3470"/>
      <c r="E26" s="3471">
        <v>0.43</v>
      </c>
      <c r="F26" s="3106"/>
      <c r="G26" s="3106"/>
    </row>
    <row r="27" spans="1:13" ht="19.5" customHeight="1" thickBot="1">
      <c r="A27" s="3800"/>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45950</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45950</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9" sqref="H29"/>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t="e">
        <f ca="1">结果表!D122</f>
        <v>#REF!</v>
      </c>
      <c r="E8" s="3493"/>
      <c r="F8" s="3493"/>
      <c r="G8" s="3493"/>
      <c r="H8" s="3493"/>
      <c r="I8" s="3493"/>
    </row>
    <row r="9" spans="1:9" ht="15">
      <c r="A9" s="3494" t="s">
        <v>927</v>
      </c>
      <c r="B9" s="3494"/>
      <c r="C9" s="3494"/>
      <c r="D9" s="3494" t="e">
        <f ca="1">结果表!D123</f>
        <v>#REF!</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0" t="str">
        <f>IF(项目基本情况!B8="抵押","3.抵押双方在办理抵押登记手续时，应使用本公司出具的正式《房地产评估报告》，特提醒报告使用者注意。","——")</f>
        <v>——</v>
      </c>
      <c r="B13" s="3505"/>
      <c r="C13" s="3505"/>
      <c r="D13" s="3505"/>
    </row>
    <row r="14" spans="1:4" ht="15.75" customHeight="1">
      <c r="A14" s="3500" t="str">
        <f>IF(项目基本情况!B8="抵押","4.本次评估估价师所知悉的法定优先受偿款情况说明如下：","——")</f>
        <v>——</v>
      </c>
      <c r="B14" s="3505"/>
      <c r="C14" s="3505"/>
      <c r="D14" s="3505"/>
    </row>
    <row r="15" spans="1:4" ht="42" customHeight="1">
      <c r="A15" s="3500" t="str">
        <f>IF(项目基本情况!B8="抵押","（1）"&amp;CONCATENATE(项目基本情况!L20,项目基本情况!L21,项目基本情况!L22),"——")</f>
        <v>——</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2025-10-23T06:43:49Z</dcterms:modified>
</cp:coreProperties>
</file>