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测算\4-2-103\"/>
    </mc:Choice>
  </mc:AlternateContent>
  <xr:revisionPtr revIDLastSave="0" documentId="13_ncr:1_{FA3F26DE-46F2-441E-A3B9-5C04A1271F37}" xr6:coauthVersionLast="47" xr6:coauthVersionMax="47" xr10:uidLastSave="{00000000-0000-0000-0000-000000000000}"/>
  <bookViews>
    <workbookView xWindow="-120" yWindow="-120" windowWidth="19440" windowHeight="15000" tabRatio="787" firstSheet="4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F35" i="43"/>
  <c r="H34" i="43"/>
  <c r="H33" i="43"/>
  <c r="C18" i="43"/>
  <c r="J17" i="43"/>
  <c r="E17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F39" i="43" l="1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8" i="65"/>
  <c r="D8" i="65"/>
  <c r="D4" i="65"/>
  <c r="D5" i="65"/>
  <c r="D7" i="65"/>
  <c r="D6" i="65"/>
  <c r="G6" i="65"/>
  <c r="G4" i="65"/>
  <c r="G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1" i="65"/>
  <c r="G2" i="65"/>
  <c r="G9" i="59" l="1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E4" i="65"/>
  <c r="E6" i="65"/>
  <c r="E8" i="65"/>
  <c r="H5" i="65"/>
  <c r="H7" i="65"/>
  <c r="E5" i="65"/>
  <c r="H4" i="65"/>
  <c r="E7" i="65"/>
  <c r="H6" i="65"/>
  <c r="H8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E20" i="43"/>
  <c r="G3" i="65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<sst xmlns="http://schemas.openxmlformats.org/spreadsheetml/2006/main" count="3961" uniqueCount="1305">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</sst>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G28" sqref="G28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64.89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2106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2145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1.0385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37918</v>
      </c>
      <c r="I9" s="1032">
        <f>ROUND(SUMPRODUCT((地价!A36:A86=YEAR(H9)&amp;"-"&amp;ROUNDUP(MONTH(H9)/3,0))*(地价!B3:F3=E2)*(地价!B36:F86)),0)</f>
        <v>108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1.0269999999999999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2106</v>
      </c>
      <c r="D18" s="736">
        <f>H1</f>
        <v>64.89</v>
      </c>
      <c r="E18" s="737">
        <f>ROUND(C18*D18,0)</f>
        <v>136658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6191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64.89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8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0.06</v>
      </c>
      <c r="G42" s="1014">
        <f>F42/2</f>
        <v>0.03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0.03</v>
      </c>
      <c r="G43" s="1014">
        <f t="shared" ref="G43:G48" si="2">F43/2</f>
        <v>1.4999999999999999E-2</v>
      </c>
      <c r="H43" s="1015">
        <v>0</v>
      </c>
      <c r="I43" s="1014">
        <f t="shared" ref="I43:I48" si="3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0.02</v>
      </c>
      <c r="G44" s="1014">
        <f t="shared" si="2"/>
        <v>0.01</v>
      </c>
      <c r="H44" s="1015">
        <v>0</v>
      </c>
      <c r="I44" s="1014">
        <f t="shared" si="3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0.04</v>
      </c>
      <c r="G45" s="1014">
        <f t="shared" si="2"/>
        <v>0.02</v>
      </c>
      <c r="H45" s="1015">
        <v>0</v>
      </c>
      <c r="I45" s="1014">
        <f t="shared" si="3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0.02</v>
      </c>
      <c r="G46" s="1014">
        <f t="shared" si="2"/>
        <v>0.01</v>
      </c>
      <c r="H46" s="1015">
        <v>0</v>
      </c>
      <c r="I46" s="1014">
        <f t="shared" si="3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1.6E-2</v>
      </c>
      <c r="G47" s="1014">
        <f t="shared" si="2"/>
        <v>8.0000000000000002E-3</v>
      </c>
      <c r="H47" s="1015">
        <v>0</v>
      </c>
      <c r="I47" s="1014">
        <f t="shared" si="3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1.4E-2</v>
      </c>
      <c r="G48" s="1014">
        <f t="shared" si="2"/>
        <v>7.0000000000000001E-3</v>
      </c>
      <c r="H48" s="1015">
        <v>0</v>
      </c>
      <c r="I48" s="1014">
        <f t="shared" si="3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3.4000000000000002E-2</v>
      </c>
      <c r="G51" s="1014">
        <f>F51/2</f>
        <v>1.7000000000000001E-2</v>
      </c>
      <c r="H51" s="1015">
        <v>0</v>
      </c>
      <c r="I51" s="1014">
        <f>J51/2</f>
        <v>-1.7999999999999999E-2</v>
      </c>
      <c r="J51" s="1014">
        <f>SUMPRODUCT(('2002因素修正幅度'!$A$73:$A$79=A51)*('2002因素修正幅度'!$B$35:$K$35=$G$2)*('2002因素修正幅度'!$B$73:$K$79))</f>
        <v>-3.5999999999999997E-2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4.2500000000000003E-2</v>
      </c>
      <c r="G52" s="1014">
        <f t="shared" ref="G52:G57" si="5">F52/2</f>
        <v>2.1250000000000002E-2</v>
      </c>
      <c r="H52" s="1015">
        <v>0</v>
      </c>
      <c r="I52" s="1014">
        <f t="shared" ref="I52:I57" si="6">J52/2</f>
        <v>-2.2499999999999999E-2</v>
      </c>
      <c r="J52" s="1014">
        <f>SUMPRODUCT(('2002因素修正幅度'!$A$73:$A$79=A52)*('2002因素修正幅度'!$B$35:$K$35=$G$2)*('2002因素修正幅度'!$B$73:$K$79))</f>
        <v>-4.4999999999999998E-2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1.7000000000000001E-2</v>
      </c>
      <c r="G53" s="1014">
        <f t="shared" si="5"/>
        <v>8.5000000000000006E-3</v>
      </c>
      <c r="H53" s="1015">
        <v>0</v>
      </c>
      <c r="I53" s="1014">
        <f t="shared" si="6"/>
        <v>-8.9999999999999993E-3</v>
      </c>
      <c r="J53" s="1014">
        <f>SUMPRODUCT(('2002因素修正幅度'!$A$73:$A$79=A53)*('2002因素修正幅度'!$B$35:$K$35=$G$2)*('2002因素修正幅度'!$B$73:$K$79))</f>
        <v>-1.7999999999999999E-2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1.7000000000000001E-2</v>
      </c>
      <c r="G54" s="1014">
        <f t="shared" si="5"/>
        <v>8.5000000000000006E-3</v>
      </c>
      <c r="H54" s="1015">
        <v>0</v>
      </c>
      <c r="I54" s="1014">
        <f t="shared" si="6"/>
        <v>-8.9999999999999993E-3</v>
      </c>
      <c r="J54" s="1014">
        <f>SUMPRODUCT(('2002因素修正幅度'!$A$73:$A$79=A54)*('2002因素修正幅度'!$B$35:$K$35=$G$2)*('2002因素修正幅度'!$B$73:$K$79))</f>
        <v>-1.7999999999999999E-2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2.5499999999999998E-2</v>
      </c>
      <c r="G55" s="1014">
        <f t="shared" si="5"/>
        <v>1.2749999999999999E-2</v>
      </c>
      <c r="H55" s="1015">
        <v>0</v>
      </c>
      <c r="I55" s="1014">
        <f t="shared" si="6"/>
        <v>-1.35E-2</v>
      </c>
      <c r="J55" s="1014">
        <f>SUMPRODUCT(('2002因素修正幅度'!$A$73:$A$79=A55)*('2002因素修正幅度'!$B$35:$K$35=$G$2)*('2002因素修正幅度'!$B$73:$K$79))</f>
        <v>-2.7E-2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1.3599999999999999E-2</v>
      </c>
      <c r="G56" s="1014">
        <f t="shared" si="5"/>
        <v>6.7999999999999996E-3</v>
      </c>
      <c r="H56" s="1015">
        <v>0</v>
      </c>
      <c r="I56" s="1014">
        <f t="shared" si="6"/>
        <v>-7.1999999999999998E-3</v>
      </c>
      <c r="J56" s="1014">
        <f>SUMPRODUCT(('2002因素修正幅度'!$A$73:$A$79=A56)*('2002因素修正幅度'!$B$35:$K$35=$G$2)*('2002因素修正幅度'!$B$73:$K$79))</f>
        <v>-1.44E-2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2.0400000000000001E-2</v>
      </c>
      <c r="G57" s="1014">
        <f t="shared" si="5"/>
        <v>1.0200000000000001E-2</v>
      </c>
      <c r="H57" s="1015">
        <v>0</v>
      </c>
      <c r="I57" s="1014">
        <f t="shared" si="6"/>
        <v>-1.0800000000000001E-2</v>
      </c>
      <c r="J57" s="1014">
        <f>SUMPRODUCT(('2002因素修正幅度'!$A$73:$A$79=A57)*('2002因素修正幅度'!$B$35:$K$35=$G$2)*('2002因素修正幅度'!$B$73:$K$79))</f>
        <v>-2.1600000000000001E-2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1.0269999999999999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1.4999999999999999E-2</v>
      </c>
      <c r="E60" s="1013">
        <f>SUM(D60:D67)</f>
        <v>2.7E-2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8">F61/2</f>
        <v>0.03</v>
      </c>
      <c r="H61" s="1015">
        <v>0</v>
      </c>
      <c r="I61" s="1014">
        <f t="shared" ref="I61:I67" si="9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8"/>
        <v>1.4999999999999999E-2</v>
      </c>
      <c r="H62" s="1015">
        <v>0</v>
      </c>
      <c r="I62" s="1014">
        <f t="shared" si="9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8"/>
        <v>1.4999999999999999E-2</v>
      </c>
      <c r="H63" s="1015">
        <v>0</v>
      </c>
      <c r="I63" s="1014">
        <f t="shared" si="9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8"/>
        <v>1.2E-2</v>
      </c>
      <c r="H64" s="1015">
        <v>0</v>
      </c>
      <c r="I64" s="1014">
        <f t="shared" si="9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435</v>
      </c>
      <c r="D65" s="1012">
        <f t="shared" si="7"/>
        <v>0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8"/>
        <v>1.7999999999999999E-2</v>
      </c>
      <c r="H65" s="1015">
        <v>0</v>
      </c>
      <c r="I65" s="1014">
        <f t="shared" si="9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8"/>
        <v>0.03</v>
      </c>
      <c r="H66" s="1015">
        <v>0</v>
      </c>
      <c r="I66" s="1014">
        <f t="shared" si="9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435</v>
      </c>
      <c r="D67" s="1012">
        <f t="shared" si="7"/>
        <v>0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8"/>
        <v>1.4999999999999999E-2</v>
      </c>
      <c r="H67" s="1015">
        <v>0</v>
      </c>
      <c r="I67" s="1014">
        <f t="shared" si="9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4.8000000000000001E-2</v>
      </c>
      <c r="G70" s="1014">
        <f t="shared" ref="G70:G76" si="11">F70/2</f>
        <v>2.4E-2</v>
      </c>
      <c r="H70" s="1015">
        <v>0</v>
      </c>
      <c r="I70" s="1014">
        <f t="shared" ref="I70:I76" si="12">J70/2</f>
        <v>-2.5000000000000001E-2</v>
      </c>
      <c r="J70" s="1014">
        <f>SUMPRODUCT(('2002因素修正幅度'!$A$88:$A$94=A70)*('2002因素修正幅度'!$B$35:$K$35=$G$2)*('2002因素修正幅度'!$B$88:$K$94))</f>
        <v>-0.05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7.6799999999999993E-2</v>
      </c>
      <c r="G71" s="1014">
        <f t="shared" si="11"/>
        <v>3.8399999999999997E-2</v>
      </c>
      <c r="H71" s="1015">
        <v>0</v>
      </c>
      <c r="I71" s="1014">
        <f t="shared" si="12"/>
        <v>-0.04</v>
      </c>
      <c r="J71" s="1014">
        <f>SUMPRODUCT(('2002因素修正幅度'!$A$88:$A$94=A71)*('2002因素修正幅度'!$B$35:$K$35=$G$2)*('2002因素修正幅度'!$B$88:$K$94))</f>
        <v>-0.08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2.4E-2</v>
      </c>
      <c r="G72" s="1014">
        <f t="shared" si="11"/>
        <v>1.2E-2</v>
      </c>
      <c r="H72" s="1015">
        <v>0</v>
      </c>
      <c r="I72" s="1014">
        <f t="shared" si="12"/>
        <v>-1.2500000000000001E-2</v>
      </c>
      <c r="J72" s="1014">
        <f>SUMPRODUCT(('2002因素修正幅度'!$A$88:$A$94=A72)*('2002因素修正幅度'!$B$35:$K$35=$G$2)*('2002因素修正幅度'!$B$88:$K$94))</f>
        <v>-2.5000000000000001E-2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1.9199999999999998E-2</v>
      </c>
      <c r="G73" s="1014">
        <f t="shared" si="11"/>
        <v>9.5999999999999992E-3</v>
      </c>
      <c r="H73" s="1015">
        <v>0</v>
      </c>
      <c r="I73" s="1014">
        <f t="shared" si="12"/>
        <v>-0.01</v>
      </c>
      <c r="J73" s="1014">
        <f>SUMPRODUCT(('2002因素修正幅度'!$A$88:$A$94=A73)*('2002因素修正幅度'!$B$35:$K$35=$G$2)*('2002因素修正幅度'!$B$88:$K$94))</f>
        <v>-0.02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2.8799999999999999E-2</v>
      </c>
      <c r="G74" s="1014">
        <f t="shared" si="11"/>
        <v>1.44E-2</v>
      </c>
      <c r="H74" s="1015">
        <v>0</v>
      </c>
      <c r="I74" s="1014">
        <f t="shared" si="12"/>
        <v>-1.4999999999999999E-2</v>
      </c>
      <c r="J74" s="1014">
        <f>SUMPRODUCT(('2002因素修正幅度'!$A$88:$A$94=A74)*('2002因素修正幅度'!$B$35:$K$35=$G$2)*('2002因素修正幅度'!$B$88:$K$94))</f>
        <v>-0.03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2.4E-2</v>
      </c>
      <c r="G75" s="1014">
        <f t="shared" si="11"/>
        <v>1.2E-2</v>
      </c>
      <c r="H75" s="1015">
        <v>0</v>
      </c>
      <c r="I75" s="1014">
        <f t="shared" si="12"/>
        <v>-1.2500000000000001E-2</v>
      </c>
      <c r="J75" s="1014">
        <f>SUMPRODUCT(('2002因素修正幅度'!$A$88:$A$94=A75)*('2002因素修正幅度'!$B$35:$K$35=$G$2)*('2002因素修正幅度'!$B$88:$K$94))</f>
        <v>-2.5000000000000001E-2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1.9199999999999998E-2</v>
      </c>
      <c r="G76" s="1014">
        <f t="shared" si="11"/>
        <v>9.5999999999999992E-3</v>
      </c>
      <c r="H76" s="1015">
        <v>0</v>
      </c>
      <c r="I76" s="1014">
        <f t="shared" si="12"/>
        <v>-0.01</v>
      </c>
      <c r="J76" s="1014">
        <f>SUMPRODUCT(('2002因素修正幅度'!$A$88:$A$94=A76)*('2002因素修正幅度'!$B$35:$K$35=$G$2)*('2002因素修正幅度'!$B$88:$K$94))</f>
        <v>-0.02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五级</v>
      </c>
      <c r="M1" s="872">
        <f>SUMPRODUCT((K3:K12=L1)*(L2:O2=K1)*(L3:O12))</f>
        <v>2145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五类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64.89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600</v>
      </c>
      <c r="E14" s="683">
        <f>SUMPRODUCT((D35:M35=B7)*(B40:B43=B6)*(D40:M43))</f>
        <v>800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0.99729999999999996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69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 t="e">
        <f>ROUND(C28/B11,0)</f>
        <v>#DIV/0!</v>
      </c>
      <c r="D27" s="736">
        <f>B9</f>
        <v>64.89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 t="e">
        <f>ROUND(C30/B11,0)</f>
        <v>#DIV/0!</v>
      </c>
      <c r="D29" s="741">
        <f>B9</f>
        <v>64.89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37918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五级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2003-10-1</v>
      </c>
      <c r="D56" s="408">
        <f>EDATE(C56,-3)</f>
        <v>37803</v>
      </c>
      <c r="E56" s="408">
        <f t="shared" ref="E56:O56" si="15">EDATE(D56,-3)</f>
        <v>37712</v>
      </c>
      <c r="F56" s="408">
        <f t="shared" si="15"/>
        <v>37622</v>
      </c>
      <c r="G56" s="408">
        <f t="shared" si="15"/>
        <v>37530</v>
      </c>
      <c r="H56" s="408">
        <f t="shared" si="15"/>
        <v>37438</v>
      </c>
      <c r="I56" s="408">
        <f t="shared" si="15"/>
        <v>37347</v>
      </c>
      <c r="J56" s="408">
        <f t="shared" si="15"/>
        <v>37257</v>
      </c>
      <c r="K56" s="408">
        <f t="shared" si="15"/>
        <v>37165</v>
      </c>
      <c r="L56" s="408">
        <f t="shared" si="15"/>
        <v>37073</v>
      </c>
      <c r="M56" s="408">
        <f t="shared" si="15"/>
        <v>36982</v>
      </c>
      <c r="N56" s="408">
        <f t="shared" si="15"/>
        <v>36892</v>
      </c>
      <c r="O56" s="408">
        <f t="shared" si="15"/>
        <v>36800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2003-4</v>
      </c>
      <c r="D58" s="415" t="str">
        <f t="shared" ref="D58:O58" si="16">YEAR(D56)&amp;"-"&amp;ROUNDUP(MONTH(D56)/3,0)</f>
        <v>2003-3</v>
      </c>
      <c r="E58" s="415" t="str">
        <f t="shared" si="16"/>
        <v>2003-2</v>
      </c>
      <c r="F58" s="415" t="str">
        <f t="shared" si="16"/>
        <v>2003-1</v>
      </c>
      <c r="G58" s="415" t="str">
        <f t="shared" si="16"/>
        <v>2002-4</v>
      </c>
      <c r="H58" s="415" t="str">
        <f t="shared" si="16"/>
        <v>2002-3</v>
      </c>
      <c r="I58" s="415" t="str">
        <f t="shared" si="16"/>
        <v>2002-2</v>
      </c>
      <c r="J58" s="415" t="str">
        <f t="shared" si="16"/>
        <v>2002-1</v>
      </c>
      <c r="K58" s="415" t="str">
        <f t="shared" si="16"/>
        <v>2001-4</v>
      </c>
      <c r="L58" s="415" t="str">
        <f t="shared" si="16"/>
        <v>2001-3</v>
      </c>
      <c r="M58" s="415" t="str">
        <f t="shared" si="16"/>
        <v>2001-2</v>
      </c>
      <c r="N58" s="415" t="str">
        <f t="shared" si="16"/>
        <v>2001-1</v>
      </c>
      <c r="O58" s="415" t="str">
        <f t="shared" si="16"/>
        <v>2000-4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37918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37918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49" zoomScale="80" zoomScaleNormal="80" workbookViewId="0">
      <selection activeCell="E1" sqref="E1:E1048576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40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8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64.89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37918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64.89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>主表!F5</f>
        <v>2106</v>
      </c>
      <c r="C5" s="1671" t="s">
        <v>197</v>
      </c>
      <c r="D5" s="1661" t="s">
        <v>198</v>
      </c>
      <c r="E5" s="1662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2106</v>
      </c>
      <c r="C14" s="1529" t="s">
        <v>211</v>
      </c>
      <c r="D14" s="1661" t="s">
        <v>210</v>
      </c>
      <c r="E14" s="1662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2106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13.665800000000001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壹拾叁万陆仟陆佰伍拾捌元整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0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0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0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C12" sqref="C12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37918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37918</v>
      </c>
      <c r="C4" s="1391"/>
      <c r="D4" s="1398" t="s">
        <v>240</v>
      </c>
      <c r="E4" s="1399" t="s">
        <v>191</v>
      </c>
      <c r="F4" s="1400">
        <f ca="1">F5+F8+F9+F10</f>
        <v>2106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2106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2106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64.89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96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2003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2106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13.665800000000001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64.89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40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37918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五级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2024-02-18T09:09:23Z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