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111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5" i="11" l="1"/>
  <c r="C6" i="11" l="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AB17" i="59" s="1"/>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c r="AD25" i="59"/>
  <c r="Q25" i="59"/>
  <c r="F25" i="59" s="1"/>
  <c r="F24" i="59" s="1"/>
  <c r="F23" i="59" s="1"/>
  <c r="P25" i="59"/>
  <c r="O25" i="59"/>
  <c r="N25" i="59"/>
  <c r="Q26" i="59"/>
  <c r="P26" i="59"/>
  <c r="O26" i="59"/>
  <c r="N26" i="59"/>
  <c r="D26" i="59"/>
  <c r="E25" i="59"/>
  <c r="A2" i="50"/>
  <c r="K60" i="15"/>
  <c r="A127" i="57"/>
  <c r="A6" i="52" s="1"/>
  <c r="B64" i="60" s="1"/>
  <c r="A123" i="9"/>
  <c r="A16" i="54"/>
  <c r="B14" i="60" s="1"/>
  <c r="A14" i="54"/>
  <c r="B12" i="60" s="1"/>
  <c r="A19" i="55"/>
  <c r="B49" i="60" s="1"/>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B30" i="59"/>
  <c r="Z32" i="59"/>
  <c r="Y33" i="59"/>
  <c r="Z33" i="59" s="1"/>
  <c r="AA35" i="59"/>
  <c r="Z36" i="59"/>
  <c r="Y37" i="59"/>
  <c r="Z37" i="59" s="1"/>
  <c r="AB38"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D36" i="59"/>
  <c r="AE36" i="59"/>
  <c r="AF36" i="59" s="1"/>
  <c r="AG36" i="59"/>
  <c r="AH36" i="59"/>
  <c r="AD37" i="59"/>
  <c r="AE37" i="59"/>
  <c r="AF37" i="59"/>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s="1"/>
  <c r="AI9" i="43"/>
  <c r="AH9" i="43"/>
  <c r="AH12" i="43" s="1"/>
  <c r="AG9" i="43"/>
  <c r="AG12" i="43" s="1"/>
  <c r="AF9" i="43"/>
  <c r="AF12" i="43" s="1"/>
  <c r="AE9" i="43"/>
  <c r="AD9" i="43"/>
  <c r="AD12" i="43" s="1"/>
  <c r="AC9" i="43"/>
  <c r="AC12" i="43" s="1"/>
  <c r="AB9" i="43"/>
  <c r="AB12" i="43"/>
  <c r="AA9" i="43"/>
  <c r="AA12" i="43"/>
  <c r="Z9" i="43"/>
  <c r="Z12" i="43"/>
  <c r="AA10" i="43"/>
  <c r="AC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F69" i="59"/>
  <c r="E69" i="59"/>
  <c r="E68" i="59" s="1"/>
  <c r="E67" i="59" s="1"/>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C52" i="59" s="1"/>
  <c r="D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C48" i="59" s="1"/>
  <c r="D48"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P40" i="59"/>
  <c r="AA40" i="59"/>
  <c r="O40" i="59"/>
  <c r="Y40" i="59"/>
  <c r="Z40" i="59" s="1"/>
  <c r="N40" i="59"/>
  <c r="Z39" i="59"/>
  <c r="Q39" i="59"/>
  <c r="P39" i="59"/>
  <c r="AA39" i="59" s="1"/>
  <c r="O39" i="59"/>
  <c r="Y39" i="59" s="1"/>
  <c r="N39" i="59"/>
  <c r="X38" i="59" s="1"/>
  <c r="Q38" i="59"/>
  <c r="F39" i="59" s="1"/>
  <c r="F40" i="59" s="1"/>
  <c r="F41" i="59" s="1"/>
  <c r="V41" i="59" s="1"/>
  <c r="P38" i="59"/>
  <c r="O38" i="59"/>
  <c r="Y38" i="59" s="1"/>
  <c r="Z38" i="59" s="1"/>
  <c r="C39" i="59"/>
  <c r="D39" i="59" s="1"/>
  <c r="N38" i="59"/>
  <c r="B39" i="59"/>
  <c r="B40" i="59" s="1"/>
  <c r="B41" i="59"/>
  <c r="S41" i="59" s="1"/>
  <c r="D38" i="59"/>
  <c r="Q37" i="59"/>
  <c r="P37" i="59"/>
  <c r="AA37" i="59" s="1"/>
  <c r="O37" i="59"/>
  <c r="N37" i="59"/>
  <c r="Q36" i="59"/>
  <c r="AB36" i="59" s="1"/>
  <c r="P36" i="59"/>
  <c r="AA36" i="59" s="1"/>
  <c r="O36" i="59"/>
  <c r="Y36" i="59" s="1"/>
  <c r="N36" i="59"/>
  <c r="Q35" i="59"/>
  <c r="P35" i="59"/>
  <c r="O35" i="59"/>
  <c r="Y35" i="59" s="1"/>
  <c r="Z35" i="59" s="1"/>
  <c r="N35" i="59"/>
  <c r="Q34" i="59"/>
  <c r="F35" i="59" s="1"/>
  <c r="F36" i="59" s="1"/>
  <c r="F37" i="59" s="1"/>
  <c r="V37" i="59" s="1"/>
  <c r="P34" i="59"/>
  <c r="O34" i="59"/>
  <c r="Y34" i="59" s="1"/>
  <c r="Z34" i="59" s="1"/>
  <c r="C35" i="59"/>
  <c r="D35" i="59" s="1"/>
  <c r="N34" i="59"/>
  <c r="B35" i="59"/>
  <c r="B36" i="59" s="1"/>
  <c r="B37" i="59"/>
  <c r="S37" i="59" s="1"/>
  <c r="D34" i="59"/>
  <c r="Q33" i="59"/>
  <c r="P33" i="59"/>
  <c r="AA33" i="59" s="1"/>
  <c r="O33" i="59"/>
  <c r="N33" i="59"/>
  <c r="Q32" i="59"/>
  <c r="AB32" i="59" s="1"/>
  <c r="P32" i="59"/>
  <c r="AA32" i="59" s="1"/>
  <c r="O32" i="59"/>
  <c r="Y32" i="59" s="1"/>
  <c r="N32" i="59"/>
  <c r="Q31" i="59"/>
  <c r="P31" i="59"/>
  <c r="AA31" i="59" s="1"/>
  <c r="O31" i="59"/>
  <c r="Y31" i="59" s="1"/>
  <c r="Z31" i="59" s="1"/>
  <c r="N31" i="59"/>
  <c r="Q30" i="59"/>
  <c r="F31" i="59" s="1"/>
  <c r="F32" i="59" s="1"/>
  <c r="F33" i="59" s="1"/>
  <c r="V33" i="59" s="1"/>
  <c r="P30" i="59"/>
  <c r="O30" i="59"/>
  <c r="Y30" i="59" s="1"/>
  <c r="Z30" i="59" s="1"/>
  <c r="C31" i="59"/>
  <c r="D31" i="59" s="1"/>
  <c r="N30" i="59"/>
  <c r="B31" i="59"/>
  <c r="B32" i="59" s="1"/>
  <c r="B33" i="59"/>
  <c r="S33" i="59" s="1"/>
  <c r="D30" i="59"/>
  <c r="O29" i="59"/>
  <c r="N29" i="59"/>
  <c r="C29" i="59"/>
  <c r="T29" i="59"/>
  <c r="Y29" i="59"/>
  <c r="Z29" i="59"/>
  <c r="X26" i="59"/>
  <c r="C32" i="59"/>
  <c r="C36" i="59"/>
  <c r="D36" i="59" s="1"/>
  <c r="C40" i="59"/>
  <c r="C41" i="59" s="1"/>
  <c r="C44" i="59"/>
  <c r="C45" i="59" s="1"/>
  <c r="D45" i="59" s="1"/>
  <c r="D47" i="59"/>
  <c r="P29" i="59"/>
  <c r="E56" i="59"/>
  <c r="E57" i="59" s="1"/>
  <c r="U57" i="59"/>
  <c r="E64" i="59"/>
  <c r="E65" i="59" s="1"/>
  <c r="U65" i="59" s="1"/>
  <c r="P67" i="59"/>
  <c r="E72" i="59"/>
  <c r="E71" i="59" s="1"/>
  <c r="Q29" i="59"/>
  <c r="F29" i="59" s="1"/>
  <c r="D59" i="59"/>
  <c r="B67" i="59"/>
  <c r="N66" i="59" s="1"/>
  <c r="T69" i="59"/>
  <c r="O69" i="59"/>
  <c r="D69" i="59"/>
  <c r="C68" i="59"/>
  <c r="T73" i="59"/>
  <c r="D73" i="59"/>
  <c r="C72" i="59"/>
  <c r="C76" i="59"/>
  <c r="C75" i="59" s="1"/>
  <c r="E76" i="59"/>
  <c r="E75" i="59"/>
  <c r="D77" i="59"/>
  <c r="C80" i="59"/>
  <c r="D80" i="59" s="1"/>
  <c r="C84" i="59"/>
  <c r="D84" i="59" s="1"/>
  <c r="C88" i="59"/>
  <c r="AB3" i="59"/>
  <c r="AB29" i="59"/>
  <c r="E29" i="59"/>
  <c r="AA27" i="59"/>
  <c r="AA29" i="59"/>
  <c r="AA26" i="59"/>
  <c r="D29" i="59"/>
  <c r="C83" i="59"/>
  <c r="D83" i="59" s="1"/>
  <c r="D75" i="59"/>
  <c r="C53" i="59"/>
  <c r="D53" i="59" s="1"/>
  <c r="D88" i="59"/>
  <c r="C87" i="59"/>
  <c r="D87" i="59"/>
  <c r="C79" i="59"/>
  <c r="D79" i="59" s="1"/>
  <c r="C67" i="59"/>
  <c r="O68" i="59"/>
  <c r="D68" i="59"/>
  <c r="D44" i="59"/>
  <c r="D40" i="59"/>
  <c r="C37" i="59"/>
  <c r="D37" i="59" s="1"/>
  <c r="C33" i="59"/>
  <c r="D33" i="59" s="1"/>
  <c r="D32" i="59"/>
  <c r="E28" i="59"/>
  <c r="E27" i="59"/>
  <c r="U29" i="59"/>
  <c r="F28" i="59"/>
  <c r="F27" i="59" s="1"/>
  <c r="V29" i="59"/>
  <c r="O67" i="59"/>
  <c r="D67" i="59"/>
  <c r="O66" i="59"/>
  <c r="T53" i="59"/>
  <c r="T33" i="59"/>
  <c r="T37" i="59"/>
  <c r="T41" i="59"/>
  <c r="D41" i="59"/>
  <c r="T45" i="59"/>
  <c r="B66" i="43"/>
  <c r="Q25" i="40"/>
  <c r="Z25" i="40" s="1"/>
  <c r="D93" i="40"/>
  <c r="E93" i="40" s="1"/>
  <c r="F93" i="40" s="1"/>
  <c r="G93" i="40" s="1"/>
  <c r="H25" i="40"/>
  <c r="U25" i="40" s="1"/>
  <c r="F25" i="40"/>
  <c r="AA25" i="40" s="1"/>
  <c r="Q27" i="39"/>
  <c r="Z27" i="39" s="1"/>
  <c r="D100" i="39"/>
  <c r="E100" i="39" s="1"/>
  <c r="F100" i="39" s="1"/>
  <c r="G100" i="39" s="1"/>
  <c r="C29" i="39"/>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c r="F83" i="33" s="1"/>
  <c r="G83" i="33" s="1"/>
  <c r="H21" i="33"/>
  <c r="AB21" i="33" s="1"/>
  <c r="F21" i="33"/>
  <c r="AA21" i="33" s="1"/>
  <c r="C21" i="33"/>
  <c r="Q21" i="21"/>
  <c r="Z21" i="21" s="1"/>
  <c r="D83" i="21"/>
  <c r="E83" i="21"/>
  <c r="F83" i="21" s="1"/>
  <c r="G83" i="21" s="1"/>
  <c r="F21" i="21"/>
  <c r="AA21" i="21"/>
  <c r="C21" i="21"/>
  <c r="G20" i="20"/>
  <c r="B86" i="43" s="1"/>
  <c r="C22" i="20"/>
  <c r="B75" i="43" s="1"/>
  <c r="AB25" i="40"/>
  <c r="W18" i="35"/>
  <c r="U18" i="35"/>
  <c r="S18" i="35"/>
  <c r="U21" i="37"/>
  <c r="S21" i="37"/>
  <c r="U21" i="33"/>
  <c r="S21" i="21"/>
  <c r="J25" i="40"/>
  <c r="J27" i="39"/>
  <c r="H27" i="39"/>
  <c r="F27" i="39"/>
  <c r="H18" i="36"/>
  <c r="J18" i="36"/>
  <c r="J21" i="37"/>
  <c r="H21" i="34"/>
  <c r="J21" i="33"/>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W30" i="36" s="1"/>
  <c r="H30" i="36"/>
  <c r="F30" i="36"/>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99" i="37" s="1"/>
  <c r="I99" i="37" s="1"/>
  <c r="J99" i="37" s="1"/>
  <c r="K99" i="37" s="1"/>
  <c r="L99" i="37" s="1"/>
  <c r="M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J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B102" i="40"/>
  <c r="J32" i="40" s="1"/>
  <c r="B100" i="40"/>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B76"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F73" i="37" s="1"/>
  <c r="G73" i="37" s="1"/>
  <c r="J17" i="37"/>
  <c r="D71" i="37"/>
  <c r="E71" i="37"/>
  <c r="F71" i="37" s="1"/>
  <c r="G71" i="37"/>
  <c r="B68" i="37"/>
  <c r="H14" i="37"/>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U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J8" i="35"/>
  <c r="AC8" i="35" s="1"/>
  <c r="H8" i="35"/>
  <c r="AB8" i="35" s="1"/>
  <c r="F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J28" i="34" s="1"/>
  <c r="AC28" i="34" s="1"/>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F80" i="34" s="1"/>
  <c r="G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H8" i="34"/>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W38" i="33" s="1"/>
  <c r="H38" i="33"/>
  <c r="AB38" i="33"/>
  <c r="F38" i="33"/>
  <c r="Q37" i="33"/>
  <c r="Z37" i="33" s="1"/>
  <c r="Q36" i="33"/>
  <c r="Z36" i="33" s="1"/>
  <c r="Q35" i="33"/>
  <c r="Z35" i="33" s="1"/>
  <c r="H35" i="33"/>
  <c r="AB35" i="33" s="1"/>
  <c r="F35" i="33"/>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J46" i="21" s="1"/>
  <c r="B128" i="21"/>
  <c r="B126" i="21"/>
  <c r="J44" i="21" s="1"/>
  <c r="B98" i="21"/>
  <c r="B96" i="21"/>
  <c r="F30" i="21" s="1"/>
  <c r="B94" i="21"/>
  <c r="B92" i="21"/>
  <c r="H28" i="21" s="1"/>
  <c r="B90" i="21"/>
  <c r="B74" i="21"/>
  <c r="F14" i="21" s="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AA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S45" i="39" s="1"/>
  <c r="J45" i="39"/>
  <c r="W45" i="39"/>
  <c r="J44" i="39"/>
  <c r="F36" i="39"/>
  <c r="H36" i="39"/>
  <c r="AB36" i="39" s="1"/>
  <c r="J36" i="39"/>
  <c r="AC36" i="39" s="1"/>
  <c r="S8" i="39"/>
  <c r="U38" i="39"/>
  <c r="H32" i="37"/>
  <c r="AB32" i="37" s="1"/>
  <c r="U8" i="37"/>
  <c r="W30" i="37"/>
  <c r="F29" i="36"/>
  <c r="AA29" i="36"/>
  <c r="F16" i="36"/>
  <c r="S16" i="36"/>
  <c r="U22" i="36"/>
  <c r="S23" i="36"/>
  <c r="W23" i="36"/>
  <c r="W22" i="36"/>
  <c r="AC31" i="36"/>
  <c r="W31" i="36"/>
  <c r="U31" i="36"/>
  <c r="J33" i="36"/>
  <c r="W33" i="36"/>
  <c r="AB34" i="36"/>
  <c r="H22" i="35"/>
  <c r="AB22" i="35" s="1"/>
  <c r="U9" i="35"/>
  <c r="U31" i="35"/>
  <c r="S32" i="35"/>
  <c r="W31" i="35"/>
  <c r="F36" i="34"/>
  <c r="AA36" i="34" s="1"/>
  <c r="U39" i="34"/>
  <c r="H39" i="33"/>
  <c r="AB39" i="33"/>
  <c r="W8" i="21"/>
  <c r="H39" i="37"/>
  <c r="AB39" i="37" s="1"/>
  <c r="S27" i="35"/>
  <c r="F11" i="40"/>
  <c r="AA11" i="40" s="1"/>
  <c r="S8" i="40"/>
  <c r="H11" i="40"/>
  <c r="AB11" i="40"/>
  <c r="U9" i="40"/>
  <c r="U34" i="40"/>
  <c r="W39" i="40"/>
  <c r="F42" i="39"/>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F17" i="39"/>
  <c r="AA17" i="39" s="1"/>
  <c r="J23" i="40"/>
  <c r="AC23" i="40" s="1"/>
  <c r="H42" i="39"/>
  <c r="AB42" i="39" s="1"/>
  <c r="J34" i="39"/>
  <c r="AC34" i="39" s="1"/>
  <c r="J31" i="39"/>
  <c r="F102" i="39"/>
  <c r="G102" i="39" s="1"/>
  <c r="H29" i="39"/>
  <c r="U29" i="39" s="1"/>
  <c r="J19" i="39"/>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J32" i="35"/>
  <c r="AC32" i="35"/>
  <c r="J16" i="35"/>
  <c r="W16" i="35"/>
  <c r="H14" i="35"/>
  <c r="AB14" i="35"/>
  <c r="H33" i="35"/>
  <c r="AB33" i="35"/>
  <c r="W8" i="35"/>
  <c r="J20" i="35"/>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G118" i="34" s="1"/>
  <c r="H40" i="34"/>
  <c r="U40" i="34"/>
  <c r="E114" i="34"/>
  <c r="F38" i="34"/>
  <c r="AA38" i="34" s="1"/>
  <c r="F114" i="34"/>
  <c r="G114" i="34" s="1"/>
  <c r="H114" i="34"/>
  <c r="I114" i="34" s="1"/>
  <c r="J114" i="34" s="1"/>
  <c r="K114" i="34" s="1"/>
  <c r="L114" i="34" s="1"/>
  <c r="M114" i="34" s="1"/>
  <c r="J19" i="34"/>
  <c r="W19" i="34" s="1"/>
  <c r="J15" i="34"/>
  <c r="AC15" i="34" s="1"/>
  <c r="H15" i="34"/>
  <c r="J10" i="34"/>
  <c r="H10" i="34"/>
  <c r="AB10" i="34" s="1"/>
  <c r="F41" i="33"/>
  <c r="E113" i="33"/>
  <c r="J34" i="33"/>
  <c r="F36" i="33"/>
  <c r="S36" i="33" s="1"/>
  <c r="F25" i="33"/>
  <c r="J25" i="33"/>
  <c r="AC25" i="33" s="1"/>
  <c r="H25" i="33"/>
  <c r="AB25" i="33" s="1"/>
  <c r="J23" i="33"/>
  <c r="AC23" i="33" s="1"/>
  <c r="F23" i="33"/>
  <c r="AA23" i="33" s="1"/>
  <c r="H23" i="33"/>
  <c r="U23" i="33" s="1"/>
  <c r="F19" i="33"/>
  <c r="S19" i="33"/>
  <c r="J19" i="33"/>
  <c r="W19" i="33"/>
  <c r="J17" i="33"/>
  <c r="AC17" i="33"/>
  <c r="H17" i="33"/>
  <c r="AB17" i="33"/>
  <c r="J15" i="33"/>
  <c r="AC15" i="33"/>
  <c r="F11" i="33"/>
  <c r="AA11" i="33"/>
  <c r="H10" i="33"/>
  <c r="U10" i="33" s="1"/>
  <c r="S10" i="21"/>
  <c r="U40" i="33"/>
  <c r="S8" i="33"/>
  <c r="F37" i="40"/>
  <c r="AA37" i="40"/>
  <c r="F36" i="40"/>
  <c r="AA36" i="40"/>
  <c r="J27" i="40"/>
  <c r="W27" i="40" s="1"/>
  <c r="F27" i="40"/>
  <c r="F23" i="40"/>
  <c r="AA23" i="40" s="1"/>
  <c r="AC11" i="40"/>
  <c r="AB30" i="36"/>
  <c r="AC34" i="36"/>
  <c r="W32" i="35"/>
  <c r="F29" i="35"/>
  <c r="S29" i="35" s="1"/>
  <c r="AB42" i="34"/>
  <c r="H38" i="34"/>
  <c r="AB38" i="34" s="1"/>
  <c r="F113" i="33"/>
  <c r="G113" i="33" s="1"/>
  <c r="H113" i="33" s="1"/>
  <c r="I113" i="33" s="1"/>
  <c r="J113" i="33" s="1"/>
  <c r="K113" i="33" s="1"/>
  <c r="L113" i="33" s="1"/>
  <c r="M113" i="33" s="1"/>
  <c r="H37" i="33"/>
  <c r="AB37" i="33" s="1"/>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H14" i="21"/>
  <c r="AB14" i="21" s="1"/>
  <c r="F28" i="21"/>
  <c r="AA28" i="21" s="1"/>
  <c r="H30" i="21"/>
  <c r="AB30" i="21" s="1"/>
  <c r="J30" i="21"/>
  <c r="H44" i="21"/>
  <c r="U44" i="21" s="1"/>
  <c r="H46" i="21"/>
  <c r="F46" i="21"/>
  <c r="AA46" i="21" s="1"/>
  <c r="E119" i="21"/>
  <c r="F119" i="21" s="1"/>
  <c r="G119" i="21"/>
  <c r="H119" i="21" s="1"/>
  <c r="I119" i="21" s="1"/>
  <c r="J119" i="21" s="1"/>
  <c r="K119" i="21" s="1"/>
  <c r="L119" i="21" s="1"/>
  <c r="M119" i="21" s="1"/>
  <c r="F33" i="35"/>
  <c r="S33" i="35"/>
  <c r="J33" i="35"/>
  <c r="AC33" i="35"/>
  <c r="F30" i="35"/>
  <c r="S30" i="35"/>
  <c r="F89" i="35"/>
  <c r="G89" i="35" s="1"/>
  <c r="H89" i="35" s="1"/>
  <c r="I89" i="35" s="1"/>
  <c r="J89" i="35" s="1"/>
  <c r="K89" i="35" s="1"/>
  <c r="L89" i="35" s="1"/>
  <c r="M89" i="35" s="1"/>
  <c r="H10" i="36"/>
  <c r="AB10"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J25" i="36"/>
  <c r="AC25" i="36"/>
  <c r="F25" i="36"/>
  <c r="S25" i="36"/>
  <c r="H25" i="36"/>
  <c r="AB25" i="36"/>
  <c r="H13" i="37"/>
  <c r="U13" i="37"/>
  <c r="F13" i="37"/>
  <c r="S13" i="37"/>
  <c r="J13" i="37"/>
  <c r="W13" i="37"/>
  <c r="H38" i="37"/>
  <c r="AB38" i="37"/>
  <c r="J38" i="37"/>
  <c r="AC38" i="37"/>
  <c r="F38" i="37"/>
  <c r="S38" i="37"/>
  <c r="F43" i="39"/>
  <c r="AA43" i="39" s="1"/>
  <c r="H43" i="39"/>
  <c r="U43" i="39" s="1"/>
  <c r="J14" i="39"/>
  <c r="W14" i="39" s="1"/>
  <c r="H14" i="39"/>
  <c r="H12" i="40"/>
  <c r="H30" i="40"/>
  <c r="AB30" i="40"/>
  <c r="F33" i="40"/>
  <c r="AA33" i="40"/>
  <c r="H33" i="40"/>
  <c r="AB33" i="40"/>
  <c r="J35" i="40"/>
  <c r="AC35" i="40"/>
  <c r="H13" i="40"/>
  <c r="U13" i="40"/>
  <c r="J13" i="40"/>
  <c r="W13" i="40"/>
  <c r="F13" i="40"/>
  <c r="AA13" i="40"/>
  <c r="F14" i="37"/>
  <c r="S14" i="37"/>
  <c r="F13" i="39"/>
  <c r="AA13" i="39"/>
  <c r="J13" i="39"/>
  <c r="W13" i="39"/>
  <c r="H13" i="39"/>
  <c r="U13" i="39"/>
  <c r="J14" i="37"/>
  <c r="AC14" i="37"/>
  <c r="AB37" i="37"/>
  <c r="AC32" i="34"/>
  <c r="AC14" i="34"/>
  <c r="J10" i="36"/>
  <c r="AC10" i="36"/>
  <c r="U14" i="21"/>
  <c r="AC13" i="36"/>
  <c r="AC11" i="36"/>
  <c r="AB45" i="33"/>
  <c r="U31" i="33"/>
  <c r="AC29" i="33"/>
  <c r="S33" i="21"/>
  <c r="S19" i="21"/>
  <c r="J41" i="39"/>
  <c r="W41" i="39" s="1"/>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2" i="40"/>
  <c r="S32" i="40" s="1"/>
  <c r="H32" i="40"/>
  <c r="U32" i="40" s="1"/>
  <c r="J36" i="40"/>
  <c r="AB32" i="40"/>
  <c r="U23" i="37"/>
  <c r="H42" i="33"/>
  <c r="U42" i="33"/>
  <c r="J23" i="37"/>
  <c r="W23" i="37"/>
  <c r="S30" i="31"/>
  <c r="U11" i="40"/>
  <c r="AC33" i="36"/>
  <c r="AB20" i="35"/>
  <c r="AA11" i="35"/>
  <c r="AC12" i="35"/>
  <c r="AC31" i="33"/>
  <c r="AB10" i="33"/>
  <c r="S11" i="33"/>
  <c r="AC33" i="21"/>
  <c r="AA23" i="37"/>
  <c r="W10" i="36"/>
  <c r="W38" i="37"/>
  <c r="H37" i="21"/>
  <c r="U37" i="21"/>
  <c r="J37" i="21"/>
  <c r="W37" i="21"/>
  <c r="H19" i="34"/>
  <c r="U19" i="34"/>
  <c r="F36" i="35"/>
  <c r="AA36" i="35"/>
  <c r="F11" i="37"/>
  <c r="S11" i="37"/>
  <c r="J42" i="39"/>
  <c r="AC42" i="39"/>
  <c r="S37" i="21"/>
  <c r="AB37" i="21"/>
  <c r="AB27" i="40"/>
  <c r="U31" i="39"/>
  <c r="C12" i="43"/>
  <c r="D15" i="47"/>
  <c r="D17" i="47"/>
  <c r="D19" i="47"/>
  <c r="D21" i="47"/>
  <c r="D23" i="47"/>
  <c r="D27" i="47"/>
  <c r="D33" i="47"/>
  <c r="D37" i="47"/>
  <c r="D39" i="47"/>
  <c r="F37" i="47" s="1"/>
  <c r="B35" i="47" s="1"/>
  <c r="D41" i="47"/>
  <c r="D43" i="47"/>
  <c r="D16" i="47"/>
  <c r="D18" i="47"/>
  <c r="D20" i="47"/>
  <c r="F15" i="47"/>
  <c r="B13" i="47" s="1"/>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F32" i="39"/>
  <c r="S32" i="39" s="1"/>
  <c r="W29" i="39"/>
  <c r="U34" i="39"/>
  <c r="W39" i="39"/>
  <c r="W8" i="39"/>
  <c r="AB25" i="39"/>
  <c r="W21" i="39"/>
  <c r="J11" i="39"/>
  <c r="W11" i="39"/>
  <c r="J32" i="39"/>
  <c r="AC32" i="39"/>
  <c r="E65" i="39"/>
  <c r="E60" i="40"/>
  <c r="F34" i="43"/>
  <c r="C21" i="11"/>
  <c r="C29" i="11" s="1"/>
  <c r="D27" i="11" s="1"/>
  <c r="H55" i="39"/>
  <c r="S30" i="40"/>
  <c r="H16" i="44"/>
  <c r="D17" i="43"/>
  <c r="I17" i="43"/>
  <c r="D108" i="9"/>
  <c r="F22" i="43"/>
  <c r="G22" i="43"/>
  <c r="H14" i="44"/>
  <c r="W40" i="39"/>
  <c r="S39" i="34"/>
  <c r="AB12"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W34" i="34"/>
  <c r="J33" i="34"/>
  <c r="W33" i="34"/>
  <c r="J37" i="34"/>
  <c r="W37" i="34"/>
  <c r="S23" i="34"/>
  <c r="AC37" i="34"/>
  <c r="J26" i="35"/>
  <c r="W26" i="35" s="1"/>
  <c r="F26" i="35"/>
  <c r="AA26" i="35" s="1"/>
  <c r="H26" i="35"/>
  <c r="U26" i="35" s="1"/>
  <c r="K145" i="21"/>
  <c r="K144" i="21"/>
  <c r="K141" i="21"/>
  <c r="K143" i="21"/>
  <c r="B101" i="9"/>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B40" i="37"/>
  <c r="U40" i="37"/>
  <c r="U15" i="21"/>
  <c r="AB15" i="21"/>
  <c r="AA16" i="35"/>
  <c r="S14" i="39"/>
  <c r="AB29" i="35"/>
  <c r="U29" i="35"/>
  <c r="U36" i="37"/>
  <c r="AB46" i="34"/>
  <c r="S14" i="34"/>
  <c r="AA14" i="34"/>
  <c r="U38" i="34"/>
  <c r="F40" i="34"/>
  <c r="AA40" i="34"/>
  <c r="U20" i="36"/>
  <c r="AB20" i="36"/>
  <c r="AA16" i="36"/>
  <c r="AC44" i="39"/>
  <c r="W44" i="39"/>
  <c r="H13" i="21"/>
  <c r="U13" i="21"/>
  <c r="J13" i="21"/>
  <c r="F13" i="21"/>
  <c r="AA13" i="21" s="1"/>
  <c r="J45" i="21"/>
  <c r="W45" i="21" s="1"/>
  <c r="F45" i="21"/>
  <c r="AA45" i="21"/>
  <c r="S42" i="21"/>
  <c r="B41" i="47"/>
  <c r="C23" i="40"/>
  <c r="AC8" i="34"/>
  <c r="W8" i="34"/>
  <c r="W12" i="34"/>
  <c r="J9" i="34"/>
  <c r="AC9" i="34" s="1"/>
  <c r="F9" i="34"/>
  <c r="S9" i="34" s="1"/>
  <c r="AA19" i="34"/>
  <c r="S19" i="34"/>
  <c r="AB23" i="36"/>
  <c r="J12" i="36"/>
  <c r="W12" i="36" s="1"/>
  <c r="H12" i="36"/>
  <c r="AA9" i="39"/>
  <c r="S9" i="39"/>
  <c r="AB12" i="39"/>
  <c r="U12" i="39"/>
  <c r="J12" i="39"/>
  <c r="AC12" i="39" s="1"/>
  <c r="F12" i="39"/>
  <c r="S12" i="39" s="1"/>
  <c r="R29" i="31"/>
  <c r="T29" i="31" s="1"/>
  <c r="F15" i="21"/>
  <c r="S15" i="21"/>
  <c r="J36" i="34"/>
  <c r="W36" i="34"/>
  <c r="J19" i="40"/>
  <c r="AC19" i="40" s="1"/>
  <c r="W9" i="39"/>
  <c r="H32" i="39"/>
  <c r="U32" i="39" s="1"/>
  <c r="F21" i="39"/>
  <c r="AA21" i="39" s="1"/>
  <c r="F31" i="37"/>
  <c r="AA31" i="37" s="1"/>
  <c r="U25" i="36"/>
  <c r="F17" i="37"/>
  <c r="AA17" i="37" s="1"/>
  <c r="AA29" i="33"/>
  <c r="AB28" i="36"/>
  <c r="AB13" i="40"/>
  <c r="U33" i="40"/>
  <c r="AB13" i="37"/>
  <c r="U11" i="36"/>
  <c r="AB11" i="35"/>
  <c r="U32" i="34"/>
  <c r="AA30" i="34"/>
  <c r="H45" i="21"/>
  <c r="AB45" i="21"/>
  <c r="J14" i="36"/>
  <c r="AC14" i="36"/>
  <c r="S15" i="34"/>
  <c r="J40" i="34"/>
  <c r="AC40" i="34"/>
  <c r="S37" i="40"/>
  <c r="H19" i="33"/>
  <c r="AB19" i="33" s="1"/>
  <c r="AB23" i="33"/>
  <c r="J23" i="34"/>
  <c r="W23" i="34" s="1"/>
  <c r="AC30" i="40"/>
  <c r="W22" i="35"/>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E116" i="34"/>
  <c r="F116" i="34" s="1"/>
  <c r="G116" i="34" s="1"/>
  <c r="H116" i="34" s="1"/>
  <c r="I116" i="34" s="1"/>
  <c r="J116" i="34" s="1"/>
  <c r="K116" i="34" s="1"/>
  <c r="L116" i="34" s="1"/>
  <c r="M116" i="34" s="1"/>
  <c r="J39" i="34"/>
  <c r="W39" i="34"/>
  <c r="J27" i="36"/>
  <c r="F37" i="34"/>
  <c r="AA37" i="34" s="1"/>
  <c r="H37" i="34"/>
  <c r="U37" i="34" s="1"/>
  <c r="F26" i="47"/>
  <c r="B24" i="47" s="1"/>
  <c r="AA32" i="37"/>
  <c r="AC14" i="39"/>
  <c r="AC46" i="34"/>
  <c r="AA32" i="34"/>
  <c r="S31" i="33"/>
  <c r="U10" i="36"/>
  <c r="W34" i="33"/>
  <c r="AC34" i="33"/>
  <c r="W11" i="21"/>
  <c r="H27" i="21"/>
  <c r="AB27" i="21"/>
  <c r="J27" i="21"/>
  <c r="W27" i="21"/>
  <c r="F27" i="21"/>
  <c r="AA27" i="21"/>
  <c r="J29" i="21"/>
  <c r="AC29" i="21"/>
  <c r="H29" i="21"/>
  <c r="U29" i="21"/>
  <c r="F29" i="21"/>
  <c r="J31" i="21"/>
  <c r="W31" i="21" s="1"/>
  <c r="H31" i="21"/>
  <c r="U31" i="21" s="1"/>
  <c r="F31" i="21"/>
  <c r="AA31" i="21"/>
  <c r="H39" i="21"/>
  <c r="U39" i="21"/>
  <c r="AA9" i="21"/>
  <c r="AA15" i="33"/>
  <c r="S15" i="33"/>
  <c r="E117" i="33"/>
  <c r="F117" i="33" s="1"/>
  <c r="G117" i="33"/>
  <c r="J39" i="33"/>
  <c r="AC39" i="33"/>
  <c r="H43" i="33"/>
  <c r="E91" i="33"/>
  <c r="F91" i="33" s="1"/>
  <c r="G91" i="33" s="1"/>
  <c r="H91" i="33" s="1"/>
  <c r="I91" i="33" s="1"/>
  <c r="J91" i="33" s="1"/>
  <c r="K91" i="33" s="1"/>
  <c r="L91" i="33" s="1"/>
  <c r="M91" i="33" s="1"/>
  <c r="F27" i="33"/>
  <c r="S27" i="33"/>
  <c r="H41" i="33"/>
  <c r="U41" i="33"/>
  <c r="S12" i="34"/>
  <c r="AA12"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AB31" i="37" s="1"/>
  <c r="J36" i="37"/>
  <c r="W36" i="37" s="1"/>
  <c r="J40" i="37"/>
  <c r="W40" i="37"/>
  <c r="F40" i="37"/>
  <c r="AA40" i="37"/>
  <c r="AB25" i="37"/>
  <c r="U8" i="39"/>
  <c r="AB8" i="39"/>
  <c r="J29" i="35"/>
  <c r="AC29" i="35" s="1"/>
  <c r="AC30" i="36"/>
  <c r="H35" i="39"/>
  <c r="U35" i="39" s="1"/>
  <c r="J35" i="39"/>
  <c r="AC35" i="39" s="1"/>
  <c r="H16" i="36"/>
  <c r="U16" i="36"/>
  <c r="U32" i="37"/>
  <c r="E101" i="21"/>
  <c r="F101" i="21" s="1"/>
  <c r="G101" i="21"/>
  <c r="H101" i="21" s="1"/>
  <c r="I101" i="21" s="1"/>
  <c r="J101" i="21" s="1"/>
  <c r="K101" i="21" s="1"/>
  <c r="L101" i="21" s="1"/>
  <c r="M101" i="21" s="1"/>
  <c r="F32" i="21"/>
  <c r="S32" i="21"/>
  <c r="J32" i="21"/>
  <c r="W32" i="21"/>
  <c r="H32" i="21"/>
  <c r="U32" i="21"/>
  <c r="F40" i="21"/>
  <c r="AA40" i="21"/>
  <c r="H40" i="21"/>
  <c r="AB40" i="21"/>
  <c r="J40" i="21"/>
  <c r="AC40" i="21"/>
  <c r="B44" i="47"/>
  <c r="C21" i="40"/>
  <c r="W33" i="33"/>
  <c r="AA38" i="33"/>
  <c r="S38" i="33"/>
  <c r="AC38" i="33"/>
  <c r="J9" i="33"/>
  <c r="AC9" i="33" s="1"/>
  <c r="F9" i="33"/>
  <c r="AA9" i="33" s="1"/>
  <c r="AA10" i="34"/>
  <c r="F25" i="34"/>
  <c r="S25" i="34" s="1"/>
  <c r="E126" i="34"/>
  <c r="H44" i="34"/>
  <c r="U44" i="34"/>
  <c r="AB26" i="36"/>
  <c r="U26" i="36"/>
  <c r="F20" i="36"/>
  <c r="AA20" i="36"/>
  <c r="J23" i="39"/>
  <c r="W23" i="39"/>
  <c r="E96" i="39"/>
  <c r="H15" i="37"/>
  <c r="AB15" i="37" s="1"/>
  <c r="F15" i="37"/>
  <c r="AA15" i="37" s="1"/>
  <c r="F38" i="40"/>
  <c r="AA38" i="40" s="1"/>
  <c r="H38" i="40"/>
  <c r="AB38" i="40" s="1"/>
  <c r="H40" i="40"/>
  <c r="AB40" i="40" s="1"/>
  <c r="N6" i="43"/>
  <c r="M1" i="43"/>
  <c r="F101" i="9"/>
  <c r="F33" i="9"/>
  <c r="C25" i="57"/>
  <c r="G103" i="43"/>
  <c r="F59" i="43"/>
  <c r="H63" i="43" s="1"/>
  <c r="G15" i="47"/>
  <c r="U15" i="37"/>
  <c r="H25" i="34"/>
  <c r="AB35" i="39"/>
  <c r="AC40" i="37"/>
  <c r="S27" i="37"/>
  <c r="AB24" i="35"/>
  <c r="J17" i="34"/>
  <c r="AC17" i="34"/>
  <c r="F17" i="34"/>
  <c r="AA17" i="34" s="1"/>
  <c r="H27" i="33"/>
  <c r="AB27" i="33" s="1"/>
  <c r="F43" i="33"/>
  <c r="S43" i="33" s="1"/>
  <c r="F125" i="33"/>
  <c r="G125" i="33" s="1"/>
  <c r="J43" i="33"/>
  <c r="AC43" i="33" s="1"/>
  <c r="AB31" i="21"/>
  <c r="AA29" i="21"/>
  <c r="S29" i="21"/>
  <c r="W29" i="21"/>
  <c r="AC27" i="21"/>
  <c r="H27" i="36"/>
  <c r="AB27" i="36"/>
  <c r="F27" i="36"/>
  <c r="AA27" i="36"/>
  <c r="W28" i="34"/>
  <c r="AB34" i="21"/>
  <c r="H11" i="34"/>
  <c r="U11" i="34" s="1"/>
  <c r="S17" i="37"/>
  <c r="J11" i="37"/>
  <c r="AC11" i="37"/>
  <c r="AC36" i="34"/>
  <c r="W12" i="39"/>
  <c r="W9" i="34"/>
  <c r="S45" i="21"/>
  <c r="AB13" i="21"/>
  <c r="F23" i="39"/>
  <c r="AA23" i="39"/>
  <c r="F96" i="39"/>
  <c r="G96" i="39"/>
  <c r="F44" i="34"/>
  <c r="F126" i="34"/>
  <c r="G126" i="34" s="1"/>
  <c r="J44" i="34"/>
  <c r="AC44" i="34" s="1"/>
  <c r="S40" i="21"/>
  <c r="U31" i="37"/>
  <c r="W27" i="37"/>
  <c r="H60" i="37"/>
  <c r="H10" i="37"/>
  <c r="U10" i="37"/>
  <c r="AA27" i="33"/>
  <c r="S31" i="21"/>
  <c r="AB29" i="21"/>
  <c r="AC27" i="36"/>
  <c r="W27" i="36"/>
  <c r="U9" i="34"/>
  <c r="F101" i="33"/>
  <c r="G101" i="33"/>
  <c r="H101" i="33" s="1"/>
  <c r="I101" i="33"/>
  <c r="J101" i="33" s="1"/>
  <c r="K101" i="33" s="1"/>
  <c r="L101" i="33" s="1"/>
  <c r="M101" i="33" s="1"/>
  <c r="J32" i="33"/>
  <c r="W32" i="33"/>
  <c r="H32" i="33"/>
  <c r="AB32" i="33"/>
  <c r="W40" i="34"/>
  <c r="U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P51" i="15"/>
  <c r="C2" i="31"/>
  <c r="I23" i="31" s="1"/>
  <c r="P60" i="15"/>
  <c r="D3" i="35"/>
  <c r="D78" i="9"/>
  <c r="D95" i="57"/>
  <c r="D80" i="57"/>
  <c r="A16" i="55"/>
  <c r="B46" i="60" s="1"/>
  <c r="D3" i="33"/>
  <c r="D3" i="36"/>
  <c r="AB36" i="40"/>
  <c r="AC9" i="40"/>
  <c r="S9"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H17" i="40"/>
  <c r="U17" i="40" s="1"/>
  <c r="J17" i="40"/>
  <c r="F17" i="40"/>
  <c r="S17" i="40" s="1"/>
  <c r="F83" i="40"/>
  <c r="G83" i="40" s="1"/>
  <c r="F15" i="40"/>
  <c r="S15" i="40" s="1"/>
  <c r="J15" i="40"/>
  <c r="H15" i="40"/>
  <c r="AB15" i="40" s="1"/>
  <c r="AC25" i="40"/>
  <c r="W25" i="40"/>
  <c r="U19" i="40"/>
  <c r="U8" i="40"/>
  <c r="AA19" i="40"/>
  <c r="S36" i="40"/>
  <c r="AA35" i="40"/>
  <c r="AC38" i="39"/>
  <c r="AC17" i="39"/>
  <c r="AB29" i="39"/>
  <c r="AC25" i="39"/>
  <c r="S23" i="39"/>
  <c r="AC23" i="39"/>
  <c r="W27" i="39"/>
  <c r="AC27" i="39"/>
  <c r="W35" i="39"/>
  <c r="U41" i="39"/>
  <c r="U42" i="39"/>
  <c r="AB13" i="39"/>
  <c r="U19" i="39"/>
  <c r="AB27" i="39"/>
  <c r="U27" i="39"/>
  <c r="AA27" i="39"/>
  <c r="S27" i="39"/>
  <c r="S40" i="39"/>
  <c r="S31" i="39"/>
  <c r="AC11" i="39"/>
  <c r="AA12" i="39"/>
  <c r="S13" i="39"/>
  <c r="S34" i="36"/>
  <c r="S11" i="36"/>
  <c r="S12" i="36"/>
  <c r="S22" i="36"/>
  <c r="AC16" i="36"/>
  <c r="W14" i="36"/>
  <c r="U27" i="36"/>
  <c r="AC26" i="36"/>
  <c r="AA25" i="36"/>
  <c r="U14" i="36"/>
  <c r="S10" i="36"/>
  <c r="W18" i="36"/>
  <c r="AC18" i="36"/>
  <c r="AC12" i="36"/>
  <c r="W25" i="36"/>
  <c r="W29" i="36"/>
  <c r="W28" i="36"/>
  <c r="W8" i="36"/>
  <c r="AB16" i="36"/>
  <c r="U13" i="36"/>
  <c r="AB18" i="36"/>
  <c r="U18" i="36"/>
  <c r="S28" i="36"/>
  <c r="S29" i="36"/>
  <c r="W24" i="35"/>
  <c r="W23" i="35"/>
  <c r="W11" i="35"/>
  <c r="AA12" i="35"/>
  <c r="W10" i="35"/>
  <c r="AB16" i="35"/>
  <c r="W14" i="35"/>
  <c r="W34" i="35"/>
  <c r="AC26" i="35"/>
  <c r="W28" i="35"/>
  <c r="AC27" i="35"/>
  <c r="U14" i="35"/>
  <c r="AB10" i="35"/>
  <c r="U8" i="35"/>
  <c r="AB12" i="35"/>
  <c r="S20" i="35"/>
  <c r="S10" i="35"/>
  <c r="W32" i="37"/>
  <c r="AC12" i="37"/>
  <c r="J33" i="37"/>
  <c r="AC33" i="37" s="1"/>
  <c r="F33" i="37"/>
  <c r="AA33" i="37"/>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AB10" i="37"/>
  <c r="AC21" i="37"/>
  <c r="W21" i="37"/>
  <c r="W11" i="37"/>
  <c r="W14" i="37"/>
  <c r="AC19" i="37"/>
  <c r="AB11" i="37"/>
  <c r="S37" i="37"/>
  <c r="AA14" i="37"/>
  <c r="AA38" i="37"/>
  <c r="AC39" i="34"/>
  <c r="W35" i="34"/>
  <c r="AB11" i="34"/>
  <c r="S40" i="34"/>
  <c r="S38" i="34"/>
  <c r="U43" i="34"/>
  <c r="S43" i="34"/>
  <c r="AB19" i="34"/>
  <c r="S17" i="34"/>
  <c r="AB17" i="34"/>
  <c r="W15" i="34"/>
  <c r="U23" i="34"/>
  <c r="U36" i="34"/>
  <c r="U21" i="34"/>
  <c r="AB21" i="34"/>
  <c r="AA25" i="34"/>
  <c r="AA41" i="34"/>
  <c r="AA46" i="34"/>
  <c r="W42" i="33"/>
  <c r="U25" i="33"/>
  <c r="U17" i="33"/>
  <c r="U27" i="33"/>
  <c r="U34" i="33"/>
  <c r="U38" i="33"/>
  <c r="W43" i="33"/>
  <c r="AC41" i="33"/>
  <c r="AC27" i="33"/>
  <c r="AA45" i="33"/>
  <c r="S23" i="33"/>
  <c r="S17" i="33"/>
  <c r="W17" i="33"/>
  <c r="U15" i="33"/>
  <c r="AB9" i="33"/>
  <c r="U9" i="33"/>
  <c r="W39" i="33"/>
  <c r="W9" i="33"/>
  <c r="AC19" i="33"/>
  <c r="W21" i="33"/>
  <c r="AC21" i="33"/>
  <c r="AB41" i="33"/>
  <c r="AB42" i="33"/>
  <c r="U13" i="33"/>
  <c r="U39" i="33"/>
  <c r="S42" i="33"/>
  <c r="S9" i="33"/>
  <c r="W42" i="21"/>
  <c r="AA39" i="21"/>
  <c r="W39" i="21"/>
  <c r="AA34" i="21"/>
  <c r="AA15" i="21"/>
  <c r="AC26" i="21"/>
  <c r="AC32" i="21"/>
  <c r="AB39" i="21"/>
  <c r="W40" i="21"/>
  <c r="AC37" i="21"/>
  <c r="W34" i="21"/>
  <c r="U27" i="21"/>
  <c r="AB23" i="21"/>
  <c r="U19" i="21"/>
  <c r="U26" i="21"/>
  <c r="U30" i="21"/>
  <c r="AB36" i="21"/>
  <c r="S17" i="21"/>
  <c r="AA36" i="21"/>
  <c r="AA43" i="21"/>
  <c r="AB32" i="21"/>
  <c r="S28"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Y25" i="31"/>
  <c r="C36" i="57"/>
  <c r="D125" i="57" s="1"/>
  <c r="V25" i="31"/>
  <c r="H102" i="43"/>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s="1"/>
  <c r="E70" i="43"/>
  <c r="B68" i="43" s="1"/>
  <c r="C24" i="43" s="1"/>
  <c r="AI11" i="43"/>
  <c r="AG11" i="43"/>
  <c r="AG13" i="43" s="1"/>
  <c r="AE11" i="43"/>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S33" i="40"/>
  <c r="AC13" i="40"/>
  <c r="S11" i="40"/>
  <c r="AB32" i="39"/>
  <c r="AB37" i="39"/>
  <c r="W42" i="39"/>
  <c r="W34" i="39"/>
  <c r="W32" i="39"/>
  <c r="S43" i="39"/>
  <c r="AA32" i="39"/>
  <c r="AA25" i="39"/>
  <c r="S29" i="39"/>
  <c r="U40" i="39"/>
  <c r="AB43" i="39"/>
  <c r="AC41" i="39"/>
  <c r="W36" i="39"/>
  <c r="S34" i="39"/>
  <c r="S39" i="39"/>
  <c r="S20" i="36"/>
  <c r="AA13" i="36"/>
  <c r="AA33" i="36"/>
  <c r="S8" i="36"/>
  <c r="AB34" i="35"/>
  <c r="W29" i="35"/>
  <c r="U33" i="35"/>
  <c r="W33" i="35"/>
  <c r="S36" i="35"/>
  <c r="U22" i="35"/>
  <c r="AA33" i="35"/>
  <c r="S22" i="35"/>
  <c r="U28" i="35"/>
  <c r="AB27" i="35"/>
  <c r="W36" i="35"/>
  <c r="S26" i="35"/>
  <c r="AB26" i="35"/>
  <c r="AC16" i="35"/>
  <c r="S28" i="35"/>
  <c r="AC34" i="37"/>
  <c r="U29" i="37"/>
  <c r="U30" i="37"/>
  <c r="S40" i="37"/>
  <c r="AC13" i="37"/>
  <c r="U38" i="37"/>
  <c r="AA13" i="37"/>
  <c r="W25" i="37"/>
  <c r="G84" i="34"/>
  <c r="J21" i="34"/>
  <c r="AB40" i="34"/>
  <c r="AC23" i="34"/>
  <c r="AB37" i="34"/>
  <c r="W41" i="34"/>
  <c r="AA27" i="34"/>
  <c r="AB27" i="34"/>
  <c r="W43" i="34"/>
  <c r="U34" i="34"/>
  <c r="S34" i="34"/>
  <c r="AC25" i="34"/>
  <c r="W44" i="34"/>
  <c r="AB44" i="34"/>
  <c r="AC33" i="34"/>
  <c r="AA33" i="34"/>
  <c r="S35" i="34"/>
  <c r="AB14" i="34"/>
  <c r="U10" i="34"/>
  <c r="U37" i="33"/>
  <c r="U19" i="33"/>
  <c r="AC32" i="33"/>
  <c r="AA43" i="33"/>
  <c r="S32" i="33"/>
  <c r="U33" i="33"/>
  <c r="S39" i="33"/>
  <c r="AA36" i="33"/>
  <c r="W40" i="33"/>
  <c r="S33" i="33"/>
  <c r="U32" i="33"/>
  <c r="AC45" i="33"/>
  <c r="AB29" i="33"/>
  <c r="AB36" i="33"/>
  <c r="W15" i="33"/>
  <c r="AA19" i="33"/>
  <c r="W8" i="33"/>
  <c r="J21" i="21"/>
  <c r="W21" i="21" s="1"/>
  <c r="S27" i="21"/>
  <c r="AC31" i="21"/>
  <c r="AA32" i="21"/>
  <c r="W23" i="21"/>
  <c r="AB25" i="21"/>
  <c r="AA25" i="21"/>
  <c r="U40" i="21"/>
  <c r="S46" i="21"/>
  <c r="AA26" i="21"/>
  <c r="W10"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c r="H30" i="35"/>
  <c r="AA30" i="35"/>
  <c r="N56" i="9"/>
  <c r="O56" i="9"/>
  <c r="O58" i="57"/>
  <c r="K58" i="57"/>
  <c r="K59" i="57" s="1"/>
  <c r="K61" i="57" s="1"/>
  <c r="K63" i="57" s="1"/>
  <c r="N58" i="57"/>
  <c r="K56" i="9"/>
  <c r="K57" i="9" s="1"/>
  <c r="K59" i="9" s="1"/>
  <c r="K61" i="9" s="1"/>
  <c r="L58" i="57"/>
  <c r="F22" i="59"/>
  <c r="F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D6" i="61"/>
  <c r="E2" i="11"/>
  <c r="E2" i="37"/>
  <c r="H23" i="31"/>
  <c r="D5" i="61"/>
  <c r="F7" i="61"/>
  <c r="D20" i="57"/>
  <c r="E2" i="35"/>
  <c r="E2" i="21"/>
  <c r="F6" i="61"/>
  <c r="C19" i="57"/>
  <c r="F4" i="61"/>
  <c r="F5" i="61"/>
  <c r="E2" i="33"/>
  <c r="F3" i="61"/>
  <c r="E2" i="34"/>
  <c r="D19" i="57"/>
  <c r="D3" i="61"/>
  <c r="E2" i="36"/>
  <c r="C20" i="57"/>
  <c r="C14" i="12" l="1"/>
  <c r="D42" i="50"/>
  <c r="D43" i="50" s="1"/>
  <c r="E18" i="1"/>
  <c r="C34" i="11" s="1"/>
  <c r="C35" i="11" s="1"/>
  <c r="M7" i="15"/>
  <c r="J6" i="15" s="1"/>
  <c r="D19" i="11"/>
  <c r="C19" i="11" s="1"/>
  <c r="C20" i="11" s="1"/>
  <c r="C28" i="11" s="1"/>
  <c r="C27" i="11" s="1"/>
  <c r="D3" i="21"/>
  <c r="D3" i="37"/>
  <c r="D3" i="34"/>
  <c r="D10" i="11"/>
  <c r="C10" i="11" s="1"/>
  <c r="M29" i="15"/>
  <c r="F20" i="59"/>
  <c r="F19" i="59" s="1"/>
  <c r="F18" i="59" s="1"/>
  <c r="F17" i="59" s="1"/>
  <c r="V21" i="59"/>
  <c r="W38" i="40"/>
  <c r="AC38" i="40"/>
  <c r="AC40" i="40"/>
  <c r="W40" i="40"/>
  <c r="B20" i="59"/>
  <c r="B19" i="59" s="1"/>
  <c r="B18" i="59" s="1"/>
  <c r="B17" i="59" s="1"/>
  <c r="S21" i="59"/>
  <c r="S14" i="21"/>
  <c r="AA14" i="21"/>
  <c r="AB28" i="21"/>
  <c r="U28" i="21"/>
  <c r="S30" i="21"/>
  <c r="AA30" i="21"/>
  <c r="AC44" i="21"/>
  <c r="W44" i="21"/>
  <c r="W46" i="21"/>
  <c r="AC46" i="21"/>
  <c r="W12" i="33"/>
  <c r="AC12" i="33"/>
  <c r="AI13" i="43"/>
  <c r="S12" i="37"/>
  <c r="AA12" i="37"/>
  <c r="AB12" i="36"/>
  <c r="U12" i="36"/>
  <c r="W37" i="37"/>
  <c r="AC37" i="37"/>
  <c r="W36" i="40"/>
  <c r="AC36" i="40"/>
  <c r="AB12" i="40"/>
  <c r="U12" i="40"/>
  <c r="S13" i="33"/>
  <c r="AA13" i="33"/>
  <c r="U46" i="21"/>
  <c r="AB46" i="21"/>
  <c r="W30" i="21"/>
  <c r="AC30" i="21"/>
  <c r="W14" i="21"/>
  <c r="AC14" i="21"/>
  <c r="AB42" i="21"/>
  <c r="U42" i="21"/>
  <c r="S27" i="40"/>
  <c r="AA27" i="40"/>
  <c r="AB15" i="34"/>
  <c r="U15" i="34"/>
  <c r="W31" i="39"/>
  <c r="AC31" i="39"/>
  <c r="U39" i="39"/>
  <c r="AB39" i="39"/>
  <c r="S36" i="39"/>
  <c r="AA36" i="39"/>
  <c r="F12" i="21"/>
  <c r="J12" i="21"/>
  <c r="H12" i="21"/>
  <c r="U12" i="33"/>
  <c r="AB12" i="33"/>
  <c r="AA34" i="33"/>
  <c r="S34" i="33"/>
  <c r="AC10" i="33"/>
  <c r="W10" i="33"/>
  <c r="H28" i="33"/>
  <c r="F28" i="33"/>
  <c r="J28" i="33"/>
  <c r="U8" i="34"/>
  <c r="AB8" i="34"/>
  <c r="AA8" i="35"/>
  <c r="S8" i="35"/>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J24" i="36"/>
  <c r="H24" i="36"/>
  <c r="F24" i="36"/>
  <c r="F32" i="36"/>
  <c r="H32" i="36"/>
  <c r="J32" i="36"/>
  <c r="S31" i="36"/>
  <c r="AA31" i="36"/>
  <c r="AA25" i="37"/>
  <c r="S25" i="37"/>
  <c r="J9" i="37"/>
  <c r="H9" i="37"/>
  <c r="F9" i="37"/>
  <c r="AB14" i="37"/>
  <c r="U14" i="37"/>
  <c r="J39" i="37"/>
  <c r="F39" i="37"/>
  <c r="J12" i="40"/>
  <c r="F12" i="40"/>
  <c r="AA12" i="40" s="1"/>
  <c r="H14" i="40"/>
  <c r="J14" i="40"/>
  <c r="F14" i="40"/>
  <c r="J31" i="40"/>
  <c r="H31" i="40"/>
  <c r="AC33" i="40"/>
  <c r="W33" i="40"/>
  <c r="AA40" i="33"/>
  <c r="S40" i="33"/>
  <c r="AA31" i="35"/>
  <c r="S31" i="35"/>
  <c r="AA30" i="36"/>
  <c r="S30" i="36"/>
  <c r="C56" i="59"/>
  <c r="D55" i="59"/>
  <c r="C64" i="59"/>
  <c r="D63" i="59"/>
  <c r="AB19" i="37"/>
  <c r="AA17" i="40"/>
  <c r="AC21" i="40"/>
  <c r="U35" i="33"/>
  <c r="W35" i="33"/>
  <c r="AB35" i="34"/>
  <c r="AC19" i="34"/>
  <c r="AC29" i="37"/>
  <c r="U36" i="35"/>
  <c r="AA29" i="35"/>
  <c r="U9" i="39"/>
  <c r="U11" i="39"/>
  <c r="U40" i="40"/>
  <c r="G125" i="57"/>
  <c r="AB44" i="21"/>
  <c r="U43" i="21"/>
  <c r="W13" i="33"/>
  <c r="S10" i="33"/>
  <c r="W37" i="33"/>
  <c r="W25" i="33"/>
  <c r="W11" i="33"/>
  <c r="AA9" i="34"/>
  <c r="S36" i="34"/>
  <c r="AB41" i="34"/>
  <c r="S34" i="37"/>
  <c r="AC20" i="36"/>
  <c r="S14" i="36"/>
  <c r="S26" i="36"/>
  <c r="AA37" i="39"/>
  <c r="AC45" i="21"/>
  <c r="U38" i="40"/>
  <c r="S37" i="34"/>
  <c r="AA34" i="35"/>
  <c r="U25" i="34"/>
  <c r="AB25" i="34"/>
  <c r="F40" i="40"/>
  <c r="AA19" i="39"/>
  <c r="U27" i="37"/>
  <c r="AB27" i="37"/>
  <c r="AA24" i="35"/>
  <c r="S24" i="35"/>
  <c r="U43" i="33"/>
  <c r="AB43" i="33"/>
  <c r="AA45" i="39"/>
  <c r="AA14" i="35"/>
  <c r="H28" i="34"/>
  <c r="W23" i="33"/>
  <c r="AA35" i="39"/>
  <c r="N107" i="43"/>
  <c r="N102" i="43"/>
  <c r="C112" i="9"/>
  <c r="H110" i="9" s="1"/>
  <c r="C106" i="9"/>
  <c r="H102" i="9" s="1"/>
  <c r="AB33" i="34"/>
  <c r="AC30" i="34"/>
  <c r="AB30" i="34"/>
  <c r="S41" i="39"/>
  <c r="U21" i="39"/>
  <c r="AB21" i="39"/>
  <c r="U39" i="37"/>
  <c r="F31" i="40"/>
  <c r="AC25" i="21"/>
  <c r="W25" i="21"/>
  <c r="AB14" i="39"/>
  <c r="U14" i="39"/>
  <c r="F44" i="21"/>
  <c r="J28" i="21"/>
  <c r="AA37" i="33"/>
  <c r="U34" i="37"/>
  <c r="AA25" i="33"/>
  <c r="S25" i="33"/>
  <c r="S41" i="33"/>
  <c r="AA41" i="33"/>
  <c r="W10" i="34"/>
  <c r="AC10" i="34"/>
  <c r="F28" i="34"/>
  <c r="W20" i="35"/>
  <c r="AC20" i="35"/>
  <c r="AC19" i="39"/>
  <c r="W19" i="39"/>
  <c r="U17" i="39"/>
  <c r="AB17" i="39"/>
  <c r="AA42" i="39"/>
  <c r="S42" i="39"/>
  <c r="U38" i="21"/>
  <c r="AB38" i="21"/>
  <c r="W38" i="21"/>
  <c r="AC38" i="21"/>
  <c r="AB8" i="33"/>
  <c r="U8" i="33"/>
  <c r="F12" i="33"/>
  <c r="S35" i="33"/>
  <c r="AA35" i="33"/>
  <c r="J26" i="33"/>
  <c r="F26" i="33"/>
  <c r="H26" i="33"/>
  <c r="AA8" i="34"/>
  <c r="S8" i="34"/>
  <c r="AA9" i="35"/>
  <c r="S9" i="35"/>
  <c r="AC9" i="35"/>
  <c r="W9" i="35"/>
  <c r="AB32" i="35"/>
  <c r="U32" i="35"/>
  <c r="H23" i="35"/>
  <c r="F23" i="35"/>
  <c r="J25" i="35"/>
  <c r="F25" i="35"/>
  <c r="H25" i="35"/>
  <c r="J35" i="35"/>
  <c r="F35" i="35"/>
  <c r="H35" i="35"/>
  <c r="J26" i="37"/>
  <c r="H26" i="37"/>
  <c r="F26" i="37"/>
  <c r="F28" i="37"/>
  <c r="J28" i="37"/>
  <c r="H28" i="37"/>
  <c r="H9" i="36"/>
  <c r="J9" i="36"/>
  <c r="F9" i="36"/>
  <c r="C25" i="40"/>
  <c r="X5" i="59"/>
  <c r="X6" i="59"/>
  <c r="X7" i="59"/>
  <c r="X9" i="59"/>
  <c r="X8" i="59"/>
  <c r="X11" i="59"/>
  <c r="X12" i="59"/>
  <c r="X40" i="59"/>
  <c r="P69" i="59"/>
  <c r="V73" i="59"/>
  <c r="F72" i="59"/>
  <c r="F71" i="59" s="1"/>
  <c r="T81" i="59"/>
  <c r="D81" i="59"/>
  <c r="V81" i="59"/>
  <c r="F80" i="59"/>
  <c r="F79" i="59" s="1"/>
  <c r="AE12" i="43"/>
  <c r="AE13" i="43" s="1"/>
  <c r="AE10" i="43"/>
  <c r="AI12" i="43"/>
  <c r="AI10" i="43"/>
  <c r="X34" i="59"/>
  <c r="Y24" i="59"/>
  <c r="Z24" i="59" s="1"/>
  <c r="C25" i="59"/>
  <c r="Y25" i="59"/>
  <c r="Z25" i="59" s="1"/>
  <c r="X22" i="59"/>
  <c r="X23" i="59"/>
  <c r="AA20" i="59"/>
  <c r="AA22" i="59"/>
  <c r="Y20" i="59"/>
  <c r="Z20" i="59" s="1"/>
  <c r="Y19" i="59"/>
  <c r="Z19" i="59" s="1"/>
  <c r="AA17" i="59"/>
  <c r="AA15" i="59"/>
  <c r="AA3" i="59"/>
  <c r="AB16" i="59"/>
  <c r="AB12" i="59"/>
  <c r="AB15" i="59"/>
  <c r="AB14" i="59"/>
  <c r="Y18" i="59"/>
  <c r="Z18" i="59" s="1"/>
  <c r="Y12" i="59"/>
  <c r="Z12" i="59" s="1"/>
  <c r="AA13" i="59"/>
  <c r="D4" i="47"/>
  <c r="F4" i="47" s="1"/>
  <c r="B2" i="47" s="1"/>
  <c r="S21" i="33"/>
  <c r="S21" i="34"/>
  <c r="S18" i="36"/>
  <c r="B55" i="43"/>
  <c r="N67" i="59"/>
  <c r="D76" i="59"/>
  <c r="AB27" i="59"/>
  <c r="C71" i="59"/>
  <c r="D71" i="59" s="1"/>
  <c r="D72" i="59"/>
  <c r="D51" i="59"/>
  <c r="X29" i="59"/>
  <c r="B29" i="59"/>
  <c r="X28" i="59"/>
  <c r="AA30" i="59"/>
  <c r="E31" i="59"/>
  <c r="E32" i="59" s="1"/>
  <c r="E33" i="59" s="1"/>
  <c r="U33" i="59" s="1"/>
  <c r="AA28" i="59"/>
  <c r="X31" i="59"/>
  <c r="X32" i="59"/>
  <c r="X33" i="59"/>
  <c r="AA34" i="59"/>
  <c r="E35" i="59"/>
  <c r="E36" i="59" s="1"/>
  <c r="E37" i="59" s="1"/>
  <c r="U37" i="59" s="1"/>
  <c r="X35" i="59"/>
  <c r="X36" i="59"/>
  <c r="X37" i="59"/>
  <c r="AA38" i="59"/>
  <c r="E39" i="59"/>
  <c r="E40" i="59" s="1"/>
  <c r="E41" i="59" s="1"/>
  <c r="AB7" i="59"/>
  <c r="AB8" i="59"/>
  <c r="AB5" i="59"/>
  <c r="AB6" i="59"/>
  <c r="AB10" i="59"/>
  <c r="AB9" i="59"/>
  <c r="AB11" i="59"/>
  <c r="AB40" i="59"/>
  <c r="C60" i="59"/>
  <c r="F60" i="59"/>
  <c r="F61" i="59" s="1"/>
  <c r="V61" i="59" s="1"/>
  <c r="S69" i="59"/>
  <c r="N69" i="59"/>
  <c r="P68" i="59"/>
  <c r="V69" i="59"/>
  <c r="F68" i="59"/>
  <c r="Q69" i="59"/>
  <c r="U69" i="59"/>
  <c r="S73" i="59"/>
  <c r="B72" i="59"/>
  <c r="B71" i="59" s="1"/>
  <c r="S81" i="59"/>
  <c r="B80" i="59"/>
  <c r="B79" i="59" s="1"/>
  <c r="U81" i="59"/>
  <c r="E80" i="59"/>
  <c r="E79" i="59" s="1"/>
  <c r="AG10" i="43"/>
  <c r="X39" i="59"/>
  <c r="AB34" i="59"/>
  <c r="X30" i="59"/>
  <c r="AB26" i="59"/>
  <c r="AB28" i="59"/>
  <c r="Y26" i="59"/>
  <c r="Z26" i="59" s="1"/>
  <c r="Y27" i="59"/>
  <c r="Z27" i="59" s="1"/>
  <c r="Y28" i="59"/>
  <c r="Z28" i="59" s="1"/>
  <c r="C28" i="59"/>
  <c r="X27" i="59"/>
  <c r="AA25" i="59"/>
  <c r="V25" i="59"/>
  <c r="X25" i="59"/>
  <c r="AA18" i="59"/>
  <c r="AB13" i="59"/>
  <c r="Y15" i="59"/>
  <c r="Z15" i="59" s="1"/>
  <c r="X10" i="59"/>
  <c r="AB31" i="59"/>
  <c r="AB33" i="59"/>
  <c r="AB35" i="59"/>
  <c r="AB37" i="59"/>
  <c r="AB39" i="59"/>
  <c r="Y8" i="59"/>
  <c r="Z8" i="59" s="1"/>
  <c r="Y6" i="59"/>
  <c r="Z6" i="59" s="1"/>
  <c r="Y7" i="59"/>
  <c r="Z7" i="59" s="1"/>
  <c r="Y5" i="59"/>
  <c r="Z5" i="59" s="1"/>
  <c r="Y9" i="59"/>
  <c r="Z9" i="59" s="1"/>
  <c r="AA5" i="59"/>
  <c r="AA7" i="59"/>
  <c r="AA6" i="59"/>
  <c r="AA11" i="59"/>
  <c r="AA8" i="59"/>
  <c r="AA9" i="59"/>
  <c r="B15" i="50"/>
  <c r="P59" i="15"/>
  <c r="P72" i="15"/>
  <c r="E24" i="59"/>
  <c r="E23" i="59" s="1"/>
  <c r="E22" i="59" s="1"/>
  <c r="E21" i="59" s="1"/>
  <c r="Y22" i="59"/>
  <c r="Z22" i="59" s="1"/>
  <c r="AB22" i="59"/>
  <c r="AB23" i="59"/>
  <c r="AB18" i="59"/>
  <c r="X18" i="59"/>
  <c r="Y16" i="59"/>
  <c r="Z16" i="59" s="1"/>
  <c r="Y14" i="59"/>
  <c r="Z14" i="59" s="1"/>
  <c r="Y13" i="59"/>
  <c r="Z13" i="59" s="1"/>
  <c r="Y11" i="59"/>
  <c r="Z11" i="59" s="1"/>
  <c r="Y10" i="59"/>
  <c r="Z10" i="59" s="1"/>
  <c r="AA10" i="59"/>
  <c r="X14" i="59"/>
  <c r="X16" i="59"/>
  <c r="AA16" i="59"/>
  <c r="AA12" i="59"/>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D7" i="61"/>
  <c r="G1" i="61"/>
  <c r="C105" i="57" l="1"/>
  <c r="C14" i="15"/>
  <c r="C15" i="15" s="1"/>
  <c r="D69" i="39"/>
  <c r="E20" i="59"/>
  <c r="E19" i="59" s="1"/>
  <c r="E18" i="59" s="1"/>
  <c r="E17" i="59" s="1"/>
  <c r="U21" i="59"/>
  <c r="C27" i="59"/>
  <c r="D27" i="59" s="1"/>
  <c r="D28" i="59"/>
  <c r="Q68" i="59"/>
  <c r="F67" i="59"/>
  <c r="C61" i="59"/>
  <c r="D60" i="59"/>
  <c r="S9" i="36"/>
  <c r="AA9" i="36"/>
  <c r="U9" i="36"/>
  <c r="AB9" i="36"/>
  <c r="W28" i="37"/>
  <c r="AC28" i="37"/>
  <c r="S26" i="37"/>
  <c r="AA26" i="37"/>
  <c r="W26" i="37"/>
  <c r="AC26" i="37"/>
  <c r="AA35" i="35"/>
  <c r="S35" i="35"/>
  <c r="AB25" i="35"/>
  <c r="U25" i="35"/>
  <c r="W25" i="35"/>
  <c r="AC25" i="35"/>
  <c r="U23" i="35"/>
  <c r="AB23" i="35"/>
  <c r="S26" i="33"/>
  <c r="AA26" i="33"/>
  <c r="S12" i="33"/>
  <c r="AA12" i="33"/>
  <c r="W28" i="21"/>
  <c r="AC28" i="21"/>
  <c r="AA31" i="40"/>
  <c r="S31" i="40"/>
  <c r="U28" i="34"/>
  <c r="AB28" i="34"/>
  <c r="AA40" i="40"/>
  <c r="S40" i="40"/>
  <c r="U31" i="40"/>
  <c r="AB31" i="40"/>
  <c r="AA14" i="40"/>
  <c r="S14" i="40"/>
  <c r="AB14" i="40"/>
  <c r="U14" i="40"/>
  <c r="AC12" i="40"/>
  <c r="W12" i="40"/>
  <c r="AC39" i="37"/>
  <c r="W39" i="37"/>
  <c r="AB9" i="37"/>
  <c r="U9" i="37"/>
  <c r="W32" i="36"/>
  <c r="AC32" i="36"/>
  <c r="AA32" i="36"/>
  <c r="S32" i="36"/>
  <c r="AB24" i="36"/>
  <c r="U24" i="36"/>
  <c r="AB13" i="35"/>
  <c r="U13" i="35"/>
  <c r="AA13" i="35"/>
  <c r="S13" i="35"/>
  <c r="AA47" i="34"/>
  <c r="S47" i="34"/>
  <c r="AA45" i="34"/>
  <c r="S45" i="34"/>
  <c r="U45" i="34"/>
  <c r="AB45" i="34"/>
  <c r="AB31" i="34"/>
  <c r="U31" i="34"/>
  <c r="AB29" i="34"/>
  <c r="U29" i="34"/>
  <c r="W29" i="34"/>
  <c r="AC29" i="34"/>
  <c r="W13" i="34"/>
  <c r="AC13" i="34"/>
  <c r="AB46" i="33"/>
  <c r="U46" i="33"/>
  <c r="W46" i="33"/>
  <c r="AC46" i="33"/>
  <c r="W44" i="33"/>
  <c r="AC44" i="33"/>
  <c r="W30" i="33"/>
  <c r="AC30" i="33"/>
  <c r="U30" i="33"/>
  <c r="AB30" i="33"/>
  <c r="S14" i="33"/>
  <c r="AA14" i="33"/>
  <c r="W28" i="33"/>
  <c r="AC28" i="33"/>
  <c r="U28" i="33"/>
  <c r="AB28" i="33"/>
  <c r="AC12" i="21"/>
  <c r="W12" i="21"/>
  <c r="F7" i="37"/>
  <c r="S7" i="37" s="1"/>
  <c r="H7" i="37"/>
  <c r="AB7" i="37" s="1"/>
  <c r="T42" i="37" s="1"/>
  <c r="G42" i="37" s="1"/>
  <c r="G46" i="37" s="1"/>
  <c r="H46" i="37" s="1"/>
  <c r="M19" i="43"/>
  <c r="U41" i="59"/>
  <c r="S29" i="59"/>
  <c r="B28" i="59"/>
  <c r="B27" i="59" s="1"/>
  <c r="T25" i="59"/>
  <c r="D25" i="59"/>
  <c r="C24" i="59"/>
  <c r="AC9" i="36"/>
  <c r="W9" i="36"/>
  <c r="U28" i="37"/>
  <c r="AB28" i="37"/>
  <c r="S28" i="37"/>
  <c r="AA28" i="37"/>
  <c r="AB26" i="37"/>
  <c r="U26" i="37"/>
  <c r="U35" i="35"/>
  <c r="AB35" i="35"/>
  <c r="W35" i="35"/>
  <c r="AC35" i="35"/>
  <c r="AA25" i="35"/>
  <c r="S25" i="35"/>
  <c r="AA23" i="35"/>
  <c r="S23" i="35"/>
  <c r="AB26" i="33"/>
  <c r="U26" i="33"/>
  <c r="W26" i="33"/>
  <c r="AC26" i="33"/>
  <c r="AA28" i="34"/>
  <c r="S28" i="34"/>
  <c r="AA44" i="21"/>
  <c r="S44" i="21"/>
  <c r="C65" i="59"/>
  <c r="D64" i="59"/>
  <c r="C57" i="59"/>
  <c r="D56" i="59"/>
  <c r="AC31" i="40"/>
  <c r="W31" i="40"/>
  <c r="W14" i="40"/>
  <c r="AC14" i="40"/>
  <c r="S39" i="37"/>
  <c r="AA39" i="37"/>
  <c r="AA9" i="37"/>
  <c r="S9" i="37"/>
  <c r="W9" i="37"/>
  <c r="AC9" i="37"/>
  <c r="U32" i="36"/>
  <c r="AB32" i="36"/>
  <c r="AA24" i="36"/>
  <c r="S24" i="36"/>
  <c r="AC24" i="36"/>
  <c r="W24" i="36"/>
  <c r="W13" i="35"/>
  <c r="AC13" i="35"/>
  <c r="AC47" i="34"/>
  <c r="W47" i="34"/>
  <c r="U47" i="34"/>
  <c r="AB47" i="34"/>
  <c r="W45" i="34"/>
  <c r="AC45" i="34"/>
  <c r="S31" i="34"/>
  <c r="AA31" i="34"/>
  <c r="AC31" i="34"/>
  <c r="W31" i="34"/>
  <c r="S29" i="34"/>
  <c r="AA29" i="34"/>
  <c r="AA13" i="34"/>
  <c r="S13" i="34"/>
  <c r="U13" i="34"/>
  <c r="AB13" i="34"/>
  <c r="AA46" i="33"/>
  <c r="S46" i="33"/>
  <c r="S44" i="33"/>
  <c r="AA44" i="33"/>
  <c r="U44" i="33"/>
  <c r="AB44" i="33"/>
  <c r="AA30" i="33"/>
  <c r="S30" i="33"/>
  <c r="AC14" i="33"/>
  <c r="W14" i="33"/>
  <c r="AB14" i="33"/>
  <c r="U14" i="33"/>
  <c r="S28" i="33"/>
  <c r="AA28" i="33"/>
  <c r="AB12" i="21"/>
  <c r="U12" i="21"/>
  <c r="S12" i="21"/>
  <c r="AA12" i="21"/>
  <c r="B16" i="59"/>
  <c r="B15" i="59" s="1"/>
  <c r="B14" i="59" s="1"/>
  <c r="B13" i="59" s="1"/>
  <c r="S17" i="59"/>
  <c r="F16" i="59"/>
  <c r="F15" i="59" s="1"/>
  <c r="F14" i="59" s="1"/>
  <c r="F13" i="59" s="1"/>
  <c r="V17" i="59"/>
  <c r="F69" i="39"/>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F12" i="59" l="1"/>
  <c r="F11" i="59" s="1"/>
  <c r="F10" i="59" s="1"/>
  <c r="F9" i="59" s="1"/>
  <c r="V13" i="59"/>
  <c r="B12" i="59"/>
  <c r="B11" i="59" s="1"/>
  <c r="B10" i="59" s="1"/>
  <c r="B9" i="59" s="1"/>
  <c r="S13" i="59"/>
  <c r="D57" i="59"/>
  <c r="T57" i="59"/>
  <c r="D65" i="59"/>
  <c r="T65" i="59"/>
  <c r="Q67" i="59"/>
  <c r="Q66" i="59"/>
  <c r="C19" i="15"/>
  <c r="C20" i="15" s="1"/>
  <c r="C26" i="15" s="1"/>
  <c r="C23" i="59"/>
  <c r="D24" i="59"/>
  <c r="D61" i="59"/>
  <c r="T61" i="59"/>
  <c r="E16" i="59"/>
  <c r="E15" i="59" s="1"/>
  <c r="E14" i="59" s="1"/>
  <c r="E13" i="59" s="1"/>
  <c r="U1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12" i="59" l="1"/>
  <c r="E11" i="59" s="1"/>
  <c r="E10" i="59" s="1"/>
  <c r="E9" i="59" s="1"/>
  <c r="U13" i="59"/>
  <c r="D23" i="59"/>
  <c r="C22" i="59"/>
  <c r="B8" i="59"/>
  <c r="B7" i="59" s="1"/>
  <c r="S9" i="59"/>
  <c r="F8" i="59"/>
  <c r="F7" i="59" s="1"/>
  <c r="V9" i="59"/>
  <c r="B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E8" i="59"/>
  <c r="E7" i="59" s="1"/>
  <c r="E6" i="59" s="1"/>
  <c r="U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59" l="1"/>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19" i="9"/>
  <c r="C20" i="9"/>
  <c r="C101" i="9" l="1"/>
  <c r="C102" i="9"/>
  <c r="C98" i="57"/>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T13" i="59"/>
  <c r="D13" i="59"/>
  <c r="C12" i="59"/>
  <c r="AC7" i="40"/>
  <c r="V42" i="40" s="1"/>
  <c r="I42" i="40" s="1"/>
  <c r="I46" i="40" s="1"/>
  <c r="J46" i="40" s="1"/>
  <c r="W7" i="40"/>
  <c r="S7" i="40"/>
  <c r="AA7" i="40"/>
  <c r="R42" i="40" s="1"/>
  <c r="R43" i="40" s="1"/>
  <c r="AB7" i="40"/>
  <c r="T42" i="40" s="1"/>
  <c r="G42" i="40" s="1"/>
  <c r="G46" i="40" s="1"/>
  <c r="H46" i="40" s="1"/>
  <c r="U7" i="40"/>
  <c r="C11" i="59" l="1"/>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7" i="9"/>
  <c r="N67" i="9" s="1"/>
  <c r="C8" i="59"/>
  <c r="T9" i="59"/>
  <c r="D9" i="59"/>
  <c r="M63" i="9"/>
  <c r="N63" i="9" s="1"/>
  <c r="N69" i="9" s="1"/>
  <c r="O69" i="9" s="1"/>
  <c r="M64" i="9"/>
  <c r="N64" i="9" s="1"/>
  <c r="M66" i="9"/>
  <c r="N66" i="9" s="1"/>
  <c r="D8" i="59" l="1"/>
  <c r="C7" i="59"/>
  <c r="C6" i="59" l="1"/>
  <c r="D7" i="59"/>
  <c r="C5" i="59" l="1"/>
  <c r="D6" i="59"/>
  <c r="T5" i="59" l="1"/>
  <c r="M20" i="43"/>
  <c r="D5" i="59"/>
  <c r="D121" i="9" l="1"/>
  <c r="H121" i="9"/>
  <c r="F121" i="9"/>
  <c r="F122" i="9" l="1"/>
  <c r="F5" i="52" s="1"/>
  <c r="B42" i="60" s="1"/>
  <c r="F4" i="52"/>
  <c r="B40" i="60" s="1"/>
  <c r="D122" i="9"/>
  <c r="D5" i="52" s="1"/>
  <c r="B39" i="60" s="1"/>
  <c r="D4" i="52"/>
  <c r="B37" i="60" s="1"/>
  <c r="C103" i="9"/>
  <c r="H4" i="52"/>
  <c r="I102" i="9"/>
  <c r="D45" i="9" s="1"/>
  <c r="I121" i="9"/>
  <c r="I110" i="9"/>
  <c r="E121" i="9"/>
  <c r="E4" i="52" s="1"/>
  <c r="B38" i="60" s="1"/>
  <c r="D106" i="9"/>
  <c r="D112" i="9" s="1"/>
  <c r="D14" i="62"/>
  <c r="H122" i="9"/>
  <c r="H5" i="52" s="1"/>
  <c r="I103" i="9"/>
  <c r="G121" i="9"/>
  <c r="G4" i="52" s="1"/>
  <c r="B41" i="60" s="1"/>
  <c r="D30" i="50" l="1"/>
  <c r="D9" i="50"/>
  <c r="B21" i="60" s="1"/>
  <c r="C104" i="9"/>
  <c r="I4" i="52"/>
  <c r="D125" i="9"/>
  <c r="D15" i="50"/>
  <c r="D36" i="50"/>
  <c r="D37" i="50" s="1"/>
  <c r="N48" i="9"/>
  <c r="D28" i="50"/>
  <c r="D29" i="50" s="1"/>
  <c r="D7" i="50"/>
  <c r="D107" i="9"/>
  <c r="D52" i="9"/>
  <c r="C78" i="9"/>
  <c r="C73" i="9" s="1"/>
  <c r="C72" i="9"/>
  <c r="C93" i="9"/>
  <c r="C86" i="9" s="1"/>
  <c r="D53" i="9"/>
  <c r="D48" i="9" s="1"/>
  <c r="N52" i="9" s="1"/>
  <c r="O57" i="9" s="1"/>
  <c r="C85" i="9"/>
  <c r="C64" i="9"/>
  <c r="C63" i="9" s="1"/>
  <c r="C67" i="9" s="1"/>
  <c r="C68" i="9" s="1"/>
  <c r="D54" i="9" s="1"/>
  <c r="F14" i="62"/>
  <c r="B5" i="62"/>
  <c r="E14" i="62"/>
  <c r="D117" i="9"/>
  <c r="D113" i="9"/>
  <c r="C95" i="9" l="1"/>
  <c r="C96" i="9" s="1"/>
  <c r="E96" i="9" s="1"/>
  <c r="E97" i="9" s="1"/>
  <c r="B19" i="60"/>
  <c r="D8" i="50"/>
  <c r="B22" i="60" s="1"/>
  <c r="B29" i="60"/>
  <c r="D16" i="50"/>
  <c r="B30" i="60" s="1"/>
  <c r="I115" i="9"/>
  <c r="D23" i="50" s="1"/>
  <c r="B34" i="60" s="1"/>
  <c r="D44" i="50"/>
  <c r="I111" i="9"/>
  <c r="D38" i="50"/>
  <c r="B62" i="60" s="1"/>
  <c r="G14" i="62"/>
  <c r="B6" i="62" s="1"/>
  <c r="D8" i="52"/>
  <c r="D5" i="62"/>
  <c r="C5" i="62"/>
  <c r="O58" i="9"/>
  <c r="O59" i="9"/>
  <c r="Q57" i="9"/>
  <c r="C79" i="9"/>
  <c r="C97" i="9" l="1"/>
  <c r="D58" i="9" s="1"/>
  <c r="C6" i="62"/>
  <c r="D6" i="62"/>
  <c r="D126" i="9"/>
  <c r="D9" i="52" s="1"/>
  <c r="D17" i="50"/>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<sst xmlns="http://schemas.openxmlformats.org/spreadsheetml/2006/main" count="6903" uniqueCount="3045">
  <si>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</si>
  <si>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</si>
  <si>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</si>
  <si>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</si>
  <si>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</si>
  <si>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</si>
  <si>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</si>
  <si>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</si>
  <si>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</si>
  <si>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</si>
  <si>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</si>
  <si>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</si>
  <si>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</si>
  <si>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</si>
  <si>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</si>
  <si>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</si>
  <si>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</si>
  <si>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</si>
  <si>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</si>
  <si>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</si>
  <si>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</si>
  <si>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</si>
  <si>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</si>
  <si>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</si>
  <si>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</si>
  <si>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</si>
  <si>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</si>
  <si>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</si>
  <si>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</si>
  <si>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</si>
  <si>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</si>
  <si>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</si>
  <si>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</si>
  <si>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</si>
  <si>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</si>
  <si>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</si>
  <si>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</si>
  <si>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</si>
  <si>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</si>
  <si>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</si>
  <si>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</si>
  <si>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</si>
  <si>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</si>
  <si>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</si>
  <si>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</si>
  <si>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</si>
  <si>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</si>
  <si>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</si>
  <si>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</si>
  <si>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</si>
  <si>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</si>
  <si>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</si>
  <si>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</si>
  <si>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</si>
  <si>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</si>
  <si>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</si>
  <si>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</si>
  <si>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</si>
  <si>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</si>
  <si>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</si>
  <si>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</si>
  <si>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</si>
  <si>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</si>
  <si>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</si>
  <si>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</si>
  <si>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</si>
  <si>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</si>
  <si>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</si>
  <si>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</si>
  <si>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</si>
  <si>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</si>
  <si>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</si>
  <si>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</si>
  <si>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</si>
  <si>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</si>
  <si>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</si>
  <si>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</si>
  <si>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</si>
  <si>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</si>
  <si>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</si>
  <si>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</si>
  <si>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</si>
  <si>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</si>
  <si>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</si>
  <si>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</si>
  <si>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</si>
  <si>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</si>
  <si>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</si>
  <si>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</si>
  <si>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</si>
  <si>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</si>
  <si>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</si>
  <si>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</si>
  <si>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</si>
  <si>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</si>
  <si>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</si>
  <si>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</si>
  <si>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</si>
  <si>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</si>
  <si>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</si>
  <si>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</si>
  <si>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</si>
  <si>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</si>
  <si>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</si>
  <si>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</si>
  <si>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</si>
  <si>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</si>
  <si>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</si>
  <si>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</si>
  <si>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</si>
  <si>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</si>
  <si>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</si>
  <si>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</si>
  <si>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</si>
  <si>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</si>
  <si>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</si>
  <si>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</si>
  <si>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</si>
  <si>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</si>
  <si>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</si>
  <si>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</si>
  <si>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</si>
  <si>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</si>
  <si>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</si>
  <si>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</si>
  <si>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</si>
  <si>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</si>
  <si>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</si>
  <si>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</si>
  <si>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</si>
  <si>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</si>
  <si>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</si>
  <si>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</si>
  <si>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</si>
  <si>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</si>
  <si>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</si>
  <si>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</si>
  <si>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</si>
  <si>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</si>
  <si>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</si>
  <si>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</si>
  <si>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</si>
  <si>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</si>
  <si>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</si>
  <si>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</si>
  <si>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</si>
  <si>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</si>
  <si>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</si>
  <si>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</si>
  <si>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</si>
  <si>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</si>
  <si>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</si>
  <si>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</si>
  <si>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</si>
  <si>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</si>
  <si>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</si>
  <si>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</si>
  <si>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</si>
  <si>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</si>
  <si>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</si>
  <si>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</si>
  <si>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</si>
  <si>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</si>
  <si>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</si>
  <si>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</si>
  <si>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</si>
  <si>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</si>
  <si>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</si>
  <si>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</si>
  <si>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</si>
  <si>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</si>
  <si>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</si>
  <si>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</si>
  <si>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</si>
  <si>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</si>
  <si>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</si>
  <si>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</si>
  <si>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</si>
  <si>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</si>
  <si>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</si>
  <si>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</si>
  <si>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</si>
  <si>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</si>
  <si>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</si>
  <si>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</si>
  <si>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</si>
  <si>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</si>
  <si>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</si>
  <si>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</si>
  <si>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</si>
  <si>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</si>
  <si>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</si>
  <si>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</si>
  <si>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</si>
  <si>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</si>
  <si>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</si>
  <si>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</si>
  <si>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</si>
  <si>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</si>
  <si>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</si>
  <si>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</si>
  <si>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</si>
  <si>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</si>
  <si>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</si>
  <si>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</si>
  <si>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</si>
  <si>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</si>
  <si>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</si>
  <si>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</si>
  <si>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</si>
  <si>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</si>
  <si>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</si>
  <si>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</si>
  <si>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</si>
  <si>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</si>
  <si>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</si>
  <si>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</si>
  <si>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</si>
  <si>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</si>
  <si>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</si>
  <si>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</si>
  <si>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</si>
  <si>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</si>
  <si>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</si>
  <si>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</si>
  <si>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</si>
  <si>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</si>
  <si>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</si>
  <si>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</si>
  <si>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</si>
  <si>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</si>
  <si>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</si>
  <si>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</si>
  <si>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</si>
  <si>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</si>
  <si>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</si>
  <si>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</si>
  <si>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</si>
  <si>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</si>
  <si>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</si>
  <si>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</si>
  <si>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</si>
  <si>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</si>
  <si>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</si>
  <si>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</si>
  <si>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</si>
  <si>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</si>
  <si>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</si>
  <si>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</si>
  <si>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</si>
  <si>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</si>
  <si>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</si>
  <si>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</si>
  <si>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</si>
  <si>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</si>
  <si>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</si>
  <si>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</si>
  <si>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</si>
  <si>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</si>
  <si>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</si>
  <si>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</si>
  <si>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</si>
  <si>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</si>
  <si>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</si>
  <si>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</si>
  <si>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</si>
  <si>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</si>
  <si>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</si>
  <si>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</si>
  <si>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</si>
  <si>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</si>
  <si>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</si>
  <si>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</si>
  <si>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</si>
  <si>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</si>
  <si>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</si>
  <si>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</si>
  <si>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</si>
  <si>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</si>
  <si>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</si>
  <si>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</si>
  <si>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</si>
  <si>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</si>
  <si>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</si>
  <si>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</si>
  <si>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</si>
  <si>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</si>
  <si>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</si>
  <si>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</si>
  <si>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</si>
  <si>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</si>
  <si>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</si>
  <si>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</si>
  <si>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</si>
  <si>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</si>
  <si>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</si>
  <si>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</si>
  <si>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</si>
  <si>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</si>
  <si>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</si>
  <si>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</si>
  <si>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</si>
  <si>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</si>
  <si>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</si>
  <si>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</si>
  <si>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</si>
  <si>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</si>
  <si>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</si>
  <si>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</si>
  <si>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</si>
  <si>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</si>
  <si>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</si>
  <si>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</si>
  <si>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</si>
  <si>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</si>
  <si>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</si>
  <si>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</si>
  <si>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</si>
  <si>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</si>
  <si>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</si>
  <si>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</si>
  <si>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</si>
  <si>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</si>
  <si>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</si>
  <si>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</si>
  <si>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</si>
  <si>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</si>
  <si>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</si>
  <si>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</si>
  <si>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</si>
  <si>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</si>
  <si>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</si>
  <si>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</si>
  <si>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</si>
  <si>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</si>
  <si>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</si>
  <si>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</si>
  <si>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</si>
  <si>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</si>
  <si>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</si>
  <si>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</si>
  <si>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</si>
  <si>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</si>
  <si>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</si>
  <si>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</si>
  <si>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</si>
  <si>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</si>
  <si>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</si>
  <si>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</si>
  <si>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</si>
  <si>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</si>
  <si>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</si>
  <si>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</si>
  <si>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</si>
  <si>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</si>
  <si>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</si>
  <si>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</si>
  <si>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</si>
  <si>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</si>
  <si>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</si>
  <si>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</si>
  <si>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</si>
  <si>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</si>
  <si>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</si>
  <si>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</si>
  <si>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</si>
  <si>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</si>
  <si>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</si>
  <si>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</si>
  <si>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</si>
  <si>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</si>
  <si>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</si>
  <si>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</si>
  <si>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</si>
  <si>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</si>
  <si>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</si>
  <si>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</si>
  <si>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</si>
  <si>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</si>
  <si>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</si>
  <si>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</si>
  <si>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</si>
  <si>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</si>
  <si>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</si>
  <si>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</si>
  <si>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</si>
  <si>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</si>
  <si>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</si>
  <si>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</si>
  <si>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</si>
  <si>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</si>
  <si>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</si>
  <si>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</si>
  <si>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</si>
  <si>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</si>
  <si>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</si>
  <si>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</si>
  <si>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</si>
  <si>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</si>
  <si>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</si>
  <si>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</si>
  <si>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</si>
  <si>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</si>
  <si>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</si>
  <si>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</si>
  <si>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</si>
  <si>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</si>
  <si>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</si>
  <si>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</si>
  <si>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</si>
  <si>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</si>
  <si>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</si>
  <si>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</si>
  <si>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</si>
  <si>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</si>
  <si>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</si>
  <si>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</si>
  <si>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</si>
  <si>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</si>
  <si>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</si>
  <si>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</si>
  <si>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</si>
  <si>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</si>
  <si>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</si>
  <si>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</si>
  <si>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</si>
  <si>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</si>
  <si>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</si>
  <si>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</si>
  <si>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</si>
  <si>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</si>
  <si>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</si>
  <si>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</si>
  <si>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</si>
  <si>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</si>
  <si>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</si>
  <si>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</si>
  <si>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</si>
  <si>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</si>
  <si>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</si>
  <si>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</si>
  <si>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</si>
  <si>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</si>
  <si>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</si>
  <si>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</si>
  <si>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</si>
  <si>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</si>
  <si>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</si>
  <si>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</si>
  <si>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</si>
  <si>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</si>
  <si>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</si>
  <si>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</si>
  <si>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</si>
  <si>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</si>
  <si>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</si>
  <si>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</si>
  <si>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</si>
  <si>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</si>
  <si>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</si>
  <si>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</si>
  <si>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</si>
  <si>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</si>
  <si>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</si>
  <si>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</si>
  <si>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</si>
  <si>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</si>
  <si>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</si>
  <si>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</si>
  <si>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</si>
  <si>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</si>
  <si>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</si>
  <si>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</si>
  <si>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</si>
  <si>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</si>
  <si>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</si>
  <si>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</si>
  <si>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</si>
  <si>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</si>
  <si>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</si>
  <si>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</si>
  <si>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</si>
  <si>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</si>
  <si>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</si>
  <si>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</si>
  <si>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</si>
  <si>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</si>
  <si>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</si>
  <si>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</si>
  <si>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</si>
  <si>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</si>
  <si>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</si>
  <si>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</si>
  <si>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</si>
  <si>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</si>
  <si>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</si>
  <si>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</si>
  <si>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</si>
  <si>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</si>
  <si>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</si>
  <si>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</si>
  <si>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</si>
  <si>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</si>
  <si>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</si>
  <si>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</si>
  <si>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</si>
  <si>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</si>
  <si>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</si>
  <si>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</si>
  <si>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</si>
  <si>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</si>
  <si>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</si>
  <si>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</si>
  <si>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</si>
  <si>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</si>
  <si>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</si>
  <si>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</si>
  <si>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</si>
  <si>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</si>
  <si>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</si>
  <si>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</si>
  <si>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</si>
  <si>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</si>
  <si>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</si>
  <si>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</si>
  <si>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</si>
  <si>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</si>
  <si>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</si>
  <si>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</si>
  <si>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</si>
  <si>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</si>
  <si>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</si>
  <si>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</si>
  <si>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</si>
  <si>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</si>
  <si>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</si>
  <si>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</si>
  <si>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</si>
  <si>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</si>
  <si>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</si>
  <si>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</si>
  <si>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</si>
  <si>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</si>
  <si>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</si>
  <si>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</si>
  <si>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</si>
  <si>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</si>
  <si>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</si>
  <si>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</si>
  <si>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</si>
  <si>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</si>
  <si>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</si>
  <si>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</si>
  <si>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</si>
  <si>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</si>
  <si>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</si>
  <si>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</si>
  <si>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</si>
  <si>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</si>
  <si>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</si>
  <si>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</si>
  <si>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</si>
  <si>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</si>
  <si>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</si>
  <si>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</si>
  <si>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</si>
  <si>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</si>
  <si>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</si>
  <si>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</si>
  <si>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</si>
  <si>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</si>
  <si>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</si>
  <si>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</si>
  <si>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</si>
  <si>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</si>
  <si>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</si>
  <si>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</si>
  <si>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</si>
  <si>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</si>
  <si>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</si>
  <si>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</si>
  <si>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</si>
  <si>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</si>
  <si>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</si>
  <si>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</si>
  <si>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</si>
  <si>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</si>
  <si>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</si>
  <si>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</si>
  <si>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</si>
  <si>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</si>
  <si>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</si>
  <si>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</si>
  <si>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</si>
  <si>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</si>
  <si>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</si>
  <si>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</si>
  <si>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</si>
  <si>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</si>
  <si>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</si>
  <si>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</si>
  <si>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</si>
  <si>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</si>
  <si>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</si>
  <si>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</si>
  <si>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</si>
  <si>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</si>
  <si>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</si>
  <si>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</si>
  <si>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</si>
  <si>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</si>
  <si>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</si>
  <si>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</si>
  <si>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</si>
  <si>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</si>
  <si>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</si>
  <si>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</si>
  <si>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</si>
  <si>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</si>
  <si>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</si>
  <si>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</si>
  <si>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</si>
  <si>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</si>
  <si>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</si>
  <si>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</si>
  <si>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</si>
  <si>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</si>
  <si>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</si>
  <si>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</si>
  <si>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</si>
  <si>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</si>
  <si>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</si>
  <si>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</si>
  <si>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</si>
  <si>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</si>
  <si>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</si>
  <si>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</si>
  <si>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</si>
  <si>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</si>
  <si>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</si>
  <si>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</si>
  <si>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</si>
  <si>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</si>
  <si>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</si>
  <si>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</si>
  <si>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</si>
  <si>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</si>
  <si>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</si>
  <si>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</si>
  <si>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</si>
  <si>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</si>
  <si>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</si>
  <si>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</si>
  <si>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</si>
  <si>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</si>
  <si>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</si>
  <si>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</si>
  <si>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</si>
  <si>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</si>
  <si>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</si>
  <si>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</si>
  <si>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</si>
  <si>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</si>
  <si>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</si>
  <si>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</si>
  <si>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</si>
  <si>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</si>
  <si>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</si>
  <si>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</si>
  <si>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</si>
  <si>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</si>
  <si>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</si>
  <si>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</si>
  <si>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</si>
  <si>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</si>
  <si>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</si>
  <si>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</si>
  <si>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</si>
  <si>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</si>
  <si>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</si>
  <si>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</si>
  <si>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</si>
  <si>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</si>
  <si>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</si>
  <si>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</si>
  <si>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</si>
  <si>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</si>
  <si>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</si>
  <si>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</si>
  <si>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</si>
  <si>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</si>
  <si>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</si>
  <si>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</si>
  <si>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</si>
  <si>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</si>
  <si>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</si>
  <si>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</si>
  <si>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</si>
  <si>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</si>
  <si>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</si>
  <si>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</si>
  <si>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</si>
  <si>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</si>
  <si>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</si>
  <si>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</si>
  <si>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</si>
  <si>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</si>
  <si>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</si>
  <si>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</si>
  <si>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</si>
  <si>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</si>
  <si>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</si>
  <si>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</si>
  <si>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</si>
  <si>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</si>
  <si>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</si>
  <si>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</si>
  <si>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</si>
  <si>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</si>
  <si>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</si>
  <si>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</si>
  <si>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</si>
  <si>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</si>
  <si>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</si>
  <si>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</si>
  <si>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</si>
  <si>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</si>
  <si>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</si>
  <si>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</si>
  <si>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</si>
  <si>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</si>
  <si>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</si>
  <si>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</si>
  <si>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</si>
  <si>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</si>
  <si>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</si>
  <si>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</si>
  <si>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</si>
  <si>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</si>
  <si>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</si>
  <si>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</si>
  <si>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</si>
  <si>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</si>
  <si>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</si>
  <si>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</si>
  <si>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</si>
  <si>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</si>
  <si>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</si>
  <si>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</si>
  <si>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</si>
  <si>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</si>
  <si>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</si>
  <si>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</si>
  <si>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</si>
  <si>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</si>
  <si>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</si>
  <si>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</si>
  <si>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</si>
  <si>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</si>
  <si>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</si>
  <si>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</si>
  <si>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</si>
  <si>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</si>
  <si>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</si>
  <si>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</si>
  <si>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</si>
  <si>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</si>
  <si>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</si>
  <si>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</si>
  <si>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</si>
  <si>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</si>
  <si>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</si>
  <si>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</si>
  <si>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</si>
  <si>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</si>
  <si>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</si>
  <si>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</si>
  <si>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</si>
  <si>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</si>
  <si>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</si>
  <si>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</si>
  <si>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</si>
  <si>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</si>
  <si>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</si>
  <si>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</si>
  <si>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</si>
  <si>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</si>
  <si>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</si>
  <si>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</si>
  <si>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</si>
  <si>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</si>
  <si>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</si>
  <si>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</si>
  <si>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</si>
  <si>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</si>
  <si>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</si>
  <si>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</si>
  <si>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</si>
  <si>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</si>
  <si>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</si>
  <si>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</si>
  <si>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</si>
  <si>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</si>
  <si>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</si>
  <si>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</si>
  <si>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</si>
  <si>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</si>
  <si>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</si>
  <si>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</si>
  <si>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</si>
  <si>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</si>
  <si>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</si>
  <si>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</si>
  <si>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</si>
  <si>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</si>
  <si>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</si>
  <si>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</si>
  <si>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</si>
  <si>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</si>
  <si>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</si>
  <si>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</si>
  <si>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</si>
  <si>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</si>
  <si>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</si>
  <si>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</si>
  <si>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</si>
  <si>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</si>
  <si>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</si>
  <si>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</si>
  <si>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</si>
  <si>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</si>
  <si>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</si>
  <si>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</si>
  <si>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</si>
  <si>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</si>
  <si>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</si>
  <si>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</si>
  <si>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</si>
  <si>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</si>
  <si>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</si>
  <si>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</si>
  <si>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</si>
  <si>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</si>
  <si>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</si>
  <si>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</si>
  <si>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</si>
  <si>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</si>
  <si>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</si>
  <si>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</si>
  <si>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</si>
  <si>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</si>
  <si>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</si>
  <si>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</si>
  <si>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</si>
  <si>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</si>
  <si>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</si>
  <si>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</si>
  <si>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</si>
  <si>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</si>
  <si>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</si>
  <si>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</si>
  <si>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</si>
  <si>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</si>
  <si>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</si>
  <si>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</si>
  <si>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</si>
  <si>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</si>
  <si>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</si>
  <si>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</si>
  <si>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</si>
  <si>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</si>
  <si>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</si>
  <si>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</si>
  <si>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</si>
  <si>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</si>
  <si>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</si>
  <si>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</si>
  <si>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</si>
  <si>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</si>
  <si>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</si>
  <si>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</si>
  <si>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</si>
  <si>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</si>
  <si>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</si>
  <si>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</si>
  <si>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</si>
  <si>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</si>
  <si>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</si>
  <si>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</si>
  <si>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</si>
  <si>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</si>
  <si>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</si>
  <si>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</si>
  <si>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</si>
  <si>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</si>
  <si>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</si>
  <si>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</si>
  <si>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</si>
  <si>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</si>
  <si>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</si>
  <si>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</si>
  <si>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</si>
  <si>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</si>
  <si>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</si>
  <si>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</si>
  <si>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</si>
  <si>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</si>
  <si>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</si>
  <si>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</si>
  <si>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</si>
  <si>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</si>
  <si>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</si>
  <si>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</si>
  <si>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</si>
  <si>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</si>
  <si>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</si>
  <si>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</si>
  <si>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</si>
  <si>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</si>
  <si>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</si>
  <si>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</si>
  <si>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</si>
  <si>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</si>
  <si>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</si>
  <si>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</si>
  <si>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</si>
  <si>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</si>
  <si>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</si>
  <si>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</si>
  <si>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</si>
  <si>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</si>
  <si>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</si>
  <si>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</si>
  <si>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</si>
  <si>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</si>
  <si>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</si>
  <si>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</si>
  <si>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</si>
  <si>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</si>
  <si>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</si>
  <si>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</si>
  <si>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</si>
  <si>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</si>
  <si>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</si>
  <si>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</si>
  <si>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</si>
  <si>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</si>
  <si>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</si>
  <si>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</si>
  <si>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</si>
  <si>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</si>
  <si>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</si>
  <si>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</si>
  <si>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</si>
  <si>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</si>
  <si>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</si>
  <si>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</si>
  <si>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</si>
  <si>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</si>
  <si>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</si>
  <si>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</si>
  <si>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</si>
  <si>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</si>
  <si>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</si>
  <si>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</si>
  <si>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</si>
  <si>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</si>
  <si>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</si>
  <si>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</si>
  <si>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</si>
  <si>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</si>
  <si>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</si>
  <si>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</si>
  <si>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</si>
  <si>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</si>
  <si>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</si>
  <si>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</si>
  <si>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</si>
  <si>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</si>
  <si>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</si>
  <si>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</si>
  <si>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</si>
  <si>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</si>
  <si>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</si>
  <si>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</si>
  <si>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</si>
  <si>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</si>
  <si>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</si>
  <si>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</si>
  <si>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</si>
  <si>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</si>
  <si>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</si>
  <si>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</si>
  <si>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</si>
  <si>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</si>
  <si>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</si>
  <si>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</si>
  <si>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</si>
  <si>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</si>
  <si>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</si>
  <si>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</si>
  <si>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</si>
  <si>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</si>
  <si>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</si>
  <si>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</si>
  <si>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</si>
  <si>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</si>
  <si>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</si>
  <si>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</si>
  <si>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</si>
  <si>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</si>
  <si>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</si>
  <si>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</si>
  <si>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</si>
  <si>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</si>
  <si>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</si>
  <si>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</si>
  <si>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</si>
  <si>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</si>
  <si>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</si>
  <si>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</si>
  <si>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</si>
  <si>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</si>
  <si>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</si>
  <si>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</si>
  <si>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</si>
  <si>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</si>
  <si>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</si>
  <si>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</si>
  <si>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</si>
  <si>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</si>
  <si>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</si>
  <si>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</si>
  <si>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</si>
  <si>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</si>
  <si>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</si>
  <si>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</si>
  <si>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</si>
  <si>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</si>
  <si>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</si>
  <si>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</si>
  <si>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</si>
  <si>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</si>
  <si>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</si>
  <si>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</si>
  <si>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</si>
  <si>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</si>
  <si>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</si>
  <si>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</si>
  <si>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</si>
  <si>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</si>
  <si>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</si>
  <si>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</si>
  <si>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</si>
  <si>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</si>
  <si>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</si>
  <si>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</si>
  <si>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</si>
  <si>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</si>
  <si>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</si>
  <si>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</si>
  <si>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</si>
  <si>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</si>
  <si>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</si>
  <si>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</si>
  <si>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</si>
  <si>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</si>
  <si>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</si>
  <si>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</si>
  <si>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</si>
  <si>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</si>
  <si>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</si>
  <si>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</si>
  <si>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</si>
  <si>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</si>
  <si>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</si>
  <si>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</si>
  <si>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</si>
  <si>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</si>
  <si>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</si>
  <si>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</si>
  <si>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</si>
  <si>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</si>
  <si>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</si>
  <si>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</si>
  <si>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</si>
  <si>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</si>
  <si>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</si>
  <si>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</si>
  <si>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</si>
  <si>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</si>
  <si>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</si>
  <si>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</si>
  <si>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</si>
  <si>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</si>
  <si>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</si>
  <si>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</si>
  <si>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</si>
  <si>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</si>
  <si>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</si>
  <si>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</si>
  <si>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</si>
  <si>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</si>
  <si>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</si>
  <si>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</si>
  <si>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</si>
  <si>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</si>
  <si>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</si>
  <si>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</si>
  <si>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</si>
  <si>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</si>
  <si>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</si>
  <si>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</si>
  <si>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</si>
  <si>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</si>
  <si>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</si>
  <si>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</si>
  <si>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</si>
  <si>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</si>
  <si>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</si>
  <si>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</si>
  <si>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</si>
  <si>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</si>
  <si>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</si>
  <si>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</si>
  <si>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</si>
  <si>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</si>
  <si>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</si>
  <si>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</si>
  <si>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</si>
  <si>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</si>
  <si>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</si>
  <si>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</si>
  <si>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</si>
  <si>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</si>
  <si>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</si>
  <si>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</si>
  <si>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</si>
  <si>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</si>
  <si>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</si>
  <si>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</si>
  <si>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</si>
  <si>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</si>
  <si>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</si>
  <si>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</si>
  <si>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</si>
  <si>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</si>
  <si>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</si>
  <si>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</si>
  <si>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</si>
  <si>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</si>
  <si>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</si>
  <si>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</si>
  <si>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</si>
  <si>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</si>
  <si>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</si>
  <si>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</si>
  <si>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</si>
  <si>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</si>
  <si>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</si>
  <si>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</si>
  <si>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</si>
  <si>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</si>
  <si>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</si>
  <si>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</si>
  <si>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</si>
  <si>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</si>
  <si>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</si>
  <si>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</si>
  <si>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</si>
  <si>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</si>
  <si>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</si>
  <si>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</si>
  <si>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</si>
  <si>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</si>
  <si>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</si>
  <si>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</si>
  <si>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</si>
  <si>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</si>
  <si>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</si>
  <si>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</si>
  <si>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</si>
  <si>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</si>
  <si>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</si>
  <si>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</si>
  <si>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</si>
  <si>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</si>
  <si>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</si>
  <si>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</si>
  <si>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</si>
  <si>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</si>
  <si>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</si>
  <si>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</si>
  <si>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</si>
  <si>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</si>
  <si>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</si>
  <si>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</si>
  <si>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</si>
  <si>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</si>
  <si>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</si>
  <si>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</si>
  <si>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</si>
  <si>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</si>
  <si>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</si>
  <si>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</si>
  <si>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</si>
  <si>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</si>
  <si>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</si>
  <si>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</si>
  <si>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</si>
  <si>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</si>
  <si>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</si>
  <si>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</si>
  <si>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</si>
  <si>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</si>
  <si>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</si>
  <si>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</si>
  <si>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</si>
  <si>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</si>
  <si>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</si>
  <si>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</si>
  <si>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</si>
  <si>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</si>
  <si>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</si>
  <si>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</si>
  <si>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</si>
  <si>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</si>
  <si>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</si>
  <si>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</si>
  <si>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</si>
  <si>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</si>
  <si>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</si>
  <si>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</si>
  <si>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</si>
  <si>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</si>
  <si>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</si>
  <si>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</si>
  <si>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</si>
  <si>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</si>
  <si>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</si>
  <si>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</si>
  <si>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</si>
  <si>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</si>
  <si>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</si>
  <si>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</si>
  <si>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</si>
  <si>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</si>
  <si>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</si>
  <si>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</si>
  <si>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</si>
  <si>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</si>
  <si>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</si>
  <si>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</si>
  <si>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</si>
  <si>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</si>
  <si>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</si>
  <si>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</si>
  <si>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</si>
  <si>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</si>
  <si>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</si>
  <si>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</si>
  <si>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</si>
  <si>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</si>
  <si>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</si>
  <si>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</si>
  <si>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</si>
  <si>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</si>
  <si>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</si>
  <si>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</si>
  <si>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</si>
  <si>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</si>
  <si>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</si>
  <si>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</si>
  <si>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</si>
  <si>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</si>
  <si>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</si>
  <si>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</si>
  <si>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</si>
  <si>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</si>
  <si>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</si>
  <si>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</si>
  <si>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</si>
  <si>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</si>
  <si>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</si>
  <si>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</si>
  <si>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</si>
  <si>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</si>
  <si>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</si>
  <si>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</si>
  <si>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</si>
  <si>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</si>
  <si>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</si>
  <si>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</si>
  <si>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</si>
  <si>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</si>
  <si>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</si>
  <si>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</si>
  <si>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</si>
  <si>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</si>
  <si>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</si>
  <si>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</si>
  <si>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</si>
  <si>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</si>
  <si>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</si>
  <si>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</si>
  <si>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</si>
  <si>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</si>
  <si>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</si>
  <si>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</si>
  <si>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</si>
  <si>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</si>
  <si>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</si>
  <si>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</si>
  <si>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</si>
  <si>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</si>
  <si>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</si>
  <si>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</si>
  <si>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</si>
  <si>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</si>
  <si>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</si>
  <si>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</si>
  <si>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</si>
  <si>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</si>
  <si>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</si>
  <si>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</si>
  <si>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</si>
  <si>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</si>
  <si>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</si>
  <si>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</si>
  <si>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</si>
  <si>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</si>
  <si>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</si>
  <si>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</si>
  <si>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</si>
  <si>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</si>
  <si>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</si>
  <si>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</si>
  <si>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</si>
  <si>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</si>
  <si>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</si>
  <si>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</si>
  <si>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</si>
  <si>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</si>
  <si>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</si>
  <si>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</si>
  <si>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</si>
  <si>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</si>
  <si>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</si>
  <si>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</si>
  <si>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</si>
  <si>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</si>
  <si>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</si>
  <si>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</si>
  <si>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</si>
  <si>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</si>
  <si>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</si>
  <si>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</si>
  <si>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</si>
  <si>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</si>
  <si>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</si>
  <si>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</si>
  <si>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</si>
  <si>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</si>
  <si>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</si>
  <si>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</si>
  <si>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</si>
  <si>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</si>
  <si>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</si>
  <si>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</si>
  <si>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</si>
  <si>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</si>
  <si>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</si>
  <si>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</si>
  <si>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</si>
  <si>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</si>
  <si>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</si>
  <si>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</si>
  <si>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</si>
  <si>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</si>
  <si>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</si>
  <si>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</si>
  <si>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</si>
  <si>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</si>
  <si>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</si>
  <si>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</si>
  <si>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</si>
  <si>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</si>
  <si>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</si>
  <si>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</si>
  <si>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</si>
  <si>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</si>
  <si>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</si>
  <si>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</si>
  <si>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</si>
  <si>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</si>
  <si>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</si>
  <si>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</si>
  <si>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</si>
  <si>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</si>
  <si>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</si>
  <si>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</si>
  <si>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</si>
  <si>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</si>
  <si>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</si>
  <si>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</si>
  <si>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</si>
  <si>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</si>
  <si>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</si>
  <si>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</si>
  <si>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</si>
  <si>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</si>
  <si>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</si>
  <si>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</si>
  <si>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</si>
  <si>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</si>
  <si>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</si>
  <si>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</si>
  <si>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</si>
  <si>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</si>
  <si>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</si>
  <si>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</si>
  <si>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</si>
  <si>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</si>
  <si>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</si>
  <si>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</si>
  <si>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</si>
  <si>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</si>
  <si>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</si>
  <si>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</si>
  <si>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</si>
  <si>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</si>
  <si>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</si>
  <si>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</si>
  <si>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</si>
  <si>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</si>
  <si>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</si>
  <si>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</si>
  <si>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</si>
  <si>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</si>
  <si>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</si>
  <si>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</si>
  <si>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</si>
  <si>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</si>
  <si>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</si>
  <si>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</si>
  <si>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</si>
  <si>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</si>
  <si>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</si>
  <si>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</si>
  <si>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</si>
  <si>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</si>
  <si>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</si>
  <si>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</si>
  <si>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</si>
  <si>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</si>
  <si>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</si>
  <si>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</si>
  <si>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</si>
  <si>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</si>
  <si>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</si>
  <si>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</si>
  <si>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</si>
  <si>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</si>
  <si>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</si>
  <si>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</si>
  <si>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</si>
  <si>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</si>
  <si>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</si>
  <si>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</si>
  <si>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</si>
  <si>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</si>
  <si>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</si>
  <si>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</si>
  <si>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</si>
  <si>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</si>
  <si>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</si>
  <si>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</si>
  <si>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</si>
  <si>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</si>
  <si>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</si>
  <si>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</si>
  <si>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</si>
  <si>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</si>
  <si>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</si>
  <si>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</si>
  <si>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</si>
  <si>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</si>
  <si>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</si>
  <si>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</si>
  <si>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</si>
  <si>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</si>
  <si>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</si>
  <si>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</si>
  <si>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</si>
  <si>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</si>
  <si>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</si>
  <si>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</si>
  <si>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</si>
  <si>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</si>
  <si>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</si>
  <si>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</si>
  <si>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</si>
  <si>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</si>
  <si>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</si>
  <si>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</si>
  <si>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</si>
  <si>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</si>
  <si>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</si>
  <si>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</si>
  <si>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</si>
  <si>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</si>
  <si>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</si>
  <si>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</si>
  <si>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</si>
  <si>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</si>
  <si>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</si>
  <si>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</si>
  <si>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</si>
  <si>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</si>
  <si>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</si>
  <si>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</si>
  <si>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</si>
  <si>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</si>
  <si>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</si>
  <si>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</si>
  <si>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</si>
  <si>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</si>
  <si>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</si>
  <si>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</si>
  <si>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</si>
  <si>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</si>
  <si>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</si>
  <si>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</si>
  <si>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</si>
  <si>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</si>
  <si>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</si>
  <si>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</si>
  <si>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</si>
  <si>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</si>
  <si>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</si>
  <si>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</si>
  <si>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</si>
  <si>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</si>
  <si>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</si>
  <si>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</si>
  <si>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</si>
  <si>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</si>
  <si>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</si>
  <si>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</si>
  <si>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</si>
  <si>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</si>
  <si>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</si>
  <si>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</si>
  <si>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</si>
  <si>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</si>
  <si>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</si>
  <si>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</si>
  <si>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</si>
  <si>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</si>
  <si>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</si>
  <si>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</si>
  <si>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</si>
  <si>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</si>
  <si>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</si>
  <si>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</si>
  <si>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</si>
  <si>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</si>
  <si>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</si>
  <si>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</si>
  <si>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</si>
  <si>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</si>
  <si>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</si>
  <si>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</si>
  <si>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</si>
  <si>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</si>
  <si>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</si>
  <si>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</si>
  <si>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</si>
  <si>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</si>
  <si>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</si>
  <si>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</si>
  <si>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</si>
  <si>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</si>
  <si>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</si>
  <si>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</si>
  <si>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</si>
  <si>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</si>
  <si>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</si>
  <si>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</si>
  <si>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</si>
  <si>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</si>
  <si>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</si>
  <si>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</si>
  <si>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</si>
  <si>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</si>
  <si>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</si>
  <si>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</si>
  <si>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</si>
  <si>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</si>
  <si>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</si>
  <si>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</si>
  <si>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</si>
  <si>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</si>
  <si>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</si>
  <si>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</si>
  <si>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</si>
  <si>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</si>
  <si>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</si>
  <si>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</si>
  <si>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</si>
  <si>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</si>
  <si>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</si>
  <si>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</si>
  <si>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</si>
  <si>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</si>
  <si>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</si>
  <si>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</si>
  <si>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</si>
  <si>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</si>
  <si>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</si>
  <si>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</si>
  <si>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</si>
  <si>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</si>
  <si>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</si>
  <si>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</si>
  <si>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</si>
  <si>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</si>
  <si>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</si>
  <si>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</si>
  <si>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</si>
  <si>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</si>
  <si>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</si>
  <si>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</si>
  <si>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</si>
  <si>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</si>
  <si>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</si>
  <si>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</si>
  <si>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</si>
  <si>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</si>
  <si>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</si>
  <si>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</si>
  <si>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</si>
  <si>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</si>
  <si>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</si>
  <si>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</si>
  <si>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</si>
  <si>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</si>
  <si>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</si>
  <si>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</si>
  <si>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</si>
  <si>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</si>
  <si>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</si>
  <si>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</si>
  <si>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</si>
  <si>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</si>
  <si>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</si>
  <si>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</si>
  <si>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</si>
  <si>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</si>
  <si>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</si>
  <si>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</si>
  <si>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</si>
  <si>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</si>
  <si>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</si>
  <si>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</si>
  <si>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</si>
  <si>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</si>
  <si>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</si>
  <si>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</si>
  <si>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</si>
  <si>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</si>
  <si>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</si>
  <si>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</si>
  <si>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</si>
  <si>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</si>
  <si>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</si>
  <si>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</si>
  <si>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</si>
  <si>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</si>
  <si>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</si>
  <si>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</si>
  <si>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</si>
  <si>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</si>
  <si>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</si>
  <si>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</si>
  <si>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</si>
  <si>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</si>
  <si>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</si>
  <si>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</si>
  <si>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</si>
  <si>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</si>
  <si>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</si>
  <si>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</si>
  <si>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</si>
  <si>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</si>
  <si>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</si>
  <si>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</si>
  <si>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</si>
  <si>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</si>
  <si>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</si>
  <si>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</si>
  <si>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</si>
  <si>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</si>
  <si>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</si>
  <si>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</si>
  <si>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</si>
  <si>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</si>
  <si>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</si>
  <si>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</si>
  <si>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</si>
  <si>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</si>
  <si>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</si>
  <si>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</si>
  <si>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</si>
  <si>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</si>
  <si>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</si>
  <si>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</si>
  <si>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</si>
  <si>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</si>
  <si>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</si>
  <si>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</si>
  <si>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</si>
  <si>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</si>
  <si>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</si>
  <si>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</si>
  <si>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</si>
  <si>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</si>
  <si>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</si>
  <si>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</si>
  <si>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</si>
  <si>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</si>
  <si>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</si>
  <si>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</si>
  <si>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</si>
  <si>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</si>
  <si>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</si>
  <si>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</si>
  <si>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</si>
  <si>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</si>
  <si>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</si>
  <si>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</si>
  <si>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</si>
  <si>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</si>
  <si>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</si>
  <si>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</si>
  <si>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</si>
  <si>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</si>
  <si>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</si>
  <si>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</si>
  <si>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</si>
  <si>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</si>
  <si>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</si>
  <si>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</si>
  <si>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</si>
  <si>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</si>
  <si>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</si>
  <si>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</si>
  <si>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</si>
  <si>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</si>
  <si>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</si>
  <si>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</si>
  <si>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</si>
  <si>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</si>
  <si>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</si>
  <si>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</si>
  <si>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</si>
  <si>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</si>
  <si>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</si>
  <si>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</si>
  <si>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</si>
  <si>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</si>
  <si>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</si>
  <si>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</si>
  <si>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</si>
  <si>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</si>
  <si>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</si>
  <si>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</si>
  <si>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</si>
  <si>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</si>
  <si>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</si>
  <si>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</si>
  <si>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</si>
  <si>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</si>
  <si>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</si>
  <si>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</si>
  <si>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</si>
  <si>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</si>
  <si>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</si>
  <si>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</si>
  <si>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</si>
  <si>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</si>
  <si>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</si>
  <si>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</si>
  <si>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</si>
  <si>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</si>
  <si>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</si>
  <si>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</si>
  <si>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</si>
  <si>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</si>
  <si>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</si>
  <si>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</si>
  <si>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</si>
  <si>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</si>
  <si>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</si>
  <si>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</si>
  <si>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</si>
  <si>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</si>
  <si>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</si>
  <si>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</si>
  <si>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</si>
  <si>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</si>
  <si>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</si>
  <si>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</si>
  <si>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</si>
  <si>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</si>
  <si>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</si>
  <si>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</si>
  <si>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</si>
  <si>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</si>
  <si>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</si>
  <si>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</si>
  <si>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</si>
  <si>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</si>
  <si>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</si>
  <si>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</si>
  <si>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</si>
  <si>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</si>
  <si>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</si>
  <si>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</si>
  <si>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</si>
  <si>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</si>
  <si>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</si>
  <si>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</si>
  <si>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</si>
  <si>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</si>
  <si>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</si>
  <si>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</si>
  <si>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</si>
  <si>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</si>
  <si>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</si>
  <si>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</si>
  <si>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</si>
  <si>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</si>
  <si>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</si>
  <si>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</si>
  <si>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</si>
  <si>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</si>
  <si>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</si>
  <si>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</si>
  <si>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</si>
  <si>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</si>
  <si>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</si>
  <si>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</si>
  <si>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</si>
  <si>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</si>
  <si>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</si>
  <si>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</si>
  <si>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</si>
  <si>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</si>
  <si>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</si>
  <si>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</si>
  <si>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</si>
  <si>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</si>
  <si>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</si>
  <si>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</si>
  <si>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</si>
  <si>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</si>
  <si>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</si>
  <si>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</si>
  <si>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</si>
  <si>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</si>
  <si>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</si>
  <si>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</si>
  <si>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</si>
  <si>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</si>
  <si>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</si>
  <si>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</si>
  <si>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</si>
  <si>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</si>
  <si>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</si>
  <si>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</si>
  <si>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</si>
  <si>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</si>
  <si>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</si>
  <si>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</si>
  <si>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</si>
  <si>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</si>
  <si>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</si>
  <si>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</si>
  <si>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</si>
  <si>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</si>
  <si>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</si>
  <si>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</si>
  <si>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</si>
  <si>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</si>
  <si>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</si>
  <si>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</si>
  <si>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</si>
  <si>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</si>
  <si>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</si>
  <si>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</si>
  <si>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</si>
  <si>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</si>
  <si>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</si>
  <si>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</si>
  <si>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</si>
  <si>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</si>
  <si>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</si>
  <si>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</si>
  <si>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</si>
  <si>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</si>
  <si>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</si>
  <si>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</si>
  <si>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</si>
  <si>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</si>
  <si>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</si>
  <si>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</si>
  <si>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</si>
  <si>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</si>
  <si>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</si>
  <si>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</si>
  <si>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</si>
  <si>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</si>
  <si>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</si>
  <si>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</si>
  <si>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</si>
  <si>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</si>
  <si>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</si>
  <si>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</si>
  <si>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</si>
  <si>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</si>
  <si>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</si>
  <si>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</si>
  <si>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</si>
  <si>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</si>
  <si>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</si>
  <si>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</si>
  <si>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</si>
  <si>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</si>
  <si>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</si>
  <si>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</si>
  <si>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</si>
  <si>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</si>
  <si>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</si>
  <si>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</si>
  <si>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</si>
  <si>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</si>
  <si>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</si>
  <si>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</si>
  <si>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</si>
  <si>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</si>
  <si>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</si>
  <si>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</si>
  <si>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</si>
  <si>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</si>
  <si>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</si>
  <si>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</si>
  <si>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</si>
  <si>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</si>
  <si>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</si>
  <si>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</si>
  <si>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</si>
  <si>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</si>
  <si>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</si>
  <si>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</si>
  <si>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</si>
  <si>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</si>
  <si>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</si>
  <si>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</si>
  <si>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</si>
  <si>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</si>
  <si>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</si>
  <si>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</si>
  <si>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</si>
  <si>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</si>
  <si>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</si>
  <si>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</si>
  <si>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</si>
  <si>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</si>
  <si>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</si>
  <si>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</si>
  <si>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</si>
  <si>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</si>
  <si>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</si>
  <si>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</si>
  <si>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</si>
  <si>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</si>
  <si>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</si>
  <si>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</si>
  <si>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</si>
  <si>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</si>
  <si>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</si>
  <si>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</si>
  <si>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</si>
  <si>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</si>
  <si>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</si>
  <si>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</si>
  <si>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</si>
  <si>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</si>
  <si>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</si>
  <si>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</si>
  <si>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</si>
  <si>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</si>
  <si>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</si>
  <si>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</si>
  <si>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</si>
  <si>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</si>
  <si>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</si>
  <si>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</si>
  <si>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</si>
  <si>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</si>
  <si>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</si>
  <si>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</si>
  <si>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</si>
  <si>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</si>
  <si>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</si>
  <si>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</si>
  <si>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</si>
  <si>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</si>
  <si>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</si>
  <si>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</si>
  <si>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</si>
  <si>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</si>
  <si>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</si>
  <si>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</si>
  <si>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</si>
  <si>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</si>
  <si>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</si>
  <si>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</si>
  <si>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</si>
  <si>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</si>
  <si>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</si>
  <si>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</si>
  <si>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</si>
  <si>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</si>
  <si>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</si>
  <si>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</si>
  <si>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</si>
  <si>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</si>
  <si>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</si>
  <si>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</si>
  <si>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</si>
  <si>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</si>
  <si>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</si>
  <si>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</si>
  <si>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</si>
  <si>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</si>
  <si>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</si>
  <si>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</si>
  <si>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</si>
  <si>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</si>
  <si>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</si>
  <si>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</si>
  <si>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</si>
  <si>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</si>
  <si>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</si>
  <si>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</si>
  <si>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</si>
  <si>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</si>
  <si>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</si>
  <si>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</si>
  <si>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</si>
  <si>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</si>
  <si>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</si>
  <si>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</si>
  <si>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</si>
  <si>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</si>
  <si>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</si>
  <si>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</si>
  <si>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</si>
  <si>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</si>
  <si>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</si>
  <si>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</si>
  <si>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</si>
  <si>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</si>
  <si>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</si>
  <si>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</si>
  <si>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</si>
  <si>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</si>
  <si>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</si>
  <si>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</si>
  <si>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</si>
  <si>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</si>
  <si>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</si>
  <si>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</si>
  <si>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</si>
  <si>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</si>
  <si>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</si>
  <si>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</si>
  <si>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</si>
  <si>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</si>
  <si>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</si>
  <si>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</si>
  <si>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</si>
  <si>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</si>
  <si>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</si>
  <si>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</si>
  <si>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</si>
  <si>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</si>
  <si>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</si>
  <si>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</si>
  <si>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</si>
  <si>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</si>
  <si>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</si>
  <si>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</si>
  <si>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</si>
  <si>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</si>
  <si>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</si>
  <si>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</si>
  <si>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</si>
  <si>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</si>
  <si>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</si>
  <si>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</si>
  <si>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</si>
  <si>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</si>
  <si>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</si>
  <si>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</si>
  <si>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</si>
  <si>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</si>
  <si>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</si>
  <si>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</si>
  <si>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</si>
  <si>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</si>
  <si>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</si>
  <si>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</si>
  <si>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</si>
  <si>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</si>
  <si>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</si>
  <si>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</si>
  <si>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</si>
  <si>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</si>
  <si>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</si>
  <si>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</si>
  <si>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</si>
  <si>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</si>
  <si>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</si>
  <si>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</si>
  <si>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</si>
  <si>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</si>
  <si>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</si>
  <si>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</si>
  <si>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</si>
  <si>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</si>
  <si>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</si>
  <si>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</si>
  <si>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</si>
  <si>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</si>
  <si>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</si>
  <si>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</si>
  <si>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</si>
  <si>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</si>
  <si>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</si>
  <si>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</si>
  <si>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</si>
  <si>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</si>
  <si>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</si>
  <si>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</si>
  <si>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</si>
  <si>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</si>
  <si>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</si>
  <si>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</si>
  <si>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</si>
  <si>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</si>
  <si>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</si>
  <si>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</si>
  <si>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</si>
  <si>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</si>
  <si>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</si>
  <si>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</si>
  <si>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</si>
  <si>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</si>
  <si>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</si>
  <si>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</si>
  <si>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</si>
  <si>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</si>
  <si>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</si>
  <si>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</si>
  <si>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</si>
  <si>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</si>
  <si>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</si>
  <si>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</si>
  <si>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</si>
  <si>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</si>
  <si>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</si>
  <si>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</si>
  <si>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</si>
  <si>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</si>
  <si>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</si>
  <si>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</si>
  <si>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</si>
  <si>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</si>
  <si>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</si>
  <si>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</si>
  <si>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</si>
  <si>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</si>
  <si>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</si>
  <si>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</si>
  <si>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</si>
  <si>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</si>
  <si>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</si>
  <si>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</si>
  <si>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</si>
  <si>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</si>
  <si>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</si>
  <si>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</si>
  <si>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</si>
  <si>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</si>
  <si>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</si>
  <si>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</si>
  <si>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</si>
  <si>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</si>
  <si>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</si>
  <si>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</si>
  <si>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</si>
  <si>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</si>
  <si>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</si>
  <si>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</si>
  <si>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</si>
  <si>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</si>
  <si>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</si>
  <si>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</si>
  <si>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</si>
  <si>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</si>
  <si>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</si>
  <si>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</si>
  <si>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</si>
  <si>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</si>
  <si>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</si>
  <si>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</si>
  <si>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</si>
  <si>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</si>
  <si>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</si>
  <si>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</si>
  <si>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</si>
  <si>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</si>
  <si>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</si>
  <si>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</si>
  <si>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</si>
  <si>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</si>
  <si>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</si>
  <si>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</si>
  <si>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</si>
  <si>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</si>
  <si>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</si>
  <si>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</si>
  <si>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</si>
  <si>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</si>
  <si>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</si>
  <si>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</si>
  <si>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</si>
  <si>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</si>
  <si>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</si>
  <si>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</si>
  <si>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</si>
  <si>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</si>
  <si>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</si>
  <si>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</si>
  <si>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</si>
  <si>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</si>
  <si>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</si>
  <si>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</si>
  <si>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</si>
  <si>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</si>
  <si>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</si>
  <si>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</si>
  <si>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</si>
  <si>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</si>
  <si>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</si>
  <si>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</si>
  <si>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</si>
  <si>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</si>
  <si>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</si>
  <si>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</si>
  <si>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</si>
  <si>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</si>
  <si>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</si>
  <si>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</si>
  <si>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</si>
  <si>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</si>
  <si>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</si>
  <si>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</si>
  <si>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</si>
  <si>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</si>
  <si>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</si>
  <si>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</si>
  <si>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</si>
  <si>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</si>
  <si>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</si>
  <si>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</si>
  <si>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</si>
  <si>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</si>
  <si>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</si>
  <si>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</si>
  <si>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</si>
  <si>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</si>
  <si>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</si>
  <si>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</si>
  <si>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</si>
  <si>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</si>
  <si>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</si>
  <si>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</si>
  <si>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</si>
  <si>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</si>
  <si>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</si>
  <si>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</si>
  <si>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</si>
  <si>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</si>
  <si>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</si>
  <si>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</si>
  <si>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</si>
  <si>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</si>
  <si>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</si>
  <si>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</si>
  <si>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</si>
  <si>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</si>
  <si>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</si>
  <si>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</si>
  <si>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</si>
  <si>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</si>
  <si>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</si>
  <si>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</si>
  <si>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</si>
  <si>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</si>
  <si>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</si>
  <si>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</si>
  <si>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</si>
  <si>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</si>
  <si>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</si>
  <si>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</si>
  <si>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</si>
  <si>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</si>
  <si>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</si>
  <si>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</si>
  <si>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</si>
  <si>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</si>
  <si>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</si>
  <si>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</si>
  <si>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</si>
  <si>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</si>
  <si>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</si>
  <si>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</si>
  <si>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</si>
  <si>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</si>
  <si>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</si>
  <si>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</si>
  <si>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</si>
  <si>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</si>
  <si>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</si>
  <si>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</si>
  <si>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</si>
  <si>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</si>
  <si>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</si>
  <si>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</si>
  <si>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</si>
  <si>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</si>
  <si>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</si>
  <si>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</si>
  <si>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</si>
  <si>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</si>
  <si>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</si>
  <si>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</si>
  <si>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</si>
  <si>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</si>
  <si>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</si>
  <si>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</si>
  <si>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</si>
  <si>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</si>
  <si>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</si>
  <si>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</si>
  <si>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</si>
  <si>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</si>
  <si>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</si>
  <si>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</si>
  <si>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</si>
  <si>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</si>
  <si>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</si>
  <si>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</si>
  <si>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</si>
  <si>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</si>
  <si>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</si>
  <si>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</si>
  <si>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</si>
  <si>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</si>
  <si>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</si>
  <si>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</si>
  <si>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</si>
  <si>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</si>
  <si>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</si>
  <si>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</si>
  <si>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</si>
  <si>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</si>
  <si>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</si>
  <si>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</si>
  <si>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</si>
  <si>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</si>
  <si>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</si>
  <si>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</si>
  <si>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</si>
  <si>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</si>
  <si>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</si>
  <si>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</si>
  <si>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</si>
  <si>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</si>
  <si>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</si>
  <si>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</si>
  <si>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</si>
  <si>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</si>
  <si>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</si>
  <si>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</si>
  <si>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</si>
  <si>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</si>
  <si>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</si>
  <si>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</si>
  <si>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</si>
  <si>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</si>
  <si>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</si>
  <si>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</si>
  <si>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</si>
  <si>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</si>
  <si>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</si>
  <si>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</si>
  <si>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</si>
  <si>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</si>
  <si>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</si>
  <si>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</si>
  <si>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</si>
  <si>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</si>
  <si>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</si>
  <si>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</si>
  <si>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</si>
  <si>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</si>
  <si>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</si>
  <si>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</si>
  <si>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</si>
  <si>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</si>
  <si>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</si>
  <si>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</si>
  <si>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</si>
  <si>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</si>
  <si>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</si>
  <si>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</si>
  <si>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</si>
  <si>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</si>
  <si>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</si>
  <si>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</si>
  <si>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</si>
  <si>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</si>
  <si>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</si>
  <si>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</si>
  <si>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</si>
  <si>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</si>
  <si>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</si>
  <si>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</si>
  <si>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</si>
  <si>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</si>
  <si>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</si>
  <si>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</si>
  <si>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</si>
  <si>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</si>
  <si>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</si>
  <si>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</si>
  <si>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</si>
  <si>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</si>
  <si>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</si>
  <si>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</si>
  <si>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</si>
  <si>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</si>
  <si>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</si>
  <si>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</si>
  <si>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</si>
  <si>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</si>
  <si>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</si>
  <si>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</si>
  <si>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</si>
  <si>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</si>
  <si>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</si>
  <si>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</si>
  <si>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</si>
  <si>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</si>
  <si>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</si>
  <si>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</si>
  <si>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</si>
  <si>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</si>
  <si>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</si>
  <si>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</si>
  <si>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</si>
  <si>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</si>
  <si>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</si>
  <si>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</si>
  <si>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</si>
  <si>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</si>
  <si>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</si>
  <si>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</si>
  <si>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</si>
  <si>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</si>
  <si>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</si>
  <si>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</si>
  <si>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</si>
  <si>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</si>
  <si>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</si>
  <si>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</si>
  <si>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</si>
  <si>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</si>
  <si>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</si>
  <si>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</si>
  <si>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</si>
  <si>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</si>
  <si>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</si>
  <si>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</si>
  <si>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</si>
  <si>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</si>
  <si>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</si>
  <si>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</si>
  <si>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</si>
  <si>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</si>
  <si>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</si>
  <si>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</si>
  <si>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</si>
  <si>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</si>
  <si>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</si>
  <si>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</si>
  <si>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</si>
  <si>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</si>
  <si>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</si>
  <si>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</si>
  <si>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</si>
  <si>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</si>
  <si>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</si>
  <si>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</si>
  <si>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</si>
  <si>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</si>
  <si>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</si>
  <si>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</si>
  <si>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</si>
  <si>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</si>
  <si>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</si>
  <si>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</si>
  <si>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</si>
  <si>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</si>
  <si>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</si>
  <si>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</si>
  <si>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</si>
  <si>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</si>
  <si>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</si>
  <si>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</si>
  <si>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</si>
  <si>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</si>
  <si>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</si>
  <si>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</si>
  <si>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</si>
  <si>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</si>
  <si>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</si>
  <si>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</si>
  <si>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</si>
  <si>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</si>
  <si>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</si>
  <si>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</si>
  <si>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</si>
  <si>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</si>
  <si>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</si>
  <si>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</si>
  <si>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</si>
  <si>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</si>
  <si>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</si>
  <si>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</si>
  <si>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</si>
  <si>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</si>
  <si>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</si>
  <si>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</si>
  <si>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</si>
  <si>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</si>
  <si>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</si>
  <si>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</si>
  <si>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</si>
  <si>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</si>
  <si>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</si>
  <si>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</si>
  <si>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</si>
  <si>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</si>
  <si>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</si>
  <si>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</si>
  <si>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</si>
  <si>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</si>
  <si>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</si>
  <si>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</si>
  <si>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</si>
  <si>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</si>
  <si>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</si>
  <si>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</si>
  <si>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</si>
  <si>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</si>
  <si>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</si>
  <si>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</si>
  <si>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</si>
  <si>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</si>
  <si>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</si>
  <si>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</si>
  <si>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</si>
  <si>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</si>
  <si>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</si>
  <si>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</si>
  <si>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</si>
  <si>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</si>
  <si>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</si>
  <si>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</si>
  <si>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</si>
  <si>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</si>
  <si>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</si>
  <si>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</si>
  <si>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</si>
  <si>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</si>
  <si>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</si>
  <si>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</si>
  <si>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</si>
  <si>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</si>
  <si>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</si>
  <si>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</si>
  <si>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</si>
  <si>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</si>
  <si>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</si>
  <si>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</si>
  <si>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</si>
  <si>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</si>
  <si>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</si>
  <si>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</si>
  <si>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</si>
  <si>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</si>
  <si>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</si>
  <si>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</si>
  <si>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</si>
  <si>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</si>
  <si>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</si>
  <si>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</si>
  <si>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</si>
  <si>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</si>
  <si>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</si>
  <si>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</si>
  <si>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</si>
  <si>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</si>
  <si>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</si>
  <si>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</si>
  <si>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</si>
  <si>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</si>
  <si>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</si>
  <si>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</si>
  <si>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</si>
  <si>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</si>
  <si>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</si>
  <si>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</si>
  <si>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</si>
  <si>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</si>
  <si>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</si>
  <si>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</si>
  <si>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</si>
  <si>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</si>
  <si>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</si>
  <si>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</si>
  <si>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</si>
  <si>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</si>
  <si>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</si>
  <si>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</si>
  <si>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</si>
  <si>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</si>
  <si>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</si>
  <si>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</si>
  <si>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</si>
  <si>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</si>
  <si>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</si>
  <si>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</si>
  <si>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</si>
  <si>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</si>
  <si>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</si>
  <si>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</si>
  <si>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</si>
  <si>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</si>
  <si>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</si>
  <si>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</si>
  <si>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</si>
  <si>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</si>
  <si>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</si>
  <si>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</si>
  <si>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</si>
  <si>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</si>
  <si>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</si>
  <si>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</si>
  <si>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</si>
  <si>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</si>
  <si>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</si>
  <si>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</si>
  <si>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</si>
  <si>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</si>
  <si>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</si>
  <si>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</si>
  <si>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</si>
  <si>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</si>
  <si>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</si>
  <si>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</si>
  <si>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</si>
  <si>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</si>
  <si>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</si>
  <si>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</si>
  <si>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</si>
  <si>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</si>
  <si>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</si>
  <si>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</si>
  <si>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</si>
  <si>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</si>
  <si>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</si>
  <si>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</si>
  <si>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</si>
  <si>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</si>
  <si>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</si>
  <si>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</si>
  <si>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</si>
  <si>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</si>
  <si>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</si>
  <si>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</si>
  <si>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</si>
  <si>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</si>
  <si>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</si>
  <si>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</si>
  <si>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</si>
  <si>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</si>
  <si>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</si>
  <si>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</si>
  <si>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</si>
  <si>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</si>
  <si>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</si>
  <si>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</si>
  <si>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</si>
  <si>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</si>
  <si>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</si>
  <si>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</si>
  <si>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</si>
  <si>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</si>
  <si>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</si>
  <si>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</si>
  <si>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</si>
  <si>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</si>
  <si>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</si>
  <si>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</si>
  <si>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</si>
  <si>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</si>
  <si>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</si>
  <si>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</si>
  <si>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</si>
  <si>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</si>
  <si>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</si>
  <si>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</si>
  <si>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</si>
  <si>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</si>
  <si>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</si>
  <si>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</si>
  <si>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</si>
  <si>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</si>
  <si>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</si>
  <si>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</si>
  <si>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</si>
  <si>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</si>
  <si>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</si>
  <si>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</si>
  <si>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</si>
  <si>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</si>
  <si>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</si>
  <si>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</si>
  <si>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</si>
  <si>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</si>
  <si>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</si>
  <si>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</si>
  <si>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</si>
  <si>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</si>
  <si>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</si>
  <si>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</si>
  <si>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</si>
  <si>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</si>
  <si>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</si>
  <si>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</si>
  <si>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</si>
  <si>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</si>
  <si>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</si>
  <si>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</si>
  <si>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</si>
  <si>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</si>
  <si>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</si>
  <si>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</si>
  <si>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</si>
  <si>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</si>
  <si>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</si>
  <si>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</si>
  <si>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</si>
  <si>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</si>
  <si>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</si>
  <si>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</si>
  <si>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</si>
  <si>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</si>
  <si>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</si>
  <si>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</si>
  <si>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</si>
  <si>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</si>
  <si>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</si>
  <si>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</si>
  <si>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</si>
  <si>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</si>
  <si>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</si>
  <si>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</si>
  <si>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</si>
  <si>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</si>
  <si>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</si>
  <si>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</si>
  <si>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</si>
  <si>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</si>
  <si>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</si>
  <si>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</si>
  <si>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</si>
  <si>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</si>
  <si>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</si>
  <si>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</si>
  <si>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</si>
  <si>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</si>
  <si>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</si>
  <si>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</si>
  <si>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</si>
  <si>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</si>
  <si>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</si>
  <si>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</si>
  <si>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</si>
  <si>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</si>
  <si>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</si>
  <si>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</si>
  <si>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</si>
  <si>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</si>
  <si>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</si>
  <si>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</si>
  <si>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</si>
  <si>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</si>
  <si>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</si>
  <si>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</si>
  <si>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</si>
  <si>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</si>
  <si>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</si>
  <si>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</si>
  <si>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</si>
  <si>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</si>
  <si>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</si>
  <si>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</si>
  <si>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</si>
  <si>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</si>
  <si>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</si>
  <si>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</si>
  <si>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</si>
  <si>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</si>
  <si>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</si>
  <si>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</si>
  <si>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</si>
  <si>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</si>
  <si>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</si>
  <si>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</si>
  <si>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</si>
  <si>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</si>
  <si>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</si>
  <si>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</si>
  <si>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</si>
  <si>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</si>
  <si>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</si>
  <si>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</si>
  <si>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</si>
  <si>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</si>
  <si>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</si>
  <si>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</si>
  <si>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</si>
  <si>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</si>
  <si>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</si>
  <si>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</si>
  <si>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</si>
  <si>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</si>
  <si>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</si>
  <si>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</si>
  <si>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</si>
  <si>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</si>
  <si>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</si>
  <si>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</si>
  <si>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</si>
  <si>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</si>
  <si>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</si>
  <si>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</si>
  <si>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</si>
  <si>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</si>
  <si>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</si>
  <si>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</si>
  <si>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</si>
  <si>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</si>
  <si>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</si>
  <si>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</si>
  <si>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</si>
  <si>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</si>
  <si>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</si>
  <si>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</si>
  <si>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</si>
  <si>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</si>
  <si>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</si>
  <si>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</si>
  <si>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</si>
  <si>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</si>
  <si>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</si>
  <si>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</si>
  <si>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</si>
  <si>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</si>
  <si>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</si>
  <si>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</si>
  <si>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</si>
  <si>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</si>
  <si>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</si>
  <si>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</si>
  <si>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</si>
  <si>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</si>
  <si>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</si>
  <si>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</si>
  <si>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</si>
  <si>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</si>
  <si>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</si>
  <si>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</si>
  <si>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</si>
  <si>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</si>
  <si>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</si>
  <si>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</si>
  <si>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</si>
  <si>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</si>
  <si>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</si>
  <si>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</si>
  <si>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</si>
  <si>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</si>
  <si>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</si>
  <si>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</si>
  <si>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</si>
  <si>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</si>
  <si>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</si>
  <si>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</si>
  <si>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</si>
  <si>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</si>
  <si>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</si>
  <si>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</si>
  <si>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</si>
  <si>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</si>
  <si>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</si>
  <si>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</si>
  <si>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</si>
  <si>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</si>
  <si>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</si>
  <si>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</si>
  <si>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</si>
  <si>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</si>
  <si>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</si>
  <si>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</si>
  <si>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</si>
  <si>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</si>
  <si>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</si>
  <si>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</si>
  <si>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</si>
  <si>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</si>
  <si>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</si>
  <si>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</si>
  <si>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</si>
  <si>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</si>
  <si>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</si>
  <si>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</si>
  <si>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</si>
  <si>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</si>
  <si>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</si>
  <si>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</si>
  <si>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</si>
  <si>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</si>
  <si>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</si>
  <si>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</si>
  <si>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</si>
  <si>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</si>
  <si>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</si>
  <si>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</si>
  <si>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</si>
  <si>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</si>
  <si>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</si>
  <si>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</si>
  <si>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</si>
  <si>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</si>
  <si>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</si>
  <si>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</si>
  <si>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</si>
  <si>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</si>
  <si>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</si>
  <si>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</si>
  <si>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</si>
  <si>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</si>
  <si>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</si>
  <si>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</si>
  <si>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</si>
  <si>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</si>
  <si>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</si>
  <si>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</si>
  <si>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</si>
  <si>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</si>
  <si>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</si>
  <si>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</si>
  <si>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</si>
  <si>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</si>
  <si>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</si>
  <si>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</si>
  <si>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</si>
  <si>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</si>
  <si>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</si>
  <si>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</si>
  <si>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</si>
  <si>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</si>
  <si>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</si>
  <si>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</si>
  <si>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</si>
  <si>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</si>
  <si>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</si>
  <si>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</si>
  <si>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</si>
  <si>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</si>
  <si>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</si>
  <si>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</si>
  <si>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</si>
  <si>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</si>
  <si>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</si>
  <si>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</si>
  <si>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</si>
  <si>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</si>
  <si>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</si>
  <si>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</si>
  <si>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</si>
  <si>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</si>
  <si>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</si>
  <si>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</si>
  <si>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</si>
  <si>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总价</t>
  </si>
  <si>
    <t>办公</t>
  </si>
  <si>
    <t>无租约</t>
  </si>
  <si>
    <t>否</t>
  </si>
  <si>
    <t>利息：取LPR加浮动点数</t>
  </si>
  <si>
    <t>未包含在土地购买价格中</t>
  </si>
  <si>
    <t>已包含在土地取得成本中</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</si>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</sst>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71;&#20140;LINK&#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12680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1008</v>
      </c>
    </row>
    <row r="20" spans="1:2">
      <c r="A20" s="1139" t="s">
        <v>912</v>
      </c>
      <c r="B20" s="1126" t="str">
        <f>'预评函-2（1）'!C7</f>
        <v>总价（万元）</v>
      </c>
    </row>
    <row r="21" spans="1:2">
      <c r="A21" s="1139" t="s">
        <v>875</v>
      </c>
      <c r="B21" s="1126">
        <f ca="1">'预评函-2（1）'!D9</f>
        <v>22680</v>
      </c>
    </row>
    <row r="22" spans="1:2">
      <c r="A22" s="1139" t="s">
        <v>876</v>
      </c>
      <c r="B22" s="1126" t="str">
        <f ca="1">'预评函-2（1）'!D8</f>
        <v>壹仟零捌万元整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1008</v>
      </c>
    </row>
    <row r="30" spans="1:2">
      <c r="A30" s="1139" t="s">
        <v>882</v>
      </c>
      <c r="B30" s="1126" t="str">
        <f ca="1">'预评函-2（1）'!D16</f>
        <v>壹仟零捌万元整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769</v>
      </c>
    </row>
    <row r="38" spans="1:2">
      <c r="A38" s="1139" t="s">
        <v>890</v>
      </c>
      <c r="B38" s="1126">
        <f ca="1">'预评函-2（2）'!E4</f>
        <v>17303</v>
      </c>
    </row>
    <row r="39" spans="1:2">
      <c r="A39" s="1139" t="s">
        <v>891</v>
      </c>
      <c r="B39" s="1126" t="str">
        <f ca="1">'预评函-2（2）'!D5</f>
        <v>柒佰陆拾玖万元整</v>
      </c>
    </row>
    <row r="40" spans="1:2">
      <c r="A40" s="1139" t="s">
        <v>892</v>
      </c>
      <c r="B40" s="1126">
        <f ca="1">'预评函-2（2）'!F4</f>
        <v>239</v>
      </c>
    </row>
    <row r="41" spans="1:2">
      <c r="A41" s="1139" t="s">
        <v>893</v>
      </c>
      <c r="B41" s="1126">
        <f ca="1">'预评函-2（2）'!G4</f>
        <v>5378</v>
      </c>
    </row>
    <row r="42" spans="1:2" s="1136" customFormat="1" ht="15.75" thickBot="1">
      <c r="A42" s="1140" t="s">
        <v>894</v>
      </c>
      <c r="B42" s="1128" t="str">
        <f ca="1">'预评函-2（2）'!F5</f>
        <v>贰佰叁拾玖万元整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22680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15" sqref="F1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44806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444.44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E41" sqref="E4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E12*B5</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1777760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3.7</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1008</v>
      </c>
      <c r="C5" s="2499">
        <f ca="1">ROUND(B5*10000/$B$1,0)</f>
        <v>22680</v>
      </c>
      <c r="D5" s="2499" t="e">
        <f ca="1">ROUND(B5*10000/$B$2,0)</f>
        <v>#DIV/0!</v>
      </c>
      <c r="E5" s="1562"/>
      <c r="F5" s="2500"/>
      <c r="G5" s="2500"/>
    </row>
    <row r="6" spans="1:9" ht="16.5">
      <c r="A6" s="2499" t="s">
        <v>981</v>
      </c>
      <c r="B6" s="2499">
        <f ca="1">SUM(G14:G23)</f>
        <v>1008</v>
      </c>
      <c r="C6" s="2499">
        <f t="shared" ref="C6:C8" ca="1" si="0">ROUND(B6*10000/$B$1,0)</f>
        <v>22680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1008</v>
      </c>
      <c r="E14" s="2835">
        <f ca="1">ROUND(D14*10000/B14,0)</f>
        <v>22680</v>
      </c>
      <c r="F14" s="2835" t="e">
        <f ca="1">ROUND(D14*10000/C14,0)</f>
        <v>#DIV/0!</v>
      </c>
      <c r="G14" s="2835">
        <f ca="1">IF('数据-取费表'!B3="万元",IF(A14="估价对象1（结果表）",结果表!D125,'结果表 (1修多)'!D129),IF(A14="估价对象1（结果表）",结果表!D125,'结果表 (1修多)'!D129)/10000)</f>
        <v>1008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4" zoomScale="80" zoomScaleNormal="100" zoomScaleSheetLayoutView="80" zoomScalePageLayoutView="80" workbookViewId="0">
      <selection activeCell="E134" sqref="E13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3043</v>
      </c>
      <c r="D4" s="2632" t="s">
        <v>3044</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5">
      <c r="A19" s="2638" t="s">
        <v>1494</v>
      </c>
      <c r="B19" s="2639" t="s">
        <v>1495</v>
      </c>
      <c r="C19" s="2640">
        <f ca="1">SUMIF(INDIRECT("'"&amp;C4&amp;"'"&amp;"!A:A"),结果表!B19,INDIRECT("'"&amp;C4&amp;"'"&amp;"!B:B"))</f>
        <v>1061</v>
      </c>
      <c r="D19" s="2641">
        <f ca="1">SUMIF(INDIRECT("'"&amp;D4&amp;"'"&amp;"!A:A"),结果表!B19,INDIRECT("'"&amp;D4&amp;"'"&amp;"!B:B"))</f>
        <v>954</v>
      </c>
      <c r="E19" s="2638" t="s">
        <v>1496</v>
      </c>
      <c r="F19" s="2639" t="s">
        <v>1495</v>
      </c>
      <c r="G19" s="2642">
        <f ca="1">ROUND(C19*$C$18+D19*$D$18,0)</f>
        <v>1008</v>
      </c>
      <c r="H19" s="2643" t="str">
        <f>'数据-取费表'!B3</f>
        <v>万元</v>
      </c>
      <c r="I19" s="2691"/>
      <c r="J19" s="2766"/>
    </row>
    <row r="20" spans="1:36" ht="15">
      <c r="A20" s="2644"/>
      <c r="B20" s="1622" t="s">
        <v>1497</v>
      </c>
      <c r="C20" s="1847">
        <f ca="1">SUMIF(INDIRECT("'"&amp;C4&amp;"'"&amp;"!A:A"),结果表!B20,INDIRECT("'"&amp;C4&amp;"'"&amp;"!B:B"))</f>
        <v>23869</v>
      </c>
      <c r="D20" s="1850">
        <f ca="1">SUMIF(INDIRECT("'"&amp;D4&amp;"'"&amp;"!A:A"),结果表!B20,INDIRECT("'"&amp;D4&amp;"'"&amp;"!B:B"))</f>
        <v>21468</v>
      </c>
      <c r="E20" s="2644"/>
      <c r="F20" s="1622" t="s">
        <v>1497</v>
      </c>
      <c r="G20" s="2021">
        <f ca="1">ROUND(C20*$C$18+D20*$D$18,0)</f>
        <v>22669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0.11215932914046123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1008</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769</v>
      </c>
      <c r="D34" s="2668">
        <f ca="1">IF(D33="自定义",ROUND(C34/C32,3),1-D35)</f>
        <v>0.76300000000000001</v>
      </c>
      <c r="E34" s="1363" t="s">
        <v>1510</v>
      </c>
      <c r="F34" s="2669">
        <v>2000</v>
      </c>
      <c r="G34" s="905"/>
      <c r="H34" s="905"/>
      <c r="I34" s="905"/>
      <c r="J34" s="2765"/>
    </row>
    <row r="35" spans="1:17" ht="15.75" thickBot="1">
      <c r="A35" s="1395"/>
      <c r="B35" s="2670" t="s">
        <v>1511</v>
      </c>
      <c r="C35" s="2671">
        <f ca="1">IF(D33="自定义",F35,ROUND(C32*D35,0))</f>
        <v>239</v>
      </c>
      <c r="D35" s="2672">
        <f ca="1">IF(D33="自定义",ROUND(C35/C32,3),IF(D33="成本法成本比率",成本法!C56,IF(D33="收益法收益比率",收益法!J38,收益法!J41)))</f>
        <v>0.23699999999999999</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1008</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44806</v>
      </c>
      <c r="O47" s="3430"/>
      <c r="P47" s="3430"/>
      <c r="Q47" s="1236"/>
    </row>
    <row r="48" spans="1:17" ht="25.5">
      <c r="A48" s="3503" t="s">
        <v>1536</v>
      </c>
      <c r="B48" s="3437"/>
      <c r="C48" s="3437"/>
      <c r="D48" s="12">
        <f ca="1">IF(H48="情况1",0,IF(H48="情况2",D52,IF(H48="情况3",D53,IF(H48="情况4",D54))))</f>
        <v>54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1008</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54</v>
      </c>
      <c r="E52" s="2020" t="s">
        <v>1553</v>
      </c>
      <c r="F52" s="2493">
        <f>'数据-取费表'!E29</f>
        <v>5.6000000000000001E-2</v>
      </c>
      <c r="G52" s="2494"/>
      <c r="H52" s="905"/>
      <c r="I52" s="2898"/>
      <c r="J52" s="2773"/>
      <c r="K52" s="2454">
        <v>1</v>
      </c>
      <c r="L52" s="3417" t="s">
        <v>2515</v>
      </c>
      <c r="M52" s="3417"/>
      <c r="N52" s="2456">
        <f ca="1">D48</f>
        <v>54</v>
      </c>
      <c r="O52" s="2454" t="str">
        <f>E48</f>
        <v>销售额×税（费）率</v>
      </c>
      <c r="P52" s="2457">
        <f>F48</f>
        <v>5.6000000000000001E-2</v>
      </c>
      <c r="Q52" s="1236"/>
    </row>
    <row r="53" spans="1:17" ht="12" customHeight="1">
      <c r="A53" s="2010" t="s">
        <v>1555</v>
      </c>
      <c r="B53" s="3488" t="s">
        <v>2593</v>
      </c>
      <c r="C53" s="3477"/>
      <c r="D53" s="1028">
        <f ca="1">ROUND(D45*'数据-取费表'!E29/(1+'数据-取费表'!F30),0)</f>
        <v>54</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54</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54</v>
      </c>
      <c r="P57" s="2465"/>
      <c r="Q57" s="1234" t="e">
        <f ca="1">O57/N49</f>
        <v>#VALUE!</v>
      </c>
    </row>
    <row r="58" spans="1:17" ht="24.75">
      <c r="A58" s="2010" t="s">
        <v>1551</v>
      </c>
      <c r="B58" s="3488" t="s">
        <v>1569</v>
      </c>
      <c r="C58" s="3476"/>
      <c r="D58" s="12">
        <f ca="1">IF(H58="转让取得",C81,C97)</f>
        <v>570</v>
      </c>
      <c r="E58" s="2020" t="s">
        <v>1564</v>
      </c>
      <c r="F58" s="235" t="s">
        <v>48</v>
      </c>
      <c r="G58" s="2494"/>
      <c r="H58" s="2496" t="s">
        <v>1570</v>
      </c>
      <c r="I58" s="2900"/>
      <c r="J58" s="2773"/>
      <c r="K58" s="3417"/>
      <c r="L58" s="3417"/>
      <c r="M58" s="2462" t="s">
        <v>2520</v>
      </c>
      <c r="N58" s="2466"/>
      <c r="O58" s="2467" t="str">
        <f ca="1">IF(H19="元",NUMBERSTRING(INT(O57),2)&amp;"元整",NUMBERSTRING(INT(O57*10000),2)&amp;"元整")</f>
        <v>伍拾肆万元整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960</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1008</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960</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54</v>
      </c>
      <c r="D68" s="2170">
        <f>'数据-取费表'!E29</f>
        <v>5.6000000000000001E-2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954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570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954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570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1061</v>
      </c>
      <c r="D101" s="2727">
        <f ca="1">D19</f>
        <v>954</v>
      </c>
      <c r="E101" s="1389"/>
      <c r="F101" s="3461" t="str">
        <f>项目基本情况!I1</f>
        <v>北京市房地产</v>
      </c>
      <c r="G101" s="3463"/>
      <c r="H101" s="3465">
        <f>项目基本情况!C12</f>
        <v>444.44</v>
      </c>
      <c r="I101" s="3462"/>
      <c r="J101" s="2780"/>
    </row>
    <row r="102" spans="1:36" ht="12.75">
      <c r="A102" s="3478"/>
      <c r="B102" s="2235" t="s">
        <v>2571</v>
      </c>
      <c r="C102" s="2728">
        <f ca="1">C20</f>
        <v>23869</v>
      </c>
      <c r="D102" s="2729">
        <f ca="1">D20</f>
        <v>21468</v>
      </c>
      <c r="E102" s="1389"/>
      <c r="F102" s="3448" t="s">
        <v>2567</v>
      </c>
      <c r="G102" s="3449"/>
      <c r="H102" s="2737" t="str">
        <f>C106</f>
        <v>总价（万元）</v>
      </c>
      <c r="I102" s="2738">
        <f ca="1">H121</f>
        <v>1008</v>
      </c>
      <c r="J102" s="2780"/>
    </row>
    <row r="103" spans="1:36" ht="12.75">
      <c r="A103" s="3478" t="s">
        <v>2572</v>
      </c>
      <c r="B103" s="2173" t="str">
        <f>B101</f>
        <v>总价（万元）</v>
      </c>
      <c r="C103" s="2732">
        <f ca="1">H121</f>
        <v>1008</v>
      </c>
      <c r="D103" s="2730"/>
      <c r="E103" s="1389"/>
      <c r="F103" s="3448"/>
      <c r="G103" s="3449"/>
      <c r="H103" s="2737" t="s">
        <v>2540</v>
      </c>
      <c r="I103" s="52">
        <f ca="1">I121</f>
        <v>22680</v>
      </c>
      <c r="J103" s="2764"/>
    </row>
    <row r="104" spans="1:36" ht="13.5" thickBot="1">
      <c r="A104" s="3479"/>
      <c r="B104" s="2734" t="s">
        <v>2571</v>
      </c>
      <c r="C104" s="2735">
        <f ca="1">I121</f>
        <v>22680</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1008</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22680</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1008</v>
      </c>
      <c r="J110" s="2780"/>
    </row>
    <row r="111" spans="1:36" ht="12.75">
      <c r="A111" s="3450" t="s">
        <v>2545</v>
      </c>
      <c r="B111" s="3451"/>
      <c r="C111" s="2739" t="str">
        <f>C108</f>
        <v>总额（万元）</v>
      </c>
      <c r="D111" s="52">
        <f>C38</f>
        <v>0</v>
      </c>
      <c r="E111" s="1389"/>
      <c r="F111" s="3433"/>
      <c r="G111" s="3434"/>
      <c r="H111" s="2737" t="s">
        <v>2540</v>
      </c>
      <c r="I111" s="2741">
        <f ca="1">D113</f>
        <v>22680</v>
      </c>
      <c r="J111" s="2783"/>
    </row>
    <row r="112" spans="1:36" ht="26.25" customHeight="1">
      <c r="A112" s="3448" t="str">
        <f>IF(项目基本情况!F5="已注销","——","3.房地产抵押价值")</f>
        <v>3.房地产抵押价值</v>
      </c>
      <c r="B112" s="3449"/>
      <c r="C112" s="2737" t="str">
        <f>B101</f>
        <v>总价（万元）</v>
      </c>
      <c r="D112" s="2738">
        <f ca="1">IF(A112="——","——",D106-D108)</f>
        <v>1008</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22680</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（以上估价结果中单价为总价除以建筑面积得出）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769</v>
      </c>
      <c r="E121" s="2020">
        <f ca="1">ROUND(IF(B32="楼面单价",C34,IF(H19="元",D121/B121,D121*10000/B121)),0)</f>
        <v>17303</v>
      </c>
      <c r="F121" s="2020">
        <f ca="1">ROUND(IF(B32="总价",C35,IF('数据-取费表'!B3="万元",G121*B121/10000,G121*B121)),0)</f>
        <v>239</v>
      </c>
      <c r="G121" s="2020">
        <f ca="1">ROUND(IF(B32="楼面单价",C35,IF(H19="元",F121/B121,F121*10000/B121)),0)</f>
        <v>5378</v>
      </c>
      <c r="H121" s="2020">
        <f ca="1">ROUND(IF(B32="总价",C32,IF('数据-取费表'!B3="万元",I121*B121/10000,I121*B121)),0)</f>
        <v>1008</v>
      </c>
      <c r="I121" s="52">
        <f ca="1">ROUND(IF(B32="楼面单价",C32,IF(H19="元",H121/B121,H121*10000/B121)),0)</f>
        <v>22680</v>
      </c>
      <c r="J121" s="2764"/>
    </row>
    <row r="122" spans="1:16" ht="12.75">
      <c r="A122" s="3441" t="s">
        <v>2557</v>
      </c>
      <c r="B122" s="3437"/>
      <c r="C122" s="3437"/>
      <c r="D122" s="3472" t="str">
        <f ca="1">IF(H19="元",NUMBERSTRING(INT(D121),2)&amp;"元整",NUMBERSTRING(INT(D121*10000),2)&amp;"元整")</f>
        <v>柒佰陆拾玖万元整</v>
      </c>
      <c r="E122" s="3473"/>
      <c r="F122" s="3472" t="str">
        <f ca="1">IF(H19="元",NUMBERSTRING(INT(F121),2)&amp;"元整",NUMBERSTRING(INT(F121*10000),2)&amp;"元整")</f>
        <v>贰佰叁拾玖万元整</v>
      </c>
      <c r="G122" s="3473"/>
      <c r="H122" s="3472" t="str">
        <f ca="1">IF(H19="元",NUMBERSTRING(INT(H121),2)&amp;"元整",NUMBERSTRING(INT(H121*10000),2)&amp;"元整")</f>
        <v>壹仟零捌万元整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1008</v>
      </c>
      <c r="E125" s="3474"/>
      <c r="F125" s="3474"/>
      <c r="G125" s="3474"/>
      <c r="H125" s="3474"/>
      <c r="I125" s="3462"/>
      <c r="J125" s="2780"/>
    </row>
    <row r="126" spans="1:16" ht="12.75">
      <c r="A126" s="3441" t="s">
        <v>2557</v>
      </c>
      <c r="B126" s="3437"/>
      <c r="C126" s="3437"/>
      <c r="D126" s="3513">
        <f ca="1">I111</f>
        <v>22680</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44806</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M26" sqref="M2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1061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23869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5896270</v>
      </c>
      <c r="D5" s="111" t="s">
        <v>1680</v>
      </c>
      <c r="E5" s="1095" t="s">
        <v>1681</v>
      </c>
      <c r="F5" s="1095" t="s">
        <v>1682</v>
      </c>
      <c r="G5" s="90"/>
      <c r="H5" s="96"/>
      <c r="I5" s="96">
        <f>[2]基准地价修正!$C$33</f>
        <v>12680</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ROUND(I5*D10,0)</f>
        <v>5635499</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171883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3040</v>
      </c>
    </row>
    <row r="20" spans="1:123" s="91" customFormat="1" ht="13.5" customHeight="1">
      <c r="A20" s="120" t="s">
        <v>1702</v>
      </c>
      <c r="B20" s="89" t="s">
        <v>1703</v>
      </c>
      <c r="C20" s="99">
        <f>ROUND((C5+C19)*F20,0)</f>
        <v>117925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504439</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499545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4894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1202839</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1202839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8375608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1982202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1777760</v>
      </c>
      <c r="D34" s="1096"/>
      <c r="E34" s="115"/>
      <c r="F34" s="1107" t="str">
        <f>IF('数据-取费表'!B26=0,"",'数据-取费表'!E20)</f>
        <v/>
      </c>
      <c r="G34" s="95"/>
    </row>
    <row r="35" spans="1:123" ht="13.5" customHeight="1">
      <c r="A35" s="92" t="s">
        <v>1685</v>
      </c>
      <c r="B35" s="93" t="s">
        <v>1734</v>
      </c>
      <c r="C35" s="115">
        <f>ROUND(C34*F35,0)</f>
        <v>88888</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26666</v>
      </c>
      <c r="D38" s="115"/>
      <c r="E38" s="115"/>
      <c r="F38" s="1108">
        <f>'数据-取费表'!E24</f>
        <v>1.4999999999999999E-2</v>
      </c>
      <c r="G38" s="95" t="s">
        <v>1735</v>
      </c>
    </row>
    <row r="39" spans="1:123" s="91" customFormat="1" ht="13.5" customHeight="1">
      <c r="A39" s="120" t="s">
        <v>1700</v>
      </c>
      <c r="B39" s="89" t="s">
        <v>1703</v>
      </c>
      <c r="C39" s="99">
        <f>ROUND(C33*F20,0)</f>
        <v>39644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83906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82261</v>
      </c>
      <c r="D42" s="104"/>
      <c r="E42" s="104"/>
      <c r="F42" s="105"/>
      <c r="G42" s="3554" t="s">
        <v>1745</v>
      </c>
    </row>
    <row r="43" spans="1:123" ht="13.5" customHeight="1">
      <c r="A43" s="92" t="s">
        <v>1685</v>
      </c>
      <c r="B43" s="93" t="s">
        <v>1714</v>
      </c>
      <c r="C43" s="104">
        <f ca="1">ROUND(IF('数据-取费表'!B24&lt;=1,C39*F22*'数据-取费表'!B23/2,C39*(POWER((1+F22),'数据-取费表'!B23/2)-1)),0)</f>
        <v>1645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404369</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404369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2722769</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2232671</v>
      </c>
      <c r="D51" s="99"/>
      <c r="E51" s="99"/>
      <c r="F51" s="126"/>
      <c r="G51" s="100" t="s">
        <v>1759</v>
      </c>
    </row>
    <row r="52" spans="1:123" s="88" customFormat="1" ht="16.5" thickBot="1">
      <c r="A52" s="127" t="s">
        <v>1760</v>
      </c>
      <c r="B52" s="128"/>
      <c r="C52" s="129">
        <f ca="1">C31+C51</f>
        <v>10608279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v>
      </c>
    </row>
    <row r="57" spans="1:123">
      <c r="B57" s="135" t="s">
        <v>1763</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-1778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-18133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-18133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88111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0" zoomScale="70" zoomScaleNormal="60" zoomScaleSheetLayoutView="70" workbookViewId="0">
      <selection activeCell="A45" sqref="A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954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21468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540870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540195</v>
      </c>
      <c r="D6" s="36" t="s">
        <v>2461</v>
      </c>
      <c r="E6" s="235" t="s">
        <v>1776</v>
      </c>
      <c r="F6" s="236">
        <f>'数据-取费表'!B30</f>
        <v>3.7</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675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2232671</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1777760</v>
      </c>
      <c r="D14" s="1256" t="s">
        <v>1795</v>
      </c>
      <c r="E14" s="1257"/>
      <c r="F14" s="757"/>
      <c r="G14" s="910"/>
      <c r="H14" s="253" t="s">
        <v>1774</v>
      </c>
      <c r="I14" s="235" t="s">
        <v>1796</v>
      </c>
      <c r="J14" s="13">
        <f ca="1">C29</f>
        <v>2722769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88888</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50099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22871</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26666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1982202</v>
      </c>
      <c r="D19" s="33" t="s">
        <v>1820</v>
      </c>
      <c r="E19" s="1261"/>
      <c r="F19" s="15"/>
      <c r="G19" s="910"/>
      <c r="H19" s="253" t="s">
        <v>1797</v>
      </c>
      <c r="I19" s="235" t="s">
        <v>1821</v>
      </c>
      <c r="J19" s="13">
        <f ca="1">IF(项目基本情况!B7="自然人","——",IF(K19="按租金收入计税",ROUND(J6*M19/(1+'数据-取费表'!F30),0),ROUND(C29*M19*0.7,0)))</f>
        <v>22871</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39644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27228</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83906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-50099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404369</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2722769</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125417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90547</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28810</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61737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156287</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27228</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2233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5409</v>
      </c>
      <c r="D38" s="1034" t="s">
        <v>1846</v>
      </c>
      <c r="E38" s="1032" t="s">
        <v>1842</v>
      </c>
      <c r="F38" s="1027">
        <f>'数据-取费表'!B47</f>
        <v>0.01</v>
      </c>
      <c r="G38" s="652"/>
      <c r="H38" s="901"/>
      <c r="I38" s="280" t="s">
        <v>1884</v>
      </c>
      <c r="J38" s="136">
        <f ca="1">ROUND(J34/C39,3)</f>
        <v>0.376</v>
      </c>
      <c r="K38" s="906"/>
      <c r="L38" s="901"/>
      <c r="M38" s="901"/>
    </row>
    <row r="39" spans="1:18" ht="18" customHeight="1" thickTop="1">
      <c r="A39" s="1021" t="s">
        <v>22</v>
      </c>
      <c r="B39" s="1036" t="s">
        <v>1885</v>
      </c>
      <c r="C39" s="243">
        <f ca="1">C5-C30</f>
        <v>415453</v>
      </c>
      <c r="D39" s="1037" t="s">
        <v>1886</v>
      </c>
      <c r="E39" s="1038"/>
      <c r="F39" s="1039"/>
      <c r="G39" s="652"/>
      <c r="H39" s="901"/>
      <c r="I39" s="280" t="s">
        <v>1887</v>
      </c>
      <c r="J39" s="136">
        <f ca="1">1-J38</f>
        <v>0.624</v>
      </c>
      <c r="K39" s="906"/>
      <c r="L39" s="901"/>
      <c r="M39" s="901"/>
    </row>
    <row r="40" spans="1:18" s="652" customFormat="1" ht="18" customHeight="1">
      <c r="A40" s="232" t="s">
        <v>23</v>
      </c>
      <c r="B40" s="233" t="s">
        <v>1888</v>
      </c>
      <c r="C40" s="234">
        <f ca="1">ROUND(C39*(1-((1+F42)/(1+F40))^F41)/(F40-F42),0)</f>
        <v>9439373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0.23699999999999999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0.76300000000000001</v>
      </c>
      <c r="K42" s="905"/>
      <c r="L42" s="908"/>
      <c r="M42" s="908"/>
      <c r="Q42" s="656"/>
    </row>
    <row r="43" spans="1:18" s="652" customFormat="1" ht="18" customHeight="1" thickBot="1">
      <c r="A43" s="271" t="s">
        <v>24</v>
      </c>
      <c r="B43" s="272" t="s">
        <v>1891</v>
      </c>
      <c r="C43" s="273">
        <f ca="1">ROUND(C40/F43,0)</f>
        <v>21239</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9439373</v>
      </c>
      <c r="R45" s="1008" t="s">
        <v>1900</v>
      </c>
    </row>
    <row r="46" spans="1:18" s="652" customFormat="1" ht="18" customHeight="1" thickBot="1">
      <c r="A46" s="649"/>
      <c r="D46" s="649"/>
      <c r="E46" s="649"/>
      <c r="F46" s="649"/>
      <c r="K46" s="653"/>
      <c r="O46" s="1005" t="s">
        <v>768</v>
      </c>
      <c r="P46" s="1006" t="s">
        <v>1901</v>
      </c>
      <c r="Q46" s="1007">
        <f ca="1">J61</f>
        <v>102009</v>
      </c>
      <c r="R46" s="1008" t="s">
        <v>1902</v>
      </c>
    </row>
    <row r="47" spans="1:18" s="652" customFormat="1" ht="21.75" thickBot="1">
      <c r="A47" s="1455" t="s">
        <v>1903</v>
      </c>
      <c r="C47" s="950">
        <f ca="1">IF(C2="元",C69-C40,ROUND((C69-C40)/10000,0))</f>
        <v>-1341</v>
      </c>
      <c r="D47" s="1456" t="str">
        <f>C2</f>
        <v>万元</v>
      </c>
      <c r="E47" s="649"/>
      <c r="F47" s="649"/>
      <c r="I47" s="1457" t="s">
        <v>1904</v>
      </c>
      <c r="J47" s="981"/>
      <c r="K47" s="982"/>
      <c r="L47" s="995">
        <f ca="1">IF(M48="住宅",0,IF(L49&gt;J52,L61,J61))</f>
        <v>102009</v>
      </c>
      <c r="O47" s="1009" t="s">
        <v>769</v>
      </c>
      <c r="P47" s="1006" t="s">
        <v>1905</v>
      </c>
      <c r="Q47" s="1007">
        <f ca="1">C29</f>
        <v>2722769</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35</v>
      </c>
      <c r="O49" s="1009" t="s">
        <v>771</v>
      </c>
      <c r="P49" s="1006" t="s">
        <v>1917</v>
      </c>
      <c r="Q49" s="1010">
        <f>J53</f>
        <v>7.0000000000000007E-2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954</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166919316</v>
      </c>
      <c r="O52" s="999" t="s">
        <v>1928</v>
      </c>
      <c r="P52" s="1000"/>
      <c r="Q52" s="996"/>
      <c r="R52" s="1000"/>
    </row>
    <row r="53" spans="1:18" s="652" customFormat="1" ht="15.75" thickBot="1">
      <c r="A53" s="241"/>
      <c r="B53" s="242"/>
      <c r="C53" s="243"/>
      <c r="D53" s="244"/>
      <c r="E53" s="235" t="s">
        <v>1780</v>
      </c>
      <c r="F53" s="994"/>
      <c r="I53" s="1468" t="s">
        <v>1929</v>
      </c>
      <c r="J53" s="988">
        <v>7.0000000000000007E-2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9439373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2232671</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2722769</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258174</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228713</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1089108</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944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102009</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228713</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9439373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27228</v>
      </c>
      <c r="D65" s="1259" t="s">
        <v>1881</v>
      </c>
      <c r="E65" s="235" t="s">
        <v>1825</v>
      </c>
      <c r="F65" s="265">
        <f t="shared" si="0"/>
        <v>0.01</v>
      </c>
      <c r="I65" s="1479" t="s">
        <v>1961</v>
      </c>
      <c r="J65" s="1251">
        <v>50</v>
      </c>
      <c r="K65" s="1251">
        <v>35</v>
      </c>
      <c r="L65" s="1251">
        <v>60</v>
      </c>
      <c r="M65" s="1250">
        <v>0</v>
      </c>
      <c r="O65" s="1009" t="s">
        <v>769</v>
      </c>
      <c r="P65" s="1006" t="s">
        <v>1935</v>
      </c>
      <c r="Q65" s="1011">
        <f ca="1">L52</f>
        <v>166919316</v>
      </c>
      <c r="R65" s="1012" t="s">
        <v>1962</v>
      </c>
    </row>
    <row r="66" spans="1:18" s="652" customFormat="1" ht="20.25" thickBot="1">
      <c r="A66" s="253" t="s">
        <v>20</v>
      </c>
      <c r="B66" s="235" t="s">
        <v>1840</v>
      </c>
      <c r="C66" s="13">
        <f ca="1">ROUND(C57*F66,0)</f>
        <v>2233</v>
      </c>
      <c r="D66" s="1259" t="s">
        <v>1841</v>
      </c>
      <c r="E66" s="235" t="s">
        <v>1842</v>
      </c>
      <c r="F66" s="266">
        <f t="shared" si="0"/>
        <v>1E-3</v>
      </c>
      <c r="I66" s="1479" t="s">
        <v>1963</v>
      </c>
      <c r="J66" s="1251">
        <v>40</v>
      </c>
      <c r="K66" s="1251">
        <v>30</v>
      </c>
      <c r="L66" s="1251">
        <v>50</v>
      </c>
      <c r="M66" s="1249">
        <v>0.02</v>
      </c>
      <c r="O66" s="1009" t="s">
        <v>770</v>
      </c>
      <c r="P66" s="1013" t="s">
        <v>1964</v>
      </c>
      <c r="Q66" s="1007">
        <f ca="1">ROUND(Q67-Q68*Q69,0)</f>
        <v>259166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415453</v>
      </c>
      <c r="R67" s="1008" t="s">
        <v>1900</v>
      </c>
    </row>
    <row r="68" spans="1:18" ht="15.75" thickBot="1">
      <c r="A68" s="248" t="s">
        <v>22</v>
      </c>
      <c r="B68" s="41" t="s">
        <v>1850</v>
      </c>
      <c r="C68" s="250">
        <f ca="1">C49-C59</f>
        <v>-258174</v>
      </c>
      <c r="D68" s="1256" t="s">
        <v>1851</v>
      </c>
      <c r="E68" s="1258"/>
      <c r="F68" s="268"/>
      <c r="H68" s="652"/>
      <c r="I68" s="652"/>
      <c r="J68" s="652"/>
      <c r="K68" s="652"/>
      <c r="L68" s="652"/>
      <c r="M68" s="652"/>
      <c r="O68" s="1009" t="s">
        <v>776</v>
      </c>
      <c r="P68" s="1013" t="s">
        <v>1966</v>
      </c>
      <c r="Q68" s="1007">
        <f ca="1">C13</f>
        <v>2232671</v>
      </c>
      <c r="R68" s="1008" t="s">
        <v>1900</v>
      </c>
    </row>
    <row r="69" spans="1:18" ht="15.75" thickBot="1">
      <c r="A69" s="232" t="s">
        <v>23</v>
      </c>
      <c r="B69" s="233" t="s">
        <v>1888</v>
      </c>
      <c r="C69" s="234">
        <f ca="1">ROUND(C68*(1-((1+F71)/(1+F69))^F70)/(F69-F71),0)</f>
        <v>-3973440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-8940</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944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44806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44806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623"/>
      <c r="Q10" s="1563" t="str">
        <f t="shared" si="6"/>
        <v>土地使用年限（年）</v>
      </c>
      <c r="R10" s="1609" t="s">
        <v>25</v>
      </c>
      <c r="S10" s="1610">
        <f t="shared" si="0"/>
        <v>111</v>
      </c>
      <c r="T10" s="1609" t="s">
        <v>25</v>
      </c>
      <c r="U10" s="1610">
        <f t="shared" si="1"/>
        <v>111</v>
      </c>
      <c r="V10" s="1609" t="s">
        <v>25</v>
      </c>
      <c r="W10" s="1610">
        <f t="shared" si="2"/>
        <v>111</v>
      </c>
      <c r="X10" s="1611"/>
      <c r="Y10" s="3487"/>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44806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7"/>
      <c r="Q10" s="1255" t="str">
        <f t="shared" si="6"/>
        <v>土地使用年限（年）</v>
      </c>
      <c r="R10" s="627" t="s">
        <v>25</v>
      </c>
      <c r="S10" s="628">
        <f t="shared" si="0"/>
        <v>111</v>
      </c>
      <c r="T10" s="627" t="s">
        <v>25</v>
      </c>
      <c r="U10" s="628">
        <f t="shared" si="1"/>
        <v>111</v>
      </c>
      <c r="V10" s="627" t="s">
        <v>25</v>
      </c>
      <c r="W10" s="628">
        <f t="shared" si="2"/>
        <v>111</v>
      </c>
      <c r="X10" s="629"/>
      <c r="Y10" s="3667"/>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存贷款利率!E22/100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444.44</v>
      </c>
      <c r="D6" s="3331"/>
      <c r="E6" s="1287"/>
    </row>
    <row r="7" spans="1:5" ht="14.25">
      <c r="A7" s="1287"/>
      <c r="B7" s="3325" t="s">
        <v>594</v>
      </c>
      <c r="C7" s="1293" t="str">
        <f>IF('数据-取费表'!B3="万元","总价（万元）","总价（元）")</f>
        <v>总价（万元）</v>
      </c>
      <c r="D7" s="1294">
        <f ca="1">IF('数据-取费表'!E3="否",结果表!I102,'结果表 (1修多)'!I104)</f>
        <v>1008</v>
      </c>
      <c r="E7" s="1287"/>
    </row>
    <row r="8" spans="1:5" ht="14.25">
      <c r="A8" s="1287"/>
      <c r="B8" s="3325"/>
      <c r="C8" s="1295" t="s">
        <v>924</v>
      </c>
      <c r="D8" s="1296" t="str">
        <f ca="1">IF('数据-取费表'!B3="万元",NUMBERSTRING(INT(D7*10000),2)&amp;"元整",NUMBERSTRING(INT(D7),2)&amp;"元整")</f>
        <v>壹仟零捌万元整</v>
      </c>
      <c r="E8" s="1287"/>
    </row>
    <row r="9" spans="1:5" ht="14.25">
      <c r="A9" s="1287"/>
      <c r="B9" s="3325"/>
      <c r="C9" s="1297" t="s">
        <v>1020</v>
      </c>
      <c r="D9" s="1294">
        <f ca="1">IF('数据-取费表'!E3="否",结果表!I103,'结果表 (1修多)'!I105)</f>
        <v>22680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 ca="1">IF('数据-取费表'!E3="否",结果表!I110,'结果表 (1修多)'!I112)</f>
        <v>1008</v>
      </c>
      <c r="E15" s="1287"/>
    </row>
    <row r="16" spans="1:5" ht="14.25">
      <c r="A16" s="1287"/>
      <c r="B16" s="3332"/>
      <c r="C16" s="1295" t="s">
        <v>924</v>
      </c>
      <c r="D16" s="1294" t="str">
        <f ca="1">IF('数据-取费表'!B3="万元",NUMBERSTRING(INT(D15*10000),2)&amp;"元整",NUMBERSTRING(INT(D15),2)&amp;"元整")</f>
        <v>壹仟零捌万元整</v>
      </c>
      <c r="E16" s="1287"/>
    </row>
    <row r="17" spans="1:5" ht="14.25">
      <c r="A17" s="1287"/>
      <c r="B17" s="3332"/>
      <c r="C17" s="1297" t="s">
        <v>1020</v>
      </c>
      <c r="D17" s="1294">
        <f ca="1">IF('数据-取费表'!E3="否",结果表!I111,'结果表 (1修多)'!I113)</f>
        <v>22680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 ca="1">IF('数据-取费表'!E3="否",结果表!I102,'结果表 (1修多)'!I104)</f>
        <v>1008</v>
      </c>
      <c r="E28" s="1287"/>
    </row>
    <row r="29" spans="1:5" ht="14.25">
      <c r="A29" s="1287"/>
      <c r="B29" s="3334"/>
      <c r="C29" s="1306" t="s">
        <v>924</v>
      </c>
      <c r="D29" s="1307" t="str">
        <f ca="1">IF('数据-取费表'!B3="万元",NUMBERSTRING(INT(D28*10000),2)&amp;"元整",NUMBERSTRING(INT(D28),2)&amp;"元整")</f>
        <v>壹仟零捌万元整</v>
      </c>
      <c r="E29" s="1287"/>
    </row>
    <row r="30" spans="1:5" ht="14.25">
      <c r="A30" s="1287"/>
      <c r="B30" s="3335"/>
      <c r="C30" s="1297" t="s">
        <v>927</v>
      </c>
      <c r="D30" s="1308">
        <f ca="1">IF('数据-取费表'!E3="否",结果表!I103,'结果表 (1修多)'!I105)</f>
        <v>22680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 ca="1">IF('数据-取费表'!E3="否",结果表!I110,'结果表 (1修多)'!I112)</f>
        <v>1008</v>
      </c>
      <c r="E36" s="1287"/>
    </row>
    <row r="37" spans="1:5" ht="14.25">
      <c r="A37" s="1287"/>
      <c r="B37" s="3336"/>
      <c r="C37" s="1306" t="s">
        <v>924</v>
      </c>
      <c r="D37" s="1311" t="str">
        <f ca="1">IF('数据-取费表'!B3="万元",NUMBERSTRING(INT(D36*10000),2)&amp;"元整",NUMBERSTRING(INT(D36),2)&amp;"元整")</f>
        <v>壹仟零捌万元整</v>
      </c>
      <c r="E37" s="1287"/>
    </row>
    <row r="38" spans="1:5" ht="14.25">
      <c r="A38" s="1287"/>
      <c r="B38" s="3336"/>
      <c r="C38" s="1297" t="s">
        <v>928</v>
      </c>
      <c r="D38" s="1308">
        <f ca="1">IF('数据-取费表'!E3="否",结果表!D113,'结果表 (1修多)'!D117)</f>
        <v>22680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769</v>
      </c>
      <c r="E4" s="776">
        <f ca="1">IF('数据-取费表'!E3="否",结果表!E121,'结果表 (1修多)'!E125)</f>
        <v>17303</v>
      </c>
      <c r="F4" s="776">
        <f ca="1">IF('数据-取费表'!E3="否",结果表!F121,'结果表 (1修多)'!F125)</f>
        <v>239</v>
      </c>
      <c r="G4" s="776">
        <f ca="1">IF('数据-取费表'!E3="否",结果表!G121,'结果表 (1修多)'!G125)</f>
        <v>5378</v>
      </c>
      <c r="H4" s="776">
        <f ca="1">IF('数据-取费表'!E3="否",结果表!H121,'结果表 (1修多)'!H125)</f>
        <v>1008</v>
      </c>
      <c r="I4" s="776">
        <f ca="1">IF('数据-取费表'!E3="否",结果表!I121,'结果表 (1修多)'!I125)</f>
        <v>22680</v>
      </c>
    </row>
    <row r="5" spans="1:9" ht="15">
      <c r="A5" s="3350" t="s">
        <v>1030</v>
      </c>
      <c r="B5" s="3350"/>
      <c r="C5" s="3350"/>
      <c r="D5" s="3348" t="str">
        <f ca="1">IF('数据-取费表'!E3="否",结果表!D122,'结果表 (1修多)'!D126)</f>
        <v>柒佰陆拾玖万元整</v>
      </c>
      <c r="E5" s="3348"/>
      <c r="F5" s="3348" t="str">
        <f ca="1">IF('数据-取费表'!E3="否",结果表!F122,'结果表 (1修多)'!F126)</f>
        <v>贰佰叁拾玖万元整</v>
      </c>
      <c r="G5" s="3348"/>
      <c r="H5" s="3348" t="str">
        <f ca="1">IF('数据-取费表'!E3="否",结果表!H122,'结果表 (1修多)'!H126)</f>
        <v>壹仟零捌万元整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1008</v>
      </c>
      <c r="E8" s="3349"/>
      <c r="F8" s="3349"/>
      <c r="G8" s="3349"/>
      <c r="H8" s="3349"/>
      <c r="I8" s="3349"/>
    </row>
    <row r="9" spans="1:9" ht="15">
      <c r="A9" s="3350" t="s">
        <v>1030</v>
      </c>
      <c r="B9" s="3350"/>
      <c r="C9" s="3350"/>
      <c r="D9" s="3348">
        <f ca="1">IF('数据-取费表'!E3="否",结果表!D126,'结果表 (1修多)'!D130)</f>
        <v>22680</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2022-09-07T02:48:09Z</dcterms:modified>
</cp:coreProperties>
</file>