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I9" i="74" l="1"/>
  <c r="G15" i="74"/>
  <c r="G16" i="74"/>
  <c r="G17" i="74"/>
  <c r="G18" i="74"/>
  <c r="D15" i="74"/>
  <c r="D16" i="74"/>
  <c r="D17" i="74"/>
  <c r="D18" i="74"/>
  <c r="I10" i="74" l="1"/>
  <c r="H10" i="74" l="1"/>
  <c r="I11" i="74" l="1"/>
  <c r="D14" i="74"/>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F15" i="74"/>
  <c r="F16" i="74"/>
  <c r="F17"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F6" i="15"/>
  <c r="F36" i="67"/>
  <c r="F43" i="15"/>
  <c r="F42" i="15"/>
  <c r="F42" i="67"/>
  <c r="L48" i="15"/>
  <c r="F7" i="15"/>
  <c r="F6" i="73"/>
  <c r="B9" i="76"/>
  <c r="F3" i="73"/>
  <c r="E9" i="76"/>
  <c r="M22" i="15"/>
  <c r="F36" i="15"/>
  <c r="M23" i="15"/>
  <c r="F37" i="67"/>
  <c r="F13" i="15"/>
  <c r="D3" i="73"/>
  <c r="M26" i="15"/>
  <c r="F8" i="67"/>
  <c r="F9" i="67"/>
  <c r="B12" i="76"/>
  <c r="C76" i="15"/>
  <c r="L47" i="15"/>
  <c r="M28" i="15"/>
  <c r="F40" i="15"/>
  <c r="E10" i="76"/>
  <c r="D4" i="73"/>
  <c r="F38" i="67"/>
  <c r="F38" i="15"/>
  <c r="M6" i="15"/>
  <c r="M9" i="15"/>
  <c r="E12" i="76"/>
  <c r="M29" i="67"/>
  <c r="F7" i="73"/>
  <c r="F5" i="73"/>
  <c r="J15" i="15"/>
  <c r="M9" i="67"/>
  <c r="M24" i="67"/>
  <c r="D7" i="73"/>
  <c r="F9" i="15"/>
  <c r="B8" i="76"/>
  <c r="M28" i="67"/>
  <c r="M29" i="15"/>
  <c r="F37" i="15"/>
  <c r="F43" i="67"/>
  <c r="F8" i="15"/>
  <c r="D5" i="73"/>
  <c r="B11" i="76"/>
  <c r="C76" i="67"/>
  <c r="F20" i="31"/>
  <c r="F4" i="73"/>
  <c r="M24" i="15"/>
  <c r="M6" i="67"/>
  <c r="AO13" i="1"/>
  <c r="M22" i="67"/>
  <c r="E11" i="76"/>
  <c r="M23" i="67"/>
  <c r="E2" i="68"/>
  <c r="B7" i="76"/>
  <c r="M26" i="67"/>
  <c r="F16" i="15"/>
  <c r="F7" i="67"/>
  <c r="L47" i="67"/>
  <c r="J15" i="67"/>
  <c r="E13" i="76"/>
  <c r="F40" i="67"/>
  <c r="E2" i="69"/>
  <c r="F26" i="15"/>
  <c r="F16" i="67"/>
  <c r="F13" i="67"/>
  <c r="F6" i="67"/>
  <c r="B13" i="76"/>
  <c r="E7" i="76"/>
  <c r="D6" i="73"/>
  <c r="M8" i="67"/>
  <c r="B10" i="76"/>
  <c r="F26" i="67"/>
  <c r="M8"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C16" i="67"/>
  <c r="G1" i="73"/>
  <c r="F7" i="36" l="1"/>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7"/>
  <c r="L51" i="15"/>
  <c r="C19" i="9"/>
  <c r="D2" i="36"/>
  <c r="D19" i="9"/>
  <c r="D2" i="34"/>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34" i="9"/>
  <c r="D35" i="9"/>
  <c r="D20" i="9"/>
  <c r="C20" i="9"/>
  <c r="AO10" i="1"/>
  <c r="AO12" i="1"/>
  <c r="AO11" i="1"/>
  <c r="AO6" i="1"/>
  <c r="AO9" i="1"/>
  <c r="AO8"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<sst xmlns="http://schemas.openxmlformats.org/spreadsheetml/2006/main" count="7882" uniqueCount="3416">
  <si>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</si>
  <si>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</si>
  <si>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</si>
  <si>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</si>
  <si>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</si>
  <si>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</si>
  <si>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</si>
  <si>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</si>
  <si>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</si>
  <si>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</si>
  <si>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</si>
  <si>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</si>
  <si>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</si>
  <si>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</si>
  <si>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</si>
  <si>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</si>
  <si>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</si>
  <si>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</si>
  <si>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</si>
  <si>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</si>
  <si>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</si>
  <si>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</si>
  <si>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</si>
  <si>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</si>
  <si>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</si>
  <si>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</si>
  <si>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</si>
  <si>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</si>
  <si>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</si>
  <si>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</si>
  <si>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</si>
  <si>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</si>
  <si>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</si>
  <si>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</si>
  <si>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</si>
  <si>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</si>
  <si>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</si>
  <si>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</si>
  <si>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</si>
  <si>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</si>
  <si>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</si>
  <si>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</si>
  <si>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</si>
  <si>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</si>
  <si>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</si>
  <si>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</si>
  <si>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</si>
  <si>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</si>
  <si>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</si>
  <si>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</si>
  <si>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</si>
  <si>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</si>
  <si>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</si>
  <si>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</si>
  <si>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</si>
  <si>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</si>
  <si>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</si>
  <si>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</si>
  <si>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</si>
  <si>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</si>
  <si>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</si>
  <si>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</si>
  <si>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</si>
  <si>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</si>
  <si>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</si>
  <si>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</si>
  <si>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</si>
  <si>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</si>
  <si>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</si>
  <si>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</si>
  <si>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</si>
  <si>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</si>
  <si>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</si>
  <si>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</si>
  <si>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</si>
  <si>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</si>
  <si>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</si>
  <si>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</si>
  <si>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</si>
  <si>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</si>
  <si>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</si>
  <si>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</si>
  <si>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</si>
  <si>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</si>
  <si>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</si>
  <si>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</si>
  <si>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</si>
  <si>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</si>
  <si>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</si>
  <si>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</si>
  <si>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</si>
  <si>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</si>
  <si>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</si>
  <si>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</si>
  <si>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</si>
  <si>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</si>
  <si>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</si>
  <si>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</si>
  <si>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</si>
  <si>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</si>
  <si>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</si>
  <si>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</si>
  <si>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</si>
  <si>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</si>
  <si>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</si>
  <si>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</si>
  <si>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</si>
  <si>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</si>
  <si>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</si>
  <si>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</si>
  <si>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</si>
  <si>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</si>
  <si>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</si>
  <si>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</si>
  <si>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</si>
  <si>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</si>
  <si>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</si>
  <si>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</si>
  <si>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</si>
  <si>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</si>
  <si>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</si>
  <si>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</si>
  <si>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</si>
  <si>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</si>
  <si>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</si>
  <si>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</si>
  <si>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</si>
  <si>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</si>
  <si>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</si>
  <si>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</si>
  <si>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</si>
  <si>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</si>
  <si>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</si>
  <si>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</si>
  <si>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</si>
  <si>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</si>
  <si>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</si>
  <si>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</si>
  <si>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</si>
  <si>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</si>
  <si>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</si>
  <si>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</si>
  <si>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</si>
  <si>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</si>
  <si>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</si>
  <si>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</si>
  <si>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</si>
  <si>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</si>
  <si>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</si>
  <si>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</si>
  <si>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</si>
  <si>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</si>
  <si>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</si>
  <si>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</si>
  <si>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</si>
  <si>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</si>
  <si>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</si>
  <si>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</si>
  <si>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</si>
  <si>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</si>
  <si>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</si>
  <si>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</si>
  <si>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</si>
  <si>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</si>
  <si>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</si>
  <si>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</si>
  <si>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</si>
  <si>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</si>
  <si>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</si>
  <si>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</si>
  <si>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</si>
  <si>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</si>
  <si>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</si>
  <si>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</si>
  <si>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</si>
  <si>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</si>
  <si>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</si>
  <si>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</si>
  <si>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</si>
  <si>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</si>
  <si>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</si>
  <si>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</si>
  <si>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</si>
  <si>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</si>
  <si>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</si>
  <si>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</si>
  <si>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</si>
  <si>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</si>
  <si>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</si>
  <si>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</si>
  <si>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</si>
  <si>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</si>
  <si>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</si>
  <si>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</si>
  <si>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</si>
  <si>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</si>
  <si>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</si>
  <si>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</si>
  <si>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</si>
  <si>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</si>
  <si>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</si>
  <si>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</si>
  <si>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</si>
  <si>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</si>
  <si>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</si>
  <si>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</si>
  <si>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</si>
  <si>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</si>
  <si>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</si>
  <si>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</si>
  <si>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</si>
  <si>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</si>
  <si>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</si>
  <si>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</si>
  <si>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</si>
  <si>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</si>
  <si>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</si>
  <si>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</si>
  <si>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</si>
  <si>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</si>
  <si>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</si>
  <si>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</si>
  <si>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</si>
  <si>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</si>
  <si>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</si>
  <si>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</si>
  <si>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</si>
  <si>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</si>
  <si>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</si>
  <si>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</si>
  <si>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</si>
  <si>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</si>
  <si>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</si>
  <si>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</si>
  <si>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</si>
  <si>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</si>
  <si>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</si>
  <si>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</si>
  <si>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</si>
  <si>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</si>
  <si>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</si>
  <si>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</si>
  <si>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</si>
  <si>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</si>
  <si>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</si>
  <si>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</si>
  <si>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</si>
  <si>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</si>
  <si>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</si>
  <si>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</si>
  <si>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</si>
  <si>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</si>
  <si>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</si>
  <si>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</si>
  <si>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</si>
  <si>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</si>
  <si>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</si>
  <si>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</si>
  <si>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</si>
  <si>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</si>
  <si>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</si>
  <si>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</si>
  <si>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</si>
  <si>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</si>
  <si>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</si>
  <si>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</si>
  <si>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</si>
  <si>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</si>
  <si>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</si>
  <si>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</si>
  <si>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</si>
  <si>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</si>
  <si>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</si>
  <si>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</si>
  <si>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</si>
  <si>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</si>
  <si>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</si>
  <si>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</si>
  <si>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</si>
  <si>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</si>
  <si>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</si>
  <si>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</si>
  <si>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</si>
  <si>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</si>
  <si>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</si>
  <si>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</si>
  <si>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</si>
  <si>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</si>
  <si>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</si>
  <si>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</si>
  <si>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</si>
  <si>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</si>
  <si>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</si>
  <si>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</si>
  <si>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</si>
  <si>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</si>
  <si>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</si>
  <si>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</si>
  <si>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</si>
  <si>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</si>
  <si>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</si>
  <si>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</si>
  <si>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</si>
  <si>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</si>
  <si>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</si>
  <si>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</si>
  <si>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</si>
  <si>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</si>
  <si>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</si>
  <si>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</si>
  <si>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</si>
  <si>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</si>
  <si>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</si>
  <si>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</si>
  <si>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</si>
  <si>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</si>
  <si>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</si>
  <si>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</si>
  <si>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</si>
  <si>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</si>
  <si>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</si>
  <si>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</si>
  <si>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</si>
  <si>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</si>
  <si>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</si>
  <si>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</si>
  <si>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</si>
  <si>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</si>
  <si>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</si>
  <si>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</si>
  <si>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</si>
  <si>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</si>
  <si>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</si>
  <si>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</si>
  <si>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</si>
  <si>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</si>
  <si>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</si>
  <si>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</si>
  <si>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</si>
  <si>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</si>
  <si>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</si>
  <si>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</si>
  <si>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</si>
  <si>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</si>
  <si>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</si>
  <si>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</si>
  <si>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</si>
  <si>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</si>
  <si>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</si>
  <si>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</si>
  <si>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</si>
  <si>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</si>
  <si>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</si>
  <si>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</si>
  <si>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</si>
  <si>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</si>
  <si>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</si>
  <si>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</si>
  <si>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</si>
  <si>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</si>
  <si>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</si>
  <si>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</si>
  <si>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</si>
  <si>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</si>
  <si>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</si>
  <si>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</si>
  <si>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</si>
  <si>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</si>
  <si>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</si>
  <si>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</si>
  <si>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</si>
  <si>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</si>
  <si>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</si>
  <si>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</si>
  <si>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</si>
  <si>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</si>
  <si>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</si>
  <si>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</si>
  <si>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</si>
  <si>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</si>
  <si>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</si>
  <si>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</si>
  <si>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</si>
  <si>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</si>
  <si>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</si>
  <si>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</si>
  <si>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</si>
  <si>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</si>
  <si>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</si>
  <si>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</si>
  <si>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</si>
  <si>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</si>
  <si>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</si>
  <si>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</si>
  <si>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</si>
  <si>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</si>
  <si>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</si>
  <si>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</si>
  <si>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</si>
  <si>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</si>
  <si>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</si>
  <si>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</si>
  <si>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</si>
  <si>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</si>
  <si>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</si>
  <si>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</si>
  <si>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</si>
  <si>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</si>
  <si>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</si>
  <si>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</si>
  <si>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</si>
  <si>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</si>
  <si>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</si>
  <si>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</si>
  <si>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</si>
  <si>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</si>
  <si>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</si>
  <si>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</si>
  <si>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</si>
  <si>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</si>
  <si>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</si>
  <si>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</si>
  <si>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</si>
  <si>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</si>
  <si>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</si>
  <si>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</si>
  <si>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</si>
  <si>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</si>
  <si>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</si>
  <si>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</si>
  <si>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</si>
  <si>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</si>
  <si>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</si>
  <si>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</si>
  <si>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</si>
  <si>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</si>
  <si>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</si>
  <si>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</si>
  <si>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</si>
  <si>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</si>
  <si>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</si>
  <si>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</si>
  <si>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</si>
  <si>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</si>
  <si>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</si>
  <si>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</si>
  <si>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</si>
  <si>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</si>
  <si>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</si>
  <si>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</si>
  <si>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</si>
  <si>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</si>
  <si>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</si>
  <si>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</si>
  <si>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</si>
  <si>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</si>
  <si>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</si>
  <si>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</si>
  <si>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</si>
  <si>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</si>
  <si>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</si>
  <si>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</si>
  <si>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</si>
  <si>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</si>
  <si>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</si>
  <si>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</si>
  <si>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</si>
  <si>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</si>
  <si>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</si>
  <si>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</si>
  <si>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</si>
  <si>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</si>
  <si>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</si>
  <si>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</si>
  <si>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</si>
  <si>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</si>
  <si>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</si>
  <si>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</si>
  <si>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</si>
  <si>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</si>
  <si>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</si>
  <si>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</si>
  <si>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</si>
  <si>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</si>
  <si>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</si>
  <si>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</si>
  <si>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</si>
  <si>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</si>
  <si>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</si>
  <si>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</si>
  <si>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</si>
  <si>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</si>
  <si>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</si>
  <si>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</si>
  <si>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</si>
  <si>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</si>
  <si>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</si>
  <si>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</si>
  <si>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</si>
  <si>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</si>
  <si>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</si>
  <si>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</si>
  <si>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</si>
  <si>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</si>
  <si>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</si>
  <si>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</si>
  <si>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</si>
  <si>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</si>
  <si>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</si>
  <si>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</si>
  <si>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</si>
  <si>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</si>
  <si>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</si>
  <si>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</si>
  <si>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</si>
  <si>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</si>
  <si>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</si>
  <si>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</si>
  <si>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</si>
  <si>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</si>
  <si>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</si>
  <si>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</si>
  <si>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</si>
  <si>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</si>
  <si>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</si>
  <si>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</si>
  <si>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</si>
  <si>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</si>
  <si>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</si>
  <si>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</si>
  <si>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</si>
  <si>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</si>
  <si>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</si>
  <si>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</si>
  <si>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</si>
  <si>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</si>
  <si>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</si>
  <si>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</si>
  <si>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</si>
  <si>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</si>
  <si>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</si>
  <si>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</si>
  <si>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</si>
  <si>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</si>
  <si>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</si>
  <si>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</si>
  <si>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</si>
  <si>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</si>
  <si>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</si>
  <si>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</si>
  <si>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</si>
  <si>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</si>
  <si>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</si>
  <si>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</si>
  <si>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</si>
  <si>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</si>
  <si>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</si>
  <si>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</si>
  <si>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</si>
  <si>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</si>
  <si>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</si>
  <si>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</si>
  <si>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</si>
  <si>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</si>
  <si>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</si>
  <si>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</si>
  <si>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</si>
  <si>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</si>
  <si>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</si>
  <si>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</si>
  <si>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</si>
  <si>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</si>
  <si>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</si>
  <si>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</si>
  <si>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</si>
  <si>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</si>
  <si>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</si>
  <si>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</si>
  <si>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</si>
  <si>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</si>
  <si>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</si>
  <si>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</si>
  <si>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</si>
  <si>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</si>
  <si>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</si>
  <si>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</si>
  <si>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</si>
  <si>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</si>
  <si>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</si>
  <si>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</si>
  <si>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</si>
  <si>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</si>
  <si>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</si>
  <si>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</si>
  <si>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</si>
  <si>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</si>
  <si>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</si>
  <si>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</si>
  <si>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</si>
  <si>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</si>
  <si>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</si>
  <si>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</si>
  <si>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</si>
  <si>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</si>
  <si>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</si>
  <si>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</si>
  <si>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</si>
  <si>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</si>
  <si>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</si>
  <si>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</si>
  <si>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</si>
  <si>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</si>
  <si>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</si>
  <si>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</si>
  <si>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</si>
  <si>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</si>
  <si>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</si>
  <si>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</si>
  <si>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</si>
  <si>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</si>
  <si>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</si>
  <si>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</si>
  <si>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</si>
  <si>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</si>
  <si>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</si>
  <si>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</si>
  <si>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</si>
  <si>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</si>
  <si>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</si>
  <si>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</si>
  <si>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</si>
  <si>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</si>
  <si>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</si>
  <si>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</si>
  <si>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</si>
  <si>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</si>
  <si>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</si>
  <si>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</si>
  <si>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</si>
  <si>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</si>
  <si>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</si>
  <si>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</si>
  <si>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</si>
  <si>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</si>
  <si>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</si>
  <si>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</si>
  <si>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</si>
  <si>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</si>
  <si>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</si>
  <si>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</si>
  <si>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</si>
  <si>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</si>
  <si>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</si>
  <si>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</si>
  <si>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</si>
  <si>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</si>
  <si>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</si>
  <si>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</si>
  <si>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</si>
  <si>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</si>
  <si>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</si>
  <si>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</si>
  <si>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</si>
  <si>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</si>
  <si>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</si>
  <si>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</si>
  <si>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</si>
  <si>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</si>
  <si>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</si>
  <si>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</si>
  <si>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</si>
  <si>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</si>
  <si>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</si>
  <si>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</si>
  <si>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</si>
  <si>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</si>
  <si>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</si>
  <si>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</si>
  <si>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</si>
  <si>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</si>
  <si>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</si>
  <si>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</si>
  <si>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</si>
  <si>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</si>
  <si>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</si>
  <si>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</si>
  <si>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</si>
  <si>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</si>
  <si>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</si>
  <si>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</si>
  <si>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</si>
  <si>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</si>
  <si>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</si>
  <si>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</si>
  <si>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</si>
  <si>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</si>
  <si>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</si>
  <si>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</si>
  <si>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</si>
  <si>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</si>
  <si>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</si>
  <si>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</si>
  <si>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</si>
  <si>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</si>
  <si>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</si>
  <si>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</si>
  <si>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</si>
  <si>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</si>
  <si>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</si>
  <si>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</si>
  <si>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</si>
  <si>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</si>
  <si>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</si>
  <si>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</si>
  <si>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</si>
  <si>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</si>
  <si>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</si>
  <si>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</si>
  <si>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</si>
  <si>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</si>
  <si>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</si>
  <si>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</si>
  <si>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</si>
  <si>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</si>
  <si>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</si>
  <si>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</si>
  <si>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</si>
  <si>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</si>
  <si>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</si>
  <si>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</si>
  <si>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</si>
  <si>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</si>
  <si>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</si>
  <si>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</si>
  <si>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</si>
  <si>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</si>
  <si>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</si>
  <si>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</si>
  <si>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</si>
  <si>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</si>
  <si>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</si>
  <si>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</si>
  <si>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</si>
  <si>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</si>
  <si>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</si>
  <si>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</si>
  <si>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</si>
  <si>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</si>
  <si>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</si>
  <si>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</si>
  <si>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</si>
  <si>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</si>
  <si>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</si>
  <si>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</si>
  <si>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</si>
  <si>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</si>
  <si>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</si>
  <si>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</si>
  <si>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</si>
  <si>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</si>
  <si>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</si>
  <si>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</si>
  <si>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</si>
  <si>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</si>
  <si>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</si>
  <si>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</si>
  <si>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</si>
  <si>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</si>
  <si>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</si>
  <si>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</si>
  <si>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</si>
  <si>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</si>
  <si>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</si>
  <si>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</si>
  <si>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</si>
  <si>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</si>
  <si>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</si>
  <si>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</si>
  <si>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</si>
  <si>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</si>
  <si>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</si>
  <si>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</si>
  <si>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</si>
  <si>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</si>
  <si>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</si>
  <si>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</si>
  <si>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</si>
  <si>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</si>
  <si>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</si>
  <si>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</si>
  <si>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</si>
  <si>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</si>
  <si>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</si>
  <si>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</si>
  <si>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</si>
  <si>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</si>
  <si>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</si>
  <si>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</si>
  <si>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</si>
  <si>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</si>
  <si>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</si>
  <si>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</si>
  <si>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</si>
  <si>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</si>
  <si>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</si>
  <si>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</si>
  <si>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</si>
  <si>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</si>
  <si>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</si>
  <si>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</si>
  <si>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</si>
  <si>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</si>
  <si>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</si>
  <si>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</si>
  <si>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</si>
  <si>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</si>
  <si>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</si>
  <si>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</si>
  <si>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</si>
  <si>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</si>
  <si>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</si>
  <si>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</si>
  <si>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</si>
  <si>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</si>
  <si>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</si>
  <si>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</si>
  <si>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</si>
  <si>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</si>
  <si>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</si>
  <si>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</si>
  <si>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</si>
  <si>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</si>
  <si>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</si>
  <si>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</si>
  <si>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</si>
  <si>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</si>
  <si>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</si>
  <si>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</si>
  <si>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</si>
  <si>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</si>
  <si>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</si>
  <si>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</si>
  <si>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</si>
  <si>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</si>
  <si>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</si>
  <si>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</si>
  <si>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</si>
  <si>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</si>
  <si>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</si>
  <si>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</si>
  <si>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</si>
  <si>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</si>
  <si>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</si>
  <si>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</si>
  <si>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</si>
  <si>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</si>
  <si>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</si>
  <si>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</si>
  <si>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</si>
  <si>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</si>
  <si>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</si>
  <si>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</si>
  <si>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</si>
  <si>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</si>
  <si>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</si>
  <si>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</si>
  <si>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</si>
  <si>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</si>
  <si>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</si>
  <si>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</si>
  <si>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</si>
  <si>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</si>
  <si>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</si>
  <si>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</si>
  <si>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</si>
  <si>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</si>
  <si>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</si>
  <si>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</si>
  <si>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</si>
  <si>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</si>
  <si>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</si>
  <si>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</si>
  <si>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</si>
  <si>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</si>
  <si>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</si>
  <si>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</si>
  <si>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</si>
  <si>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</si>
  <si>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</si>
  <si>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</si>
  <si>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</si>
  <si>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</si>
  <si>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</si>
  <si>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</si>
  <si>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</si>
  <si>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</si>
  <si>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</si>
  <si>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</si>
  <si>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</si>
  <si>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</si>
  <si>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</si>
  <si>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</si>
  <si>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</si>
  <si>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</si>
  <si>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</si>
  <si>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</si>
  <si>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</si>
  <si>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</si>
  <si>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</si>
  <si>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</si>
  <si>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</si>
  <si>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</si>
  <si>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</si>
  <si>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</si>
  <si>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</si>
  <si>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</si>
  <si>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</si>
  <si>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</si>
  <si>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</si>
  <si>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</si>
  <si>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</si>
  <si>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</si>
  <si>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</si>
  <si>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</si>
  <si>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</si>
  <si>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</si>
  <si>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</si>
  <si>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</si>
  <si>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</si>
  <si>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</si>
  <si>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</si>
  <si>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</si>
  <si>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</si>
  <si>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</si>
  <si>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</si>
  <si>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</si>
  <si>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</si>
  <si>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</si>
  <si>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</si>
  <si>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</si>
  <si>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</si>
  <si>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</si>
  <si>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</si>
  <si>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</si>
  <si>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</si>
  <si>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</si>
  <si>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</si>
  <si>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</si>
  <si>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</si>
  <si>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</si>
  <si>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</si>
  <si>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</si>
  <si>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</si>
  <si>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</si>
  <si>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</si>
  <si>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</si>
  <si>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</si>
  <si>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</si>
  <si>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</si>
  <si>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</si>
  <si>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</si>
  <si>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</si>
  <si>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</si>
  <si>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</si>
  <si>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</si>
  <si>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</si>
  <si>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</si>
  <si>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</si>
  <si>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</si>
  <si>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</si>
  <si>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</si>
  <si>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</si>
  <si>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</si>
  <si>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</si>
  <si>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</si>
  <si>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</si>
  <si>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</si>
  <si>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</si>
  <si>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</si>
  <si>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</si>
  <si>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</si>
  <si>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</si>
  <si>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</si>
  <si>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</si>
  <si>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</si>
  <si>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</si>
  <si>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</si>
  <si>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</si>
  <si>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</si>
  <si>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</si>
  <si>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</si>
  <si>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</si>
  <si>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</si>
  <si>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</si>
  <si>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</si>
  <si>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</si>
  <si>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</si>
  <si>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</si>
  <si>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</si>
  <si>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</si>
  <si>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</si>
  <si>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</si>
  <si>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</si>
  <si>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</si>
  <si>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</si>
  <si>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</si>
  <si>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</si>
  <si>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</si>
  <si>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</si>
  <si>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</si>
  <si>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</si>
  <si>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</si>
  <si>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</si>
  <si>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</si>
  <si>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</si>
  <si>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</si>
  <si>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</si>
  <si>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</si>
  <si>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</si>
  <si>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</si>
  <si>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</si>
  <si>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</si>
  <si>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</si>
  <si>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</si>
  <si>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</si>
  <si>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</si>
  <si>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</si>
  <si>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</si>
  <si>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</si>
  <si>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</si>
  <si>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</si>
  <si>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</si>
  <si>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</si>
  <si>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</si>
  <si>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</si>
  <si>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</si>
  <si>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</si>
  <si>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</si>
  <si>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</si>
  <si>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</si>
  <si>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</si>
  <si>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</si>
  <si>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</si>
  <si>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</si>
  <si>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</si>
  <si>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</si>
  <si>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</si>
  <si>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</si>
  <si>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</si>
  <si>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</si>
  <si>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</si>
  <si>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</si>
  <si>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</si>
  <si>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</si>
  <si>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</si>
  <si>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</si>
  <si>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</si>
  <si>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</si>
  <si>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</si>
  <si>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</si>
  <si>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</si>
  <si>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</si>
  <si>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</si>
  <si>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</si>
  <si>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</si>
  <si>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</si>
  <si>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</si>
  <si>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</si>
  <si>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</si>
  <si>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</si>
  <si>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</si>
  <si>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</si>
  <si>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</si>
  <si>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</si>
  <si>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</si>
  <si>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</si>
  <si>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</si>
  <si>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</si>
  <si>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</si>
  <si>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</si>
  <si>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</si>
  <si>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</si>
  <si>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</si>
  <si>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</si>
  <si>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</si>
  <si>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</si>
  <si>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</si>
  <si>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</si>
  <si>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</si>
  <si>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</si>
  <si>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</si>
  <si>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</si>
  <si>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</si>
  <si>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</si>
  <si>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</si>
  <si>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</si>
  <si>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</si>
  <si>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</si>
  <si>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</si>
  <si>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</si>
  <si>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</si>
  <si>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</si>
  <si>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</si>
  <si>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</si>
  <si>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</si>
  <si>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</si>
  <si>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</si>
  <si>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</si>
  <si>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</si>
  <si>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</si>
  <si>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</si>
  <si>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</si>
  <si>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</si>
  <si>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</si>
  <si>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</si>
  <si>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</si>
  <si>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</si>
  <si>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</si>
  <si>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</si>
  <si>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</si>
  <si>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</si>
  <si>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</si>
  <si>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</si>
  <si>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</si>
  <si>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</si>
  <si>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</si>
  <si>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</si>
  <si>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</si>
  <si>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</si>
  <si>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</si>
  <si>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</si>
  <si>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</si>
  <si>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</si>
  <si>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</si>
  <si>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</si>
  <si>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</si>
  <si>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</si>
  <si>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</si>
  <si>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</si>
  <si>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</si>
  <si>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</si>
  <si>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</si>
  <si>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</si>
  <si>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</si>
  <si>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</si>
  <si>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</si>
  <si>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</si>
  <si>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</si>
  <si>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</si>
  <si>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</si>
  <si>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</si>
  <si>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</si>
  <si>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</si>
  <si>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</si>
  <si>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</si>
  <si>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</si>
  <si>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</si>
  <si>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</si>
  <si>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</si>
  <si>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</si>
  <si>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</si>
  <si>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</si>
  <si>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</si>
  <si>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</si>
  <si>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</si>
  <si>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</si>
  <si>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</si>
  <si>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</si>
  <si>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</si>
  <si>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</si>
  <si>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</si>
  <si>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</si>
  <si>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</si>
  <si>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</si>
  <si>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</si>
  <si>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</si>
  <si>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</si>
  <si>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</si>
  <si>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</si>
  <si>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</si>
  <si>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</si>
  <si>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</si>
  <si>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</si>
  <si>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</si>
  <si>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</si>
  <si>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</si>
  <si>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</si>
  <si>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</si>
  <si>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</si>
  <si>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</si>
  <si>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</si>
  <si>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</si>
  <si>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</si>
  <si>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</si>
  <si>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</si>
  <si>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</si>
  <si>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</si>
  <si>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</si>
  <si>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</si>
  <si>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</si>
  <si>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</si>
  <si>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</si>
  <si>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</si>
  <si>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</si>
  <si>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</si>
  <si>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</si>
  <si>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</si>
  <si>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</si>
  <si>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</si>
  <si>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</si>
  <si>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</si>
  <si>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</si>
  <si>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</si>
  <si>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</si>
  <si>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</si>
  <si>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</si>
  <si>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</si>
  <si>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</si>
  <si>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</si>
  <si>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</si>
  <si>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</si>
  <si>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</si>
  <si>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</si>
  <si>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</si>
  <si>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</si>
  <si>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</si>
  <si>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</si>
  <si>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</si>
  <si>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</si>
  <si>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</si>
  <si>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</si>
  <si>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</si>
  <si>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</si>
  <si>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</si>
  <si>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</si>
  <si>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</si>
  <si>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</si>
  <si>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</si>
  <si>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</si>
  <si>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</si>
  <si>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</si>
  <si>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</si>
  <si>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</si>
  <si>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</si>
  <si>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</si>
  <si>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</si>
  <si>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</si>
  <si>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</si>
  <si>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</si>
  <si>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</si>
  <si>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</si>
  <si>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</si>
  <si>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</si>
  <si>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</si>
  <si>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</si>
  <si>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</si>
  <si>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</si>
  <si>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</si>
  <si>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</si>
  <si>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</si>
  <si>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</si>
  <si>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</si>
  <si>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</si>
  <si>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</si>
  <si>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</si>
  <si>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</si>
  <si>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</si>
  <si>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</si>
  <si>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</si>
  <si>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</si>
  <si>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</si>
  <si>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</si>
  <si>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</si>
  <si>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</si>
  <si>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</si>
  <si>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</si>
  <si>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</si>
  <si>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</si>
  <si>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</si>
  <si>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</si>
  <si>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</si>
  <si>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</si>
  <si>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</si>
  <si>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</si>
  <si>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</si>
  <si>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</si>
  <si>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</si>
  <si>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</si>
  <si>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</si>
  <si>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</si>
  <si>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</si>
  <si>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</si>
  <si>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</si>
  <si>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</si>
  <si>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</si>
  <si>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</si>
  <si>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</si>
  <si>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</si>
  <si>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</si>
  <si>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</si>
  <si>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</si>
  <si>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</si>
  <si>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</si>
  <si>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</si>
  <si>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</si>
  <si>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</si>
  <si>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</si>
  <si>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</si>
  <si>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</si>
  <si>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</si>
  <si>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</si>
  <si>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</si>
  <si>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</si>
  <si>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</si>
  <si>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</si>
  <si>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</si>
  <si>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</si>
  <si>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</si>
  <si>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</si>
  <si>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</si>
  <si>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</si>
  <si>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</si>
  <si>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</si>
  <si>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</si>
  <si>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</si>
  <si>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</si>
  <si>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</si>
  <si>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</si>
  <si>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</si>
  <si>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</si>
  <si>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</si>
  <si>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</si>
  <si>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</si>
  <si>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</si>
  <si>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</si>
  <si>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</si>
  <si>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</si>
  <si>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</si>
  <si>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</si>
  <si>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</si>
  <si>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</si>
  <si>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</si>
  <si>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</si>
  <si>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</si>
  <si>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</si>
  <si>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</si>
  <si>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</si>
  <si>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</si>
  <si>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</si>
  <si>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</si>
  <si>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</si>
  <si>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</si>
  <si>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</si>
  <si>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</si>
  <si>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</si>
  <si>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</si>
  <si>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</si>
  <si>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</si>
  <si>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</si>
  <si>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</si>
  <si>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</si>
  <si>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</si>
  <si>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</si>
  <si>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</si>
  <si>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</si>
  <si>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</si>
  <si>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</si>
  <si>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</si>
  <si>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</si>
  <si>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</si>
  <si>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</si>
  <si>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</si>
  <si>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</si>
  <si>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</si>
  <si>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</si>
  <si>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</si>
  <si>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</si>
  <si>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</si>
  <si>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</si>
  <si>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</si>
  <si>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</si>
  <si>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</si>
  <si>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</si>
  <si>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</si>
  <si>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</si>
  <si>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</si>
  <si>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</si>
  <si>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</si>
  <si>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</si>
  <si>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</si>
  <si>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</si>
  <si>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</si>
  <si>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</si>
  <si>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</si>
  <si>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</si>
  <si>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</si>
  <si>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</si>
  <si>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</si>
  <si>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</si>
  <si>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</si>
  <si>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</si>
  <si>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</si>
  <si>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</si>
  <si>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</si>
  <si>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</si>
  <si>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</si>
  <si>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</si>
  <si>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</si>
  <si>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</si>
  <si>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</si>
  <si>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</si>
  <si>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</si>
  <si>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</si>
  <si>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</si>
  <si>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</si>
  <si>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</si>
  <si>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</si>
  <si>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</si>
  <si>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</si>
  <si>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</si>
  <si>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</si>
  <si>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</si>
  <si>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</si>
  <si>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</si>
  <si>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</si>
  <si>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</si>
  <si>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</si>
  <si>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</si>
  <si>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</si>
  <si>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</si>
  <si>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</si>
  <si>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</si>
  <si>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</si>
  <si>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</si>
  <si>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</si>
  <si>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</si>
  <si>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</si>
  <si>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</si>
  <si>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</si>
  <si>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</si>
  <si>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</si>
  <si>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</si>
  <si>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</si>
  <si>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</si>
  <si>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</si>
  <si>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</si>
  <si>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</si>
  <si>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</si>
  <si>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</si>
  <si>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</si>
  <si>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</si>
  <si>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</si>
  <si>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</si>
  <si>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</si>
  <si>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</si>
  <si>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</si>
  <si>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</si>
  <si>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</si>
  <si>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</si>
  <si>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</si>
  <si>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</si>
  <si>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</si>
  <si>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</si>
  <si>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</si>
  <si>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</si>
  <si>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</si>
  <si>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</si>
  <si>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</si>
  <si>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</si>
  <si>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</si>
  <si>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</si>
  <si>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</si>
  <si>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</si>
  <si>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</si>
  <si>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</si>
  <si>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</si>
  <si>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</si>
  <si>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</si>
  <si>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</si>
  <si>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</si>
  <si>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</si>
  <si>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</si>
  <si>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</si>
  <si>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</si>
  <si>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</si>
  <si>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</si>
  <si>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</si>
  <si>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</si>
  <si>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</si>
  <si>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</si>
  <si>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</si>
  <si>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</si>
  <si>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</si>
  <si>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</si>
  <si>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</si>
  <si>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</si>
  <si>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</si>
  <si>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</si>
  <si>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</si>
  <si>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</si>
  <si>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</si>
  <si>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</si>
  <si>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</si>
  <si>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</si>
  <si>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</si>
  <si>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</si>
  <si>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</si>
  <si>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</si>
  <si>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</si>
  <si>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</si>
  <si>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</si>
  <si>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</si>
  <si>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</si>
  <si>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</si>
  <si>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</si>
  <si>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</si>
  <si>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</si>
  <si>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</si>
  <si>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</si>
  <si>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</si>
  <si>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</si>
  <si>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</si>
  <si>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</si>
  <si>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</si>
  <si>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</si>
  <si>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</si>
  <si>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</si>
  <si>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</si>
  <si>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</si>
  <si>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</si>
  <si>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</si>
  <si>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</si>
  <si>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</si>
  <si>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</si>
  <si>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</si>
  <si>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</si>
  <si>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</si>
  <si>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</si>
  <si>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</si>
  <si>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</si>
  <si>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</si>
  <si>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</si>
  <si>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</si>
  <si>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</si>
  <si>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</si>
  <si>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</si>
  <si>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</si>
  <si>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</si>
  <si>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</si>
  <si>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</si>
  <si>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</si>
  <si>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</si>
  <si>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</si>
  <si>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</si>
  <si>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</si>
  <si>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</si>
  <si>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</si>
  <si>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</si>
  <si>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</si>
  <si>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</si>
  <si>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</si>
  <si>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</si>
  <si>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</si>
  <si>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</si>
  <si>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</si>
  <si>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</si>
  <si>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</si>
  <si>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</si>
  <si>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</si>
  <si>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</si>
  <si>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</si>
  <si>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</si>
  <si>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</si>
  <si>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</si>
  <si>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</si>
  <si>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</si>
  <si>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</si>
  <si>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</si>
  <si>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</si>
  <si>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</si>
  <si>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</si>
  <si>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</si>
  <si>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</si>
  <si>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</si>
  <si>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</si>
  <si>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</si>
  <si>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</si>
  <si>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</si>
  <si>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</si>
  <si>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</si>
  <si>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</si>
  <si>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</si>
  <si>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</si>
  <si>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</si>
  <si>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</si>
  <si>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</si>
  <si>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</si>
  <si>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</si>
  <si>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</si>
  <si>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</si>
  <si>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</si>
  <si>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</si>
  <si>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</si>
  <si>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</si>
  <si>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</si>
  <si>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</si>
  <si>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</si>
  <si>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</si>
  <si>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</si>
  <si>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</si>
  <si>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</si>
  <si>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</si>
  <si>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</si>
  <si>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</si>
  <si>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</si>
  <si>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</si>
  <si>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</si>
  <si>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</si>
  <si>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</si>
  <si>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</si>
  <si>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</si>
  <si>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</si>
  <si>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</si>
  <si>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</si>
  <si>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</si>
  <si>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</si>
  <si>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</si>
  <si>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</si>
  <si>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</si>
  <si>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</si>
  <si>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</si>
  <si>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</si>
  <si>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</si>
  <si>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</si>
  <si>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</si>
  <si>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</si>
  <si>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</si>
  <si>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</si>
  <si>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</si>
  <si>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</si>
  <si>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</si>
  <si>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</si>
  <si>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</si>
  <si>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</si>
  <si>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</si>
  <si>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</si>
  <si>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</si>
  <si>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</si>
  <si>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</si>
  <si>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</si>
  <si>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</si>
  <si>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</si>
  <si>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</si>
  <si>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</si>
  <si>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</si>
  <si>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</si>
  <si>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</si>
  <si>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</si>
  <si>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</si>
  <si>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</si>
  <si>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</si>
  <si>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</si>
  <si>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</si>
  <si>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</si>
  <si>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</si>
  <si>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</si>
  <si>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</si>
  <si>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</si>
  <si>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</si>
  <si>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</si>
  <si>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</si>
  <si>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</si>
  <si>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</si>
  <si>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</si>
  <si>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</si>
  <si>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</si>
  <si>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</si>
  <si>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</si>
  <si>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</si>
  <si>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</si>
  <si>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</si>
  <si>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</si>
  <si>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</si>
  <si>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</si>
  <si>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</si>
  <si>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</si>
  <si>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</si>
  <si>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</si>
  <si>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</si>
  <si>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</si>
  <si>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</si>
  <si>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</si>
  <si>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</si>
  <si>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</si>
  <si>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</si>
  <si>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</si>
  <si>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</si>
  <si>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</si>
  <si>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</si>
  <si>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</si>
  <si>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</si>
  <si>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</si>
  <si>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</si>
  <si>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</si>
  <si>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</si>
  <si>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</si>
  <si>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</si>
  <si>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</si>
  <si>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</si>
  <si>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</si>
  <si>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</si>
  <si>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</si>
  <si>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</si>
  <si>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</si>
  <si>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</si>
  <si>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</si>
  <si>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</si>
  <si>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</si>
  <si>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</si>
  <si>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</si>
  <si>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</si>
  <si>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</si>
  <si>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</si>
  <si>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</si>
  <si>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</si>
  <si>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</si>
  <si>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</si>
  <si>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</si>
  <si>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</si>
  <si>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</si>
  <si>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</si>
  <si>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</si>
  <si>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</si>
  <si>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</si>
  <si>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</si>
  <si>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</si>
  <si>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</si>
  <si>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</si>
  <si>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</si>
  <si>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</si>
  <si>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</si>
  <si>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</si>
  <si>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</si>
  <si>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</si>
  <si>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</si>
  <si>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</si>
  <si>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</si>
  <si>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</si>
  <si>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</si>
  <si>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</si>
  <si>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</si>
  <si>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</si>
  <si>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</si>
  <si>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</si>
  <si>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</si>
  <si>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</si>
  <si>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</si>
  <si>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</si>
  <si>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</si>
  <si>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</si>
  <si>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</si>
  <si>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</si>
  <si>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</si>
  <si>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</si>
  <si>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</si>
  <si>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</si>
  <si>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</si>
  <si>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</si>
  <si>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</si>
  <si>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</si>
  <si>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</si>
  <si>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</si>
  <si>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</si>
  <si>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</si>
  <si>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</si>
  <si>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</si>
  <si>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</si>
  <si>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</si>
  <si>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</si>
  <si>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</si>
  <si>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</si>
  <si>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</si>
  <si>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</si>
  <si>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</si>
  <si>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</si>
  <si>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</si>
  <si>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</si>
  <si>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</si>
  <si>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</si>
  <si>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</si>
  <si>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</si>
  <si>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</si>
  <si>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</si>
  <si>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</si>
  <si>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</si>
  <si>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</si>
  <si>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</si>
  <si>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</si>
  <si>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</si>
  <si>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</si>
  <si>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</si>
  <si>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</si>
  <si>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</si>
  <si>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</si>
  <si>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</si>
  <si>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</si>
  <si>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</si>
  <si>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</si>
  <si>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</si>
  <si>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</si>
  <si>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</si>
  <si>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</si>
  <si>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</si>
  <si>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</si>
  <si>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</si>
  <si>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</si>
  <si>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</si>
  <si>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</si>
  <si>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</si>
  <si>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</si>
  <si>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</si>
  <si>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</si>
  <si>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</si>
  <si>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</si>
  <si>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</si>
  <si>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</si>
  <si>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</si>
  <si>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</si>
  <si>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</si>
  <si>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</si>
  <si>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</si>
  <si>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</si>
  <si>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</si>
  <si>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</si>
  <si>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</si>
  <si>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</si>
  <si>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</si>
  <si>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</si>
  <si>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</si>
  <si>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</si>
  <si>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</si>
  <si>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</si>
  <si>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</si>
  <si>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</si>
  <si>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</si>
  <si>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</si>
  <si>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</si>
  <si>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</si>
  <si>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</si>
  <si>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</si>
  <si>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</si>
  <si>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</si>
  <si>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</si>
  <si>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</si>
  <si>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</si>
  <si>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</si>
  <si>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</si>
  <si>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</si>
  <si>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</si>
  <si>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</si>
  <si>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</si>
  <si>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</si>
  <si>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</si>
  <si>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</si>
  <si>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</si>
  <si>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</si>
  <si>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</si>
  <si>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</si>
  <si>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</si>
  <si>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</si>
  <si>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</si>
  <si>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</si>
  <si>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</si>
  <si>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</si>
  <si>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</si>
  <si>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</si>
  <si>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</si>
  <si>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</si>
  <si>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</si>
  <si>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</si>
  <si>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</si>
  <si>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</si>
  <si>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</si>
  <si>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</si>
  <si>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</si>
  <si>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</si>
  <si>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</si>
  <si>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</si>
  <si>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</si>
  <si>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</si>
  <si>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</si>
  <si>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</si>
  <si>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</si>
  <si>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</si>
  <si>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</si>
  <si>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</si>
  <si>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</si>
  <si>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</si>
  <si>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</si>
  <si>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</si>
  <si>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</si>
  <si>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</si>
  <si>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</si>
  <si>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</si>
  <si>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</si>
  <si>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</si>
  <si>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</si>
  <si>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</si>
  <si>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</si>
  <si>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</si>
  <si>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</si>
  <si>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</si>
  <si>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</si>
  <si>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</si>
  <si>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</si>
  <si>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</si>
  <si>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</si>
  <si>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</si>
  <si>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</si>
  <si>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</si>
  <si>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</si>
  <si>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</si>
  <si>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</si>
  <si>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</si>
  <si>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</si>
  <si>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</si>
  <si>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</si>
  <si>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</si>
  <si>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</si>
  <si>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</si>
  <si>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</si>
  <si>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</si>
  <si>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</si>
  <si>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</si>
  <si>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</si>
  <si>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</si>
  <si>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</si>
  <si>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</si>
  <si>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</si>
  <si>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</si>
  <si>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</si>
  <si>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</si>
  <si>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</si>
  <si>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</si>
  <si>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</si>
  <si>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</si>
  <si>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</si>
  <si>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</si>
  <si>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</si>
  <si>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</si>
  <si>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</si>
  <si>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</si>
  <si>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</si>
  <si>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</si>
  <si>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</si>
  <si>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</si>
  <si>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</si>
  <si>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</si>
  <si>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</si>
  <si>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</si>
  <si>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</si>
  <si>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</si>
  <si>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</si>
  <si>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</si>
  <si>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</si>
  <si>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</si>
  <si>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</si>
  <si>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</si>
  <si>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</si>
  <si>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</si>
  <si>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</si>
  <si>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</si>
  <si>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</si>
  <si>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</si>
  <si>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</si>
  <si>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</si>
  <si>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</si>
  <si>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</si>
  <si>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</si>
  <si>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</si>
  <si>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</si>
  <si>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</si>
  <si>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</si>
  <si>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</si>
  <si>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</si>
  <si>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</si>
  <si>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</si>
  <si>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</si>
  <si>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</si>
  <si>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</si>
  <si>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</si>
  <si>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</si>
  <si>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</si>
  <si>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</si>
  <si>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</si>
  <si>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</si>
  <si>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</si>
  <si>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</si>
  <si>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</si>
  <si>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</si>
  <si>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</si>
  <si>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</si>
  <si>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</si>
  <si>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</si>
  <si>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</si>
  <si>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</si>
  <si>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</si>
  <si>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</si>
  <si>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</si>
  <si>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</si>
  <si>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</si>
  <si>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</si>
  <si>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</si>
  <si>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</si>
  <si>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</si>
  <si>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</si>
  <si>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</si>
  <si>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</si>
  <si>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</si>
  <si>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</si>
  <si>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</si>
  <si>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</si>
  <si>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</si>
  <si>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</si>
  <si>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</si>
  <si>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</si>
  <si>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</si>
  <si>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</si>
  <si>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</si>
  <si>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</si>
  <si>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</si>
  <si>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</si>
  <si>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</si>
  <si>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</si>
  <si>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</si>
  <si>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</si>
  <si>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</si>
  <si>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</si>
  <si>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</si>
  <si>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</si>
  <si>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</si>
  <si>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</si>
  <si>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</si>
  <si>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</si>
  <si>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</si>
  <si>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</si>
  <si>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</si>
  <si>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</si>
  <si>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</si>
  <si>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</si>
  <si>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</si>
  <si>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</si>
  <si>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</si>
  <si>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</si>
  <si>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</si>
  <si>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</si>
  <si>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</si>
  <si>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</si>
  <si>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</si>
  <si>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</si>
  <si>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</si>
  <si>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</si>
  <si>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</si>
  <si>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</si>
  <si>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</si>
  <si>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</si>
  <si>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</si>
  <si>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</si>
  <si>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</si>
  <si>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</si>
  <si>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</si>
  <si>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</si>
  <si>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</si>
  <si>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</si>
  <si>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</si>
  <si>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</si>
  <si>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</si>
  <si>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</si>
  <si>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</si>
  <si>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</si>
  <si>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</si>
  <si>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</si>
  <si>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</si>
  <si>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</si>
  <si>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</si>
  <si>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</si>
  <si>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</si>
  <si>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</si>
  <si>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</si>
  <si>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</si>
  <si>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</si>
  <si>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</si>
  <si>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</si>
  <si>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</si>
  <si>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</si>
  <si>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</si>
  <si>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</si>
  <si>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</si>
  <si>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</si>
  <si>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</si>
  <si>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</si>
  <si>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</si>
  <si>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</si>
  <si>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</si>
  <si>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</si>
  <si>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</si>
  <si>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</si>
  <si>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</si>
  <si>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</si>
  <si>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</si>
  <si>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</si>
  <si>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</si>
  <si>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</si>
  <si>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</si>
  <si>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</si>
  <si>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</si>
  <si>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</si>
  <si>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</si>
  <si>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</si>
  <si>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</si>
  <si>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</si>
  <si>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</si>
  <si>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</si>
  <si>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</si>
  <si>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</si>
  <si>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</si>
  <si>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</si>
  <si>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</si>
  <si>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</si>
  <si>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</si>
  <si>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</si>
  <si>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</si>
  <si>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</si>
  <si>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</si>
  <si>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</si>
  <si>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</si>
  <si>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</si>
  <si>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</si>
  <si>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</si>
  <si>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</si>
  <si>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</si>
  <si>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</si>
  <si>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</si>
  <si>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</si>
  <si>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</si>
  <si>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</si>
  <si>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</si>
  <si>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</si>
  <si>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</si>
  <si>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</si>
  <si>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</si>
  <si>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</si>
  <si>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</si>
  <si>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</si>
  <si>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</si>
  <si>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</si>
  <si>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</si>
  <si>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</si>
  <si>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</si>
  <si>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</si>
  <si>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</si>
  <si>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</si>
  <si>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</si>
  <si>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</si>
  <si>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</si>
  <si>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</si>
  <si>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</si>
  <si>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</si>
  <si>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</si>
  <si>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</si>
  <si>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</si>
  <si>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</si>
  <si>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</si>
  <si>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</si>
  <si>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</si>
  <si>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</si>
  <si>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</si>
  <si>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</si>
  <si>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</si>
  <si>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</si>
  <si>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</si>
  <si>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</si>
  <si>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</si>
  <si>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</si>
  <si>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</si>
  <si>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</si>
  <si>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</si>
  <si>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</si>
  <si>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</si>
  <si>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</si>
  <si>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</si>
  <si>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</si>
  <si>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</si>
  <si>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</si>
  <si>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</si>
  <si>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</si>
  <si>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</si>
  <si>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</si>
  <si>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</si>
  <si>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</si>
  <si>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</si>
  <si>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</si>
  <si>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</si>
  <si>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</si>
  <si>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</si>
  <si>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</si>
  <si>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</si>
  <si>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</si>
  <si>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</si>
  <si>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</si>
  <si>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</si>
  <si>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</si>
  <si>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</si>
  <si>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</si>
  <si>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</si>
  <si>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</si>
  <si>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</si>
  <si>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</si>
  <si>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</si>
  <si>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</si>
  <si>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</si>
  <si>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</si>
  <si>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</si>
  <si>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</si>
  <si>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</si>
  <si>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</si>
  <si>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</si>
  <si>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</si>
  <si>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</si>
  <si>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</si>
  <si>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</si>
  <si>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</si>
  <si>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</si>
  <si>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</si>
  <si>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</si>
  <si>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</si>
  <si>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</si>
  <si>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</si>
  <si>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</si>
  <si>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</si>
  <si>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</si>
  <si>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</si>
  <si>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</si>
  <si>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</si>
  <si>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</si>
  <si>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</si>
  <si>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</si>
  <si>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</si>
  <si>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</si>
  <si>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</si>
  <si>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</si>
  <si>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</si>
  <si>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</si>
  <si>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</si>
  <si>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</si>
  <si>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</si>
  <si>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</si>
  <si>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</si>
  <si>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</si>
  <si>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</si>
  <si>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</si>
  <si>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</si>
  <si>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</si>
  <si>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</si>
  <si>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</si>
  <si>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</si>
  <si>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</si>
  <si>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</si>
  <si>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</si>
  <si>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</si>
  <si>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</si>
  <si>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</si>
  <si>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</si>
  <si>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</si>
  <si>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</si>
  <si>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</si>
  <si>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</si>
  <si>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</si>
  <si>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</si>
  <si>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</si>
  <si>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</si>
  <si>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</si>
  <si>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</si>
  <si>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</si>
  <si>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</si>
  <si>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</si>
  <si>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</si>
  <si>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</si>
  <si>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</si>
  <si>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</si>
  <si>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</si>
  <si>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</si>
  <si>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</si>
  <si>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</si>
  <si>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</si>
  <si>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</si>
  <si>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</si>
  <si>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</si>
  <si>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</si>
  <si>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</si>
  <si>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</si>
  <si>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</si>
  <si>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</si>
  <si>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</si>
  <si>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</si>
  <si>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</si>
  <si>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</si>
  <si>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</si>
  <si>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</si>
  <si>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</si>
  <si>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</si>
  <si>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</si>
  <si>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</si>
  <si>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</si>
  <si>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</si>
  <si>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</si>
  <si>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</si>
  <si>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</si>
  <si>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</si>
  <si>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</si>
  <si>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</si>
  <si>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</si>
  <si>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</si>
  <si>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</si>
  <si>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</si>
  <si>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</si>
  <si>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</si>
  <si>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</si>
  <si>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</si>
  <si>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</si>
  <si>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</si>
  <si>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</si>
  <si>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</si>
  <si>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</si>
  <si>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</si>
  <si>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</si>
  <si>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</si>
  <si>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</si>
  <si>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</si>
  <si>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</si>
  <si>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</si>
  <si>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</si>
  <si>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</si>
  <si>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</si>
  <si>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</si>
  <si>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</si>
  <si>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</si>
  <si>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</si>
  <si>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</si>
  <si>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</si>
  <si>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</si>
  <si>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</si>
  <si>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</si>
  <si>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</si>
  <si>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</si>
  <si>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</si>
  <si>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</si>
  <si>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</si>
  <si>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</si>
  <si>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</si>
  <si>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</si>
  <si>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</si>
  <si>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</si>
  <si>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</si>
  <si>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</si>
  <si>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</si>
  <si>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</si>
  <si>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</si>
  <si>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</si>
  <si>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</si>
  <si>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</si>
  <si>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</si>
  <si>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</si>
  <si>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</si>
  <si>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</si>
  <si>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</si>
  <si>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</si>
  <si>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</si>
  <si>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</si>
  <si>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</si>
  <si>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</si>
  <si>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</si>
  <si>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</si>
  <si>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</si>
  <si>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</si>
  <si>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</si>
  <si>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</si>
  <si>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</si>
  <si>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</si>
  <si>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</si>
  <si>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</si>
  <si>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</si>
  <si>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</si>
  <si>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</si>
  <si>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</si>
  <si>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</si>
  <si>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</si>
  <si>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</si>
  <si>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</si>
  <si>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</si>
  <si>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</si>
  <si>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</si>
  <si>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</si>
  <si>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</si>
  <si>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</si>
  <si>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</si>
  <si>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</si>
  <si>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</si>
  <si>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</si>
  <si>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</si>
  <si>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</si>
  <si>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</si>
  <si>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</si>
  <si>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</si>
  <si>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</si>
  <si>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</si>
  <si>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</si>
  <si>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</si>
  <si>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</si>
  <si>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</si>
  <si>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</si>
  <si>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</si>
  <si>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</si>
  <si>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</si>
  <si>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</si>
  <si>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</si>
  <si>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</si>
  <si>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</si>
  <si>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</si>
  <si>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</si>
  <si>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</si>
  <si>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</si>
  <si>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</si>
  <si>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</si>
  <si>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</si>
  <si>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</si>
  <si>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</si>
  <si>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</si>
  <si>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</si>
  <si>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</si>
  <si>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</si>
  <si>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</si>
  <si>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</si>
  <si>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</si>
  <si>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</si>
  <si>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</si>
  <si>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</si>
  <si>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</si>
  <si>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</si>
  <si>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</si>
  <si>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</si>
  <si>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</si>
  <si>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</si>
  <si>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</si>
  <si>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</si>
  <si>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</si>
  <si>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</si>
  <si>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</si>
  <si>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</si>
  <si>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</si>
  <si>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</si>
  <si>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</si>
  <si>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</si>
  <si>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</si>
  <si>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</si>
  <si>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</si>
  <si>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</si>
  <si>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</si>
  <si>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</si>
  <si>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</si>
  <si>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</si>
  <si>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</si>
  <si>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</si>
  <si>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</si>
  <si>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</si>
  <si>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</si>
  <si>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</si>
  <si>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</si>
  <si>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</si>
  <si>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</si>
  <si>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</si>
  <si>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</si>
  <si>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</si>
  <si>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</si>
  <si>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</si>
  <si>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</si>
  <si>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</si>
  <si>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</si>
  <si>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</si>
  <si>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</si>
  <si>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</si>
  <si>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</si>
  <si>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</si>
  <si>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</si>
  <si>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</si>
  <si>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</si>
  <si>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</si>
  <si>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</si>
  <si>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</si>
  <si>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</si>
  <si>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</si>
  <si>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</si>
  <si>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</si>
  <si>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</si>
  <si>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</si>
  <si>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</si>
  <si>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</si>
  <si>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</si>
  <si>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</si>
  <si>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</si>
  <si>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</si>
  <si>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</si>
  <si>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</si>
  <si>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</si>
  <si>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</si>
  <si>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</si>
  <si>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</si>
  <si>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</si>
  <si>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</si>
  <si>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</si>
  <si>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</si>
  <si>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</si>
  <si>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</si>
  <si>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</si>
  <si>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</si>
  <si>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</si>
  <si>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</si>
  <si>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</si>
  <si>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</si>
  <si>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</si>
  <si>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</si>
  <si>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</si>
  <si>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</si>
  <si>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</si>
  <si>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</si>
  <si>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</si>
  <si>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</si>
  <si>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</si>
  <si>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</si>
  <si>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</si>
  <si>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</si>
  <si>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</si>
  <si>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</si>
  <si>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</si>
  <si>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</si>
  <si>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</si>
  <si>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</si>
  <si>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</si>
  <si>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</si>
  <si>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</si>
  <si>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</si>
  <si>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</si>
  <si>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</si>
  <si>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</si>
  <si>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</si>
  <si>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</si>
  <si>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</si>
  <si>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</si>
  <si>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</si>
  <si>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</si>
  <si>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</si>
  <si>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</si>
  <si>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</si>
  <si>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</si>
  <si>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</si>
  <si>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</si>
  <si>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</si>
  <si>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</si>
  <si>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</si>
  <si>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</si>
  <si>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</si>
  <si>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</si>
  <si>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</si>
  <si>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</si>
  <si>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</si>
  <si>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</si>
  <si>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</si>
  <si>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</si>
  <si>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</si>
  <si>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</si>
  <si>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</si>
  <si>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</si>
  <si>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</si>
  <si>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</si>
  <si>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</si>
  <si>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</si>
  <si>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</si>
  <si>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</si>
  <si>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</si>
  <si>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</si>
  <si>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</si>
  <si>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</si>
  <si>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</si>
  <si>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</si>
  <si>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</si>
  <si>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</si>
  <si>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</si>
  <si>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</si>
  <si>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</si>
  <si>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</si>
  <si>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</si>
  <si>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</si>
  <si>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</si>
  <si>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</si>
  <si>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</si>
  <si>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</si>
  <si>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</si>
  <si>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</si>
  <si>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</si>
  <si>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</si>
  <si>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</si>
  <si>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</si>
  <si>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</si>
  <si>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</si>
  <si>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</si>
  <si>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</si>
  <si>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</si>
  <si>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</si>
  <si>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</si>
  <si>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</si>
  <si>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</si>
  <si>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</si>
  <si>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</si>
  <si>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</si>
  <si>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</si>
  <si>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</si>
  <si>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</si>
  <si>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</si>
  <si>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</si>
  <si>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</si>
  <si>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</si>
  <si>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</si>
  <si>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</si>
  <si>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</si>
  <si>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</si>
  <si>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</si>
  <si>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</si>
  <si>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</si>
  <si>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</si>
  <si>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</si>
  <si>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</si>
  <si>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</si>
  <si>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</si>
  <si>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</si>
  <si>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</si>
  <si>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</si>
  <si>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</si>
  <si>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</si>
  <si>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</si>
  <si>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</si>
  <si>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</si>
  <si>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</si>
  <si>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</si>
  <si>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</si>
  <si>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</si>
  <si>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</si>
  <si>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</si>
  <si>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</si>
  <si>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</si>
  <si>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</si>
  <si>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</si>
  <si>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</si>
  <si>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</si>
  <si>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</si>
  <si>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</si>
  <si>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</si>
  <si>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</si>
  <si>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</si>
  <si>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</si>
  <si>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</si>
  <si>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</si>
  <si>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</si>
  <si>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</si>
  <si>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</si>
  <si>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</si>
  <si>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</si>
  <si>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</si>
  <si>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</si>
  <si>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</si>
  <si>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</si>
  <si>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</si>
  <si>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</si>
  <si>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</si>
  <si>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</si>
  <si>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</si>
  <si>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</si>
  <si>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</si>
  <si>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</si>
  <si>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</si>
  <si>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</si>
  <si>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</si>
  <si>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</si>
  <si>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</si>
  <si>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</si>
  <si>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</si>
  <si>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</si>
  <si>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</si>
  <si>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</si>
  <si>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</si>
  <si>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</si>
  <si>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</si>
  <si>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</si>
  <si>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</si>
  <si>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</si>
  <si>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</si>
  <si>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</si>
  <si>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</si>
  <si>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</si>
  <si>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</si>
  <si>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</si>
  <si>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</si>
  <si>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</si>
  <si>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</si>
  <si>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</si>
  <si>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</si>
  <si>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</si>
  <si>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</si>
  <si>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</si>
  <si>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</si>
  <si>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</si>
  <si>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</si>
  <si>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</si>
  <si>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</si>
  <si>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</si>
  <si>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</si>
  <si>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</si>
  <si>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</si>
  <si>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</si>
  <si>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</si>
  <si>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</si>
  <si>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</si>
  <si>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</si>
  <si>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</si>
  <si>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</si>
  <si>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</si>
  <si>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</si>
  <si>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</si>
  <si>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</si>
  <si>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</si>
  <si>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</si>
  <si>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</si>
  <si>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</si>
  <si>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</si>
  <si>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</si>
  <si>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</si>
  <si>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</si>
  <si>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</si>
  <si>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</si>
  <si>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</si>
  <si>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</si>
  <si>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</si>
  <si>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</si>
  <si>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</si>
  <si>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</si>
  <si>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</si>
  <si>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</si>
  <si>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</si>
  <si>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</si>
  <si>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</si>
  <si>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</si>
  <si>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</si>
  <si>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</si>
  <si>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</si>
  <si>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</si>
  <si>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</si>
  <si>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</si>
  <si>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</si>
  <si>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</si>
  <si>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</si>
  <si>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</si>
  <si>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</si>
  <si>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</si>
  <si>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</si>
  <si>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</si>
  <si>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</si>
  <si>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</si>
  <si>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</si>
  <si>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</si>
  <si>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</si>
  <si>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</si>
  <si>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</si>
  <si>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</si>
  <si>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</si>
  <si>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</si>
  <si>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</si>
  <si>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</si>
  <si>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</si>
  <si>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</si>
  <si>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</si>
  <si>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</si>
  <si>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</si>
  <si>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</si>
  <si>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</si>
  <si>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</si>
  <si>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</si>
  <si>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</si>
  <si>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</si>
  <si>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</si>
  <si>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</si>
  <si>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</si>
  <si>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</si>
  <si>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</si>
  <si>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</si>
  <si>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</si>
  <si>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</si>
  <si>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</si>
  <si>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</si>
  <si>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</si>
  <si>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</si>
  <si>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</si>
  <si>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</si>
  <si>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</si>
  <si>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</si>
  <si>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</si>
  <si>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</si>
  <si>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</si>
  <si>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</si>
  <si>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</si>
  <si>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</si>
  <si>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</si>
  <si>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</si>
  <si>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</si>
  <si>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</si>
  <si>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</si>
  <si>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</si>
  <si>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</si>
  <si>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</si>
  <si>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</si>
  <si>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</si>
  <si>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</si>
  <si>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</si>
  <si>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</si>
  <si>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</si>
  <si>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</si>
  <si>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</si>
  <si>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</si>
  <si>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</si>
  <si>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</si>
  <si>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</si>
  <si>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</si>
  <si>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</si>
  <si>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</si>
  <si>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</si>
  <si>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</si>
  <si>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</si>
  <si>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</si>
  <si>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</si>
  <si>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</si>
  <si>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</si>
  <si>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</si>
  <si>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</si>
  <si>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</si>
  <si>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</si>
  <si>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</si>
  <si>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</si>
  <si>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</si>
  <si>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</si>
  <si>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</si>
  <si>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</si>
  <si>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</si>
  <si>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</si>
  <si>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</si>
  <si>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</si>
  <si>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</si>
  <si>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</si>
  <si>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</si>
  <si>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</si>
  <si>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</si>
  <si>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</si>
  <si>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</si>
  <si>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</si>
  <si>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</si>
  <si>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</si>
  <si>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</si>
  <si>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</si>
  <si>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</si>
  <si>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</si>
  <si>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</si>
  <si>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</si>
  <si>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</si>
  <si>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</si>
  <si>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</si>
  <si>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</si>
  <si>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</si>
  <si>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</si>
  <si>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</si>
  <si>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</si>
  <si>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</si>
  <si>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</si>
  <si>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</si>
  <si>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</si>
  <si>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</si>
  <si>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</si>
  <si>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</si>
  <si>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</si>
  <si>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</si>
  <si>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</si>
  <si>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</si>
  <si>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</si>
  <si>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</si>
  <si>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</si>
  <si>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</si>
  <si>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</si>
  <si>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</si>
  <si>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</si>
  <si>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</si>
  <si>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</si>
  <si>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</si>
  <si>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</si>
  <si>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</si>
  <si>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</si>
  <si>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</si>
  <si>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</si>
  <si>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</si>
  <si>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</si>
  <si>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</si>
  <si>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</si>
  <si>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</si>
  <si>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</si>
  <si>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</si>
  <si>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</si>
  <si>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</si>
  <si>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</si>
  <si>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</si>
  <si>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</si>
  <si>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</si>
  <si>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</si>
  <si>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</si>
  <si>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</si>
  <si>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</si>
  <si>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</si>
  <si>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</si>
  <si>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</si>
  <si>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</si>
  <si>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</si>
  <si>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</si>
  <si>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</si>
  <si>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</si>
  <si>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</si>
  <si>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</si>
  <si>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</si>
  <si>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</si>
  <si>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</si>
  <si>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</si>
  <si>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</si>
  <si>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</si>
  <si>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</si>
  <si>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</si>
  <si>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</si>
  <si>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</si>
  <si>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</si>
  <si>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</si>
  <si>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</si>
  <si>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</si>
  <si>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</si>
  <si>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</si>
  <si>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</si>
  <si>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</si>
  <si>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</si>
  <si>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</si>
  <si>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</si>
  <si>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</si>
  <si>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</si>
  <si>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</si>
  <si>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</si>
  <si>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</si>
  <si>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</si>
  <si>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</si>
  <si>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</si>
  <si>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</si>
  <si>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</si>
  <si>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</si>
  <si>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</si>
  <si>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</si>
  <si>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</si>
  <si>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</si>
  <si>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</si>
  <si>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</si>
  <si>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</si>
  <si>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</si>
  <si>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</si>
  <si>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</si>
  <si>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</si>
  <si>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</si>
  <si>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</si>
  <si>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</si>
  <si>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</si>
  <si>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</si>
  <si>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</si>
  <si>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</si>
  <si>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</si>
  <si>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</si>
  <si>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</si>
  <si>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</si>
  <si>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</si>
  <si>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</si>
  <si>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</si>
  <si>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</si>
  <si>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</si>
  <si>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</si>
  <si>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</si>
  <si>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</si>
  <si>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</si>
  <si>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</si>
  <si>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</si>
  <si>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</si>
  <si>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</si>
  <si>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</si>
  <si>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</si>
  <si>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</si>
  <si>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</si>
  <si>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</si>
  <si>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</si>
  <si>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</si>
  <si>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</si>
  <si>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</si>
  <si>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</si>
  <si>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</si>
  <si>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</si>
  <si>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</si>
  <si>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</si>
  <si>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</si>
  <si>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</si>
  <si>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</si>
  <si>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</si>
  <si>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</si>
  <si>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</si>
  <si>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</si>
  <si>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</si>
  <si>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</si>
  <si>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</si>
  <si>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</si>
  <si>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</si>
  <si>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</si>
  <si>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</si>
  <si>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</si>
  <si>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</si>
  <si>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</si>
  <si>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</si>
  <si>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</si>
  <si>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</si>
  <si>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</si>
  <si>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</si>
  <si>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</si>
  <si>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</si>
  <si>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</si>
  <si>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</si>
  <si>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</si>
  <si>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</si>
  <si>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</si>
  <si>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</si>
  <si>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</si>
  <si>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</si>
  <si>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</si>
  <si>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</si>
  <si>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</si>
  <si>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</si>
  <si>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</si>
  <si>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</si>
  <si>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</si>
  <si>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</si>
  <si>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</si>
  <si>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</si>
  <si>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</si>
  <si>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</si>
  <si>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</si>
  <si>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</si>
  <si>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</si>
  <si>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</si>
  <si>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</si>
  <si>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</si>
  <si>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</si>
  <si>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</si>
  <si>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</si>
  <si>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</si>
  <si>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</si>
  <si>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</si>
  <si>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</si>
  <si>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</si>
  <si>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</si>
  <si>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</si>
  <si>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</si>
  <si>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</si>
  <si>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</si>
  <si>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</si>
  <si>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</si>
  <si>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</si>
  <si>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</si>
  <si>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</si>
  <si>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</si>
  <si>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</si>
  <si>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</si>
  <si>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</si>
  <si>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</si>
  <si>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</si>
  <si>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</si>
  <si>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</si>
  <si>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</si>
  <si>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</si>
  <si>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</si>
  <si>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</si>
  <si>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</si>
  <si>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</si>
  <si>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</si>
  <si>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</si>
  <si>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</si>
  <si>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</si>
  <si>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</si>
  <si>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</si>
  <si>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</si>
  <si>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</si>
  <si>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</si>
  <si>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</si>
  <si>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</si>
  <si>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</si>
  <si>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</si>
  <si>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</si>
  <si>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</si>
  <si>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</si>
  <si>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</si>
  <si>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</si>
  <si>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</si>
  <si>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</si>
  <si>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</si>
  <si>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</si>
  <si>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</si>
  <si>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</si>
  <si>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</si>
  <si>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</si>
  <si>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</si>
  <si>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</si>
  <si>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</si>
  <si>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</si>
  <si>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</si>
  <si>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</si>
  <si>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</si>
  <si>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</si>
  <si>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</si>
  <si>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</si>
  <si>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</si>
  <si>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</si>
  <si>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</si>
  <si>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</si>
  <si>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</si>
  <si>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</si>
  <si>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</si>
  <si>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</si>
  <si>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</si>
  <si>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</si>
  <si>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</si>
  <si>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</si>
  <si>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</si>
  <si>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</si>
  <si>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</si>
  <si>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</si>
  <si>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</si>
  <si>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</si>
  <si>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</si>
  <si>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</si>
  <si>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</si>
  <si>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</si>
  <si>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</si>
  <si>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</si>
  <si>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</si>
  <si>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</si>
  <si>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</si>
  <si>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</si>
  <si>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</si>
  <si>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</si>
  <si>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</si>
  <si>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</si>
  <si>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</si>
  <si>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</si>
  <si>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</si>
  <si>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</si>
  <si>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</si>
  <si>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</si>
  <si>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</si>
  <si>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</si>
  <si>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</si>
  <si>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</si>
  <si>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</si>
  <si>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</si>
  <si>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</si>
  <si>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</si>
  <si>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</si>
  <si>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</si>
  <si>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</si>
  <si>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</si>
  <si>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</si>
  <si>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</si>
  <si>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</si>
  <si>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</si>
  <si>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</si>
  <si>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</si>
  <si>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</si>
  <si>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</si>
  <si>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</si>
  <si>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</si>
  <si>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</si>
  <si>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</si>
  <si>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</si>
  <si>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</si>
  <si>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</si>
  <si>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</si>
  <si>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</si>
  <si>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</si>
  <si>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</si>
  <si>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</si>
  <si>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</si>
  <si>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</si>
  <si>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</si>
  <si>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</si>
  <si>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</si>
  <si>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</si>
  <si>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</si>
  <si>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</si>
  <si>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</si>
  <si>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</si>
  <si>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</si>
  <si>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</si>
  <si>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</si>
  <si>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</si>
  <si>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</si>
  <si>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</si>
  <si>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</si>
  <si>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</si>
  <si>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</si>
  <si>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</si>
  <si>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</si>
  <si>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</si>
  <si>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</si>
  <si>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</si>
  <si>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</si>
  <si>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</si>
  <si>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</si>
  <si>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</si>
  <si>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</si>
  <si>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</si>
  <si>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</si>
  <si>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</si>
  <si>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</si>
  <si>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</si>
  <si>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</si>
  <si>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</si>
  <si>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</si>
  <si>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</si>
  <si>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</si>
  <si>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</si>
  <si>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</si>
  <si>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</si>
  <si>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</si>
  <si>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</si>
  <si>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</si>
  <si>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</si>
  <si>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</si>
  <si>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</si>
  <si>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</si>
  <si>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</si>
  <si>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</si>
  <si>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</si>
  <si>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</si>
  <si>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</si>
  <si>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</si>
  <si>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</si>
  <si>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</si>
  <si>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</si>
  <si>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</si>
  <si>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</si>
  <si>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</si>
  <si>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</si>
  <si>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</si>
  <si>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</si>
  <si>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</si>
  <si>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</si>
  <si>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</si>
  <si>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</si>
  <si>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</si>
  <si>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</si>
  <si>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</si>
  <si>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</si>
  <si>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</si>
  <si>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</si>
  <si>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</si>
  <si>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</si>
  <si>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</si>
  <si>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</si>
  <si>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</si>
  <si>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</si>
  <si>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</si>
  <si>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</si>
  <si>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</si>
  <si>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</si>
  <si>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</si>
  <si>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</si>
  <si>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</si>
  <si>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</si>
  <si>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</si>
  <si>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</si>
  <si>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</si>
  <si>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</si>
  <si>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</si>
  <si>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</si>
  <si>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</si>
  <si>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</si>
  <si>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</si>
  <si>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</si>
  <si>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</si>
  <si>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</si>
  <si>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</si>
  <si>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</si>
  <si>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</si>
  <si>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</si>
  <si>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</si>
  <si>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</si>
  <si>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</si>
  <si>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</si>
  <si>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</si>
  <si>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</si>
  <si>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</si>
  <si>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</si>
  <si>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</si>
  <si>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</si>
  <si>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</si>
  <si>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</si>
  <si>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</si>
  <si>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</si>
  <si>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</si>
  <si>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</si>
  <si>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</si>
  <si>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</si>
  <si>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</si>
  <si>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</si>
  <si>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</si>
  <si>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</si>
  <si>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</si>
  <si>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</si>
  <si>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</si>
  <si>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</si>
  <si>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</si>
  <si>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</si>
  <si>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</si>
  <si>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</si>
  <si>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</si>
  <si>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</si>
  <si>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</si>
  <si>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</si>
  <si>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</si>
  <si>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</si>
  <si>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</si>
  <si>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</si>
  <si>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</si>
  <si>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</si>
  <si>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</si>
  <si>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</si>
  <si>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</si>
  <si>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</si>
  <si>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</si>
  <si>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</si>
  <si>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</si>
  <si>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</si>
  <si>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</si>
  <si>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</si>
  <si>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</si>
  <si>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</si>
  <si>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</si>
  <si>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</si>
  <si>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</si>
  <si>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</si>
  <si>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</si>
  <si>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</si>
  <si>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</si>
  <si>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</si>
  <si>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</si>
  <si>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</si>
  <si>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</si>
  <si>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</si>
  <si>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</si>
  <si>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</si>
  <si>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</si>
  <si>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</si>
  <si>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</si>
  <si>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</si>
  <si>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</si>
  <si>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</si>
  <si>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</si>
  <si>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</si>
  <si>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</si>
  <si>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</si>
  <si>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</si>
  <si>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</si>
  <si>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</si>
  <si>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</si>
  <si>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</si>
  <si>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</si>
  <si>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</si>
  <si>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</si>
  <si>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</si>
  <si>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</si>
  <si>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</si>
  <si>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</si>
  <si>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</si>
  <si>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</si>
  <si>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</si>
  <si>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</si>
  <si>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</si>
  <si>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</si>
  <si>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</si>
  <si>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</si>
  <si>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</si>
  <si>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</si>
  <si>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</si>
  <si>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</si>
  <si>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</si>
  <si>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2024年复估单单价</t>
    <phoneticPr fontId="134" type="noConversion"/>
  </si>
  <si>
    <t>2024年复估单总价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</si>
</sst>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2025年5月13日（评估专业人员实地查勘之日）</v>
      </c>
    </row>
    <row r="13" spans="1:2" s="1201" customFormat="1">
      <c r="A13" s="1199" t="s">
        <v>529</v>
      </c>
      <c r="B13" s="120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v>
      </c>
      <c r="D5" s="3023">
        <f>IF(ISERROR(ROUND(POWER(1+E5,A5-C5)*(POWER(1+E5,C5)-1)/(POWER(1+E5,A5)-1),3)),0,ROUND(POWER(1+E5,A5-C5)*(POWER(1+E5,C5)-1)/(POWER(1+E5,A5)-1),4))</f>
        <v>7.6799999999999993E-2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11.61</v>
      </c>
      <c r="D6" s="3023">
        <f>IF(ISERROR(ROUND(POWER(1+E6,A6-C6)*(POWER(1+E6,C6)-1)/(POWER(1+E6,A6)-1),3)),0,ROUND(POWER(1+E6,A6-C6)*(POWER(1+E6,C6)-1)/(POWER(1+E6,A6)-1),4))</f>
        <v>0.42570000000000002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31.62</v>
      </c>
      <c r="D7" s="3023">
        <f>IF(ISERROR(ROUND(POWER(1+E7,A7-C7)*(POWER(1+E7,C7)-1)/(POWER(1+E7,A7)-1),3)),0,ROUND(POWER(1+E7,A7-C7)*(POWER(1+E7,C7)-1)/(POWER(1+E7,A7)-1),4))</f>
        <v>0.75939999999999996</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45790</v>
      </c>
      <c r="C3" s="2372" t="s">
        <v>2170</v>
      </c>
      <c r="D3" s="2371">
        <f>B3</f>
        <v>45790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35.21</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35.21</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35.21</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26.819400000000002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I10" sqref="I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704.83999999999992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1509</v>
      </c>
      <c r="C5" s="2510">
        <f>IF(B5=D14,结果表!H102,ROUND(B5*10000/$B$1,0))</f>
        <v>21409</v>
      </c>
      <c r="D5" s="2510" t="e">
        <f>ROUND(B5*10000/$B$2,0)</f>
        <v>#DIV/0!</v>
      </c>
      <c r="E5" s="2684"/>
      <c r="F5" s="2685"/>
      <c r="G5" s="2685"/>
      <c r="H5" s="2686"/>
      <c r="I5" s="2686"/>
      <c r="J5" s="2686"/>
      <c r="K5" s="2686"/>
    </row>
    <row r="6" spans="1:11" ht="16.5">
      <c r="A6" s="2510" t="s">
        <v>656</v>
      </c>
      <c r="B6" s="2510">
        <f>SUM(G14:G23)</f>
        <v>1509</v>
      </c>
      <c r="C6" s="2510">
        <f>IF(B6=G14,结果表!H108,ROUND(B6*10000/$B$1,0))</f>
        <v>21409</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t="s">
        <v>3415</v>
      </c>
      <c r="H9" s="2686">
        <v>1653</v>
      </c>
      <c r="I9" s="3450">
        <f>H9/B5</f>
        <v>1.0954274353876741</v>
      </c>
      <c r="J9" s="2686"/>
      <c r="K9" s="2686"/>
    </row>
    <row r="10" spans="1:11" ht="16.5">
      <c r="A10" s="2510" t="s">
        <v>654</v>
      </c>
      <c r="B10" s="2510">
        <f>IF(E10="",0,ROUND(B1*(E10*365/G10)/10000,0))</f>
        <v>0</v>
      </c>
      <c r="C10" s="2510" t="s">
        <v>3359</v>
      </c>
      <c r="D10" s="2510" t="s">
        <v>3360</v>
      </c>
      <c r="E10" s="3439"/>
      <c r="F10" s="3443" t="s">
        <v>3361</v>
      </c>
      <c r="G10" s="3440"/>
      <c r="H10" s="2686">
        <f>H11</f>
        <v>23461</v>
      </c>
      <c r="I10" s="3450">
        <f>H11/E14</f>
        <v>1.0963084112149533</v>
      </c>
      <c r="J10" s="2686"/>
      <c r="K10" s="2686"/>
    </row>
    <row r="11" spans="1:11" ht="16.5">
      <c r="A11" s="2510" t="s">
        <v>670</v>
      </c>
      <c r="B11" s="2518"/>
      <c r="C11" s="2684"/>
      <c r="D11" s="2684"/>
      <c r="E11" s="2684"/>
      <c r="F11" s="2685"/>
      <c r="G11" s="2685" t="s">
        <v>3414</v>
      </c>
      <c r="H11" s="2686">
        <v>23461</v>
      </c>
      <c r="I11" s="2686">
        <f>H10/1.1</f>
        <v>21328.181818181816</v>
      </c>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176.57</v>
      </c>
      <c r="C14" s="2516"/>
      <c r="D14" s="2516">
        <f>ROUND(E14*B14/10000,0)</f>
        <v>378</v>
      </c>
      <c r="E14" s="2516">
        <v>21400</v>
      </c>
      <c r="F14" s="2516" t="e">
        <f>ROUND(D14*10000/C14,0)</f>
        <v>#DIV/0!</v>
      </c>
      <c r="G14" s="2516">
        <f>D14</f>
        <v>378</v>
      </c>
      <c r="H14" s="2516"/>
      <c r="I14" s="2516"/>
      <c r="J14" s="2685"/>
      <c r="K14" s="2686"/>
    </row>
    <row r="15" spans="1:11" ht="16.5">
      <c r="A15" s="2515" t="s">
        <v>649</v>
      </c>
      <c r="B15" s="2517">
        <v>144.31</v>
      </c>
      <c r="C15" s="2517"/>
      <c r="D15" s="2516">
        <f t="shared" ref="D15:D18" si="0">ROUND(E15*B15/10000,0)</f>
        <v>309</v>
      </c>
      <c r="E15" s="2516">
        <v>21400</v>
      </c>
      <c r="F15" s="2516" t="e">
        <f t="shared" ref="F15:F23" si="1">ROUND(D15*10000/C15,0)</f>
        <v>#DIV/0!</v>
      </c>
      <c r="G15" s="2516">
        <f t="shared" ref="G15:G18" si="2">D15</f>
        <v>309</v>
      </c>
      <c r="H15" s="1329"/>
      <c r="I15" s="2517"/>
      <c r="J15" s="2685"/>
      <c r="K15" s="2686"/>
    </row>
    <row r="16" spans="1:11" ht="16.5">
      <c r="A16" s="2515" t="s">
        <v>648</v>
      </c>
      <c r="B16" s="2517">
        <v>153.65</v>
      </c>
      <c r="C16" s="2517"/>
      <c r="D16" s="2516">
        <f t="shared" si="0"/>
        <v>329</v>
      </c>
      <c r="E16" s="2516">
        <v>21400</v>
      </c>
      <c r="F16" s="2516" t="e">
        <f t="shared" si="1"/>
        <v>#DIV/0!</v>
      </c>
      <c r="G16" s="2516">
        <f t="shared" si="2"/>
        <v>329</v>
      </c>
      <c r="H16" s="1329"/>
      <c r="I16" s="2517"/>
      <c r="J16" s="2686"/>
      <c r="K16" s="2686"/>
    </row>
    <row r="17" spans="1:11" ht="16.5">
      <c r="A17" s="2515" t="s">
        <v>647</v>
      </c>
      <c r="B17" s="2517">
        <v>119.74</v>
      </c>
      <c r="C17" s="2517"/>
      <c r="D17" s="2516">
        <f t="shared" si="0"/>
        <v>256</v>
      </c>
      <c r="E17" s="2516">
        <v>21400</v>
      </c>
      <c r="F17" s="2516" t="e">
        <f t="shared" si="1"/>
        <v>#DIV/0!</v>
      </c>
      <c r="G17" s="2516">
        <f t="shared" si="2"/>
        <v>256</v>
      </c>
      <c r="H17" s="1329"/>
      <c r="I17" s="2517"/>
      <c r="J17" s="2686"/>
      <c r="K17" s="2686"/>
    </row>
    <row r="18" spans="1:11" ht="16.5">
      <c r="A18" s="2515" t="s">
        <v>646</v>
      </c>
      <c r="B18" s="2517">
        <v>110.57</v>
      </c>
      <c r="C18" s="2517"/>
      <c r="D18" s="2516">
        <f t="shared" si="0"/>
        <v>237</v>
      </c>
      <c r="E18" s="2516">
        <v>21400</v>
      </c>
      <c r="F18" s="2516" t="e">
        <f t="shared" si="1"/>
        <v>#DIV/0!</v>
      </c>
      <c r="G18" s="2516">
        <f t="shared" si="2"/>
        <v>237</v>
      </c>
      <c r="H18" s="2517"/>
      <c r="I18" s="2517"/>
      <c r="J18" s="2686"/>
      <c r="K18" s="2686"/>
    </row>
    <row r="19" spans="1:11" ht="16.5">
      <c r="A19" s="2515" t="s">
        <v>645</v>
      </c>
      <c r="B19" s="2517"/>
      <c r="C19" s="2517"/>
      <c r="D19" s="2517"/>
      <c r="E19" s="2516" t="e">
        <f t="shared" ref="E19:E23" si="3">ROUND(D19*10000/B19,0)</f>
        <v>#DIV/0!</v>
      </c>
      <c r="F19" s="2516" t="e">
        <f t="shared" si="1"/>
        <v>#DIV/0!</v>
      </c>
      <c r="G19" s="2517"/>
      <c r="H19" s="2517"/>
      <c r="I19" s="2517"/>
      <c r="J19" s="2686"/>
      <c r="K19" s="2686"/>
    </row>
    <row r="20" spans="1:11" ht="16.5">
      <c r="A20" s="2515" t="s">
        <v>644</v>
      </c>
      <c r="B20" s="2517"/>
      <c r="C20" s="2517"/>
      <c r="D20" s="2517"/>
      <c r="E20" s="2516" t="e">
        <f t="shared" si="3"/>
        <v>#DIV/0!</v>
      </c>
      <c r="F20" s="2516" t="e">
        <f t="shared" si="1"/>
        <v>#DIV/0!</v>
      </c>
      <c r="G20" s="2517"/>
      <c r="H20" s="2517"/>
      <c r="I20" s="2517"/>
      <c r="J20" s="2686"/>
      <c r="K20" s="2686"/>
    </row>
    <row r="21" spans="1:11" ht="16.5">
      <c r="A21" s="2515" t="s">
        <v>643</v>
      </c>
      <c r="B21" s="2517"/>
      <c r="C21" s="2517"/>
      <c r="D21" s="2517"/>
      <c r="E21" s="2516" t="e">
        <f t="shared" si="3"/>
        <v>#DIV/0!</v>
      </c>
      <c r="F21" s="2516" t="e">
        <f t="shared" si="1"/>
        <v>#DIV/0!</v>
      </c>
      <c r="G21" s="2517"/>
      <c r="H21" s="2517"/>
      <c r="I21" s="2517"/>
      <c r="J21" s="2686"/>
      <c r="K21" s="2686"/>
    </row>
    <row r="22" spans="1:11" ht="16.5">
      <c r="A22" s="2515" t="s">
        <v>642</v>
      </c>
      <c r="B22" s="2517"/>
      <c r="C22" s="2517"/>
      <c r="D22" s="2517"/>
      <c r="E22" s="2516" t="e">
        <f t="shared" si="3"/>
        <v>#DIV/0!</v>
      </c>
      <c r="F22" s="2516" t="e">
        <f t="shared" si="1"/>
        <v>#DIV/0!</v>
      </c>
      <c r="G22" s="2517"/>
      <c r="H22" s="2517"/>
      <c r="I22" s="2517"/>
      <c r="J22" s="2686"/>
      <c r="K22" s="2686"/>
    </row>
    <row r="23" spans="1:11" ht="16.5">
      <c r="A23" s="2515" t="s">
        <v>641</v>
      </c>
      <c r="B23" s="2517"/>
      <c r="C23" s="2517"/>
      <c r="D23" s="2517"/>
      <c r="E23" s="2518" t="e">
        <f t="shared" si="3"/>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45790</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26.819400000000002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26.819400000000002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45790</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45790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2025年5月13日（评估专业人员实地查勘之日）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45790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26.819400000000002</v>
      </c>
      <c r="C2" s="1385" t="s">
        <v>879</v>
      </c>
      <c r="D2" s="1469">
        <f ca="1">C40+J29+L46</f>
        <v>268194</v>
      </c>
      <c r="E2" s="1386" t="s">
        <v>880</v>
      </c>
      <c r="F2" s="1387"/>
      <c r="G2" s="2704"/>
      <c r="H2" s="2693"/>
      <c r="I2" s="2693"/>
      <c r="J2" s="2693"/>
      <c r="K2" s="2694"/>
      <c r="L2" s="2693"/>
      <c r="M2" s="2693"/>
    </row>
    <row r="3" spans="1:37" ht="18" customHeight="1" thickBot="1">
      <c r="A3" s="1388" t="s">
        <v>881</v>
      </c>
      <c r="B3" s="1389">
        <f ca="1">IF(ISERROR(D2/F43),0,ROUND(D2/F43,0))</f>
        <v>4924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259587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4766</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-28.693000000000001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8607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259587</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35.21</v>
      </c>
      <c r="O48" s="1416" t="s">
        <v>404</v>
      </c>
      <c r="P48" s="1417" t="s">
        <v>821</v>
      </c>
      <c r="Q48" s="1418">
        <f ca="1">J60</f>
        <v>8607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35.21</v>
      </c>
      <c r="K53" s="3637" t="s">
        <v>837</v>
      </c>
      <c r="L53" s="3638"/>
      <c r="O53" s="1416" t="s">
        <v>409</v>
      </c>
      <c r="P53" s="1417" t="s">
        <v>838</v>
      </c>
      <c r="Q53" s="1418">
        <f ca="1">Q47+Q48</f>
        <v>268194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0.36299999999999999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259587</v>
      </c>
      <c r="R56" s="1418" t="s">
        <v>818</v>
      </c>
    </row>
    <row r="57" spans="1:18" s="1382" customFormat="1" ht="24.75" thickBot="1">
      <c r="A57" s="1449"/>
      <c r="B57" s="948" t="s">
        <v>767</v>
      </c>
      <c r="C57" s="238">
        <f ca="1">C29</f>
        <v>274595</v>
      </c>
      <c r="D57" s="1450"/>
      <c r="E57" s="1451"/>
      <c r="F57" s="1452"/>
      <c r="I57" s="1453" t="s">
        <v>844</v>
      </c>
      <c r="J57" s="1454">
        <f ca="1">IF(OR(M47="住宅",J51&lt;L48,J56="是"),"——",J51-L48)</f>
        <v>21.79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8607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259587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259587</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-27343</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35.21</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259587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45790</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45790</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2025-05-13T08:37:19Z</dcterms:modified>
</cp:coreProperties>
</file>