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805" windowHeight="11925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  <sheet name="公寓" sheetId="13" r:id="rId8"/>
  </sheets>
  <externalReferences>
    <externalReference r:id="rId10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<sst xmlns="http://schemas.openxmlformats.org/spreadsheetml/2006/main" count="226" uniqueCount="113">
  <si>
    <r>
      <rPr>
        <b/>
        <sz val="16"/>
        <color rgb="FFFF0000"/>
        <rFont val="宋体"/>
        <charset val="134"/>
      </rPr>
      <t>速算结果</t>
    </r>
    <r>
      <rPr>
        <b/>
        <sz val="12"/>
        <color rgb="FFFF0000"/>
        <rFont val="宋体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</si>
  <si>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</si>
  <si>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</si>
  <si>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</si>
  <si>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</si>
  <si>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</si>
  <si>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</si>
  <si>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</si>
  <si>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</si>
  <si>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</si>
  <si>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"/>
        <rFont val="宋体"/>
        <charset val="134"/>
      </rPr>
      <t>开发费用系数（成新率</t>
    </r>
    <r>
      <rPr>
        <b/>
        <sz val="11"/>
        <color theme="3" tint="0.399945066682943"/>
        <rFont val="宋体"/>
        <charset val="134"/>
        <scheme val="minor"/>
      </rPr>
      <t>80%）</t>
    </r>
    <r>
      <rPr>
        <b/>
        <sz val="11"/>
        <color theme="1"/>
        <rFont val="宋体"/>
        <charset val="134"/>
        <scheme val="minor"/>
      </rPr>
      <t>：</t>
    </r>
    <r>
      <rPr>
        <b/>
        <sz val="11"/>
        <color rgb="FFFF0000"/>
        <rFont val="宋体"/>
        <charset val="134"/>
        <scheme val="minor"/>
      </rPr>
      <t>商办1.3</t>
    </r>
    <r>
      <rPr>
        <b/>
        <sz val="11"/>
        <color theme="1"/>
        <rFont val="宋体"/>
        <charset val="134"/>
        <scheme val="minor"/>
      </rPr>
      <t>；</t>
    </r>
    <r>
      <rPr>
        <b/>
        <sz val="11"/>
        <color rgb="FFFF0000"/>
        <rFont val="宋体"/>
        <charset val="134"/>
        <scheme val="minor"/>
      </rPr>
      <t>工业1.2</t>
    </r>
  </si>
  <si>
    <r>
      <rPr>
        <b/>
        <sz val="14"/>
        <color rgb="FFFF0000"/>
        <rFont val="宋体"/>
        <charset val="134"/>
      </rPr>
      <t>比较法</t>
    </r>
  </si>
  <si>
    <r>
      <rPr>
        <sz val="14"/>
        <color theme="1"/>
        <rFont val="宋体"/>
        <charset val="134"/>
      </rPr>
      <t>项目</t>
    </r>
    <r>
      <rPr>
        <sz val="14"/>
        <color theme="1"/>
        <rFont val="Arial"/>
        <charset val="134"/>
      </rPr>
      <t>/</t>
    </r>
    <r>
      <rPr>
        <sz val="14"/>
        <color theme="1"/>
        <rFont val="宋体"/>
        <charset val="134"/>
      </rPr>
      <t>位置</t>
    </r>
  </si>
  <si>
    <r>
      <rPr>
        <sz val="14"/>
        <color theme="1"/>
        <rFont val="宋体"/>
        <charset val="134"/>
      </rPr>
      <t>报价</t>
    </r>
    <r>
      <rPr>
        <sz val="10"/>
        <color theme="1"/>
        <rFont val="宋体"/>
        <charset val="134"/>
      </rPr>
      <t>（元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平方米）</t>
    </r>
  </si>
  <si>
    <r>
      <rPr>
        <sz val="14"/>
        <color theme="1"/>
        <rFont val="宋体"/>
        <charset val="134"/>
      </rPr>
      <t>调整系数</t>
    </r>
  </si>
  <si>
    <r>
      <rPr>
        <sz val="14"/>
        <color theme="1"/>
        <rFont val="宋体"/>
        <charset val="134"/>
      </rPr>
      <t>比较结果</t>
    </r>
    <r>
      <rPr>
        <sz val="10"/>
        <color theme="1"/>
        <rFont val="宋体"/>
        <charset val="134"/>
      </rPr>
      <t>（元/平方米）</t>
    </r>
  </si>
  <si>
    <r>
      <rPr>
        <sz val="16"/>
        <color theme="1"/>
        <rFont val="宋体"/>
        <charset val="134"/>
      </rPr>
      <t>案例</t>
    </r>
    <r>
      <rPr>
        <sz val="16"/>
        <color theme="1"/>
        <rFont val="Arial"/>
        <charset val="134"/>
      </rPr>
      <t>A</t>
    </r>
  </si>
  <si>
    <r>
      <rPr>
        <sz val="16"/>
        <color theme="1"/>
        <rFont val="宋体"/>
        <charset val="134"/>
      </rPr>
      <t>案例</t>
    </r>
    <r>
      <rPr>
        <sz val="16"/>
        <color theme="1"/>
        <rFont val="Arial"/>
        <charset val="134"/>
      </rPr>
      <t>B</t>
    </r>
  </si>
  <si>
    <r>
      <rPr>
        <sz val="16"/>
        <color theme="1"/>
        <rFont val="宋体"/>
        <charset val="134"/>
      </rPr>
      <t>案例</t>
    </r>
    <r>
      <rPr>
        <sz val="16"/>
        <color theme="1"/>
        <rFont val="Arial"/>
        <charset val="134"/>
      </rPr>
      <t>C</t>
    </r>
  </si>
  <si>
    <r>
      <rPr>
        <b/>
        <sz val="14"/>
        <color rgb="FFFF0000"/>
        <rFont val="宋体"/>
        <charset val="134"/>
      </rPr>
      <t>收益法</t>
    </r>
  </si>
  <si>
    <t>.</t>
  </si>
  <si>
    <t>最高年限</t>
  </si>
  <si>
    <r>
      <rPr>
        <sz val="14"/>
        <color theme="1"/>
        <rFont val="宋体"/>
        <charset val="134"/>
      </rPr>
      <t>租金</t>
    </r>
  </si>
  <si>
    <r>
      <rPr>
        <sz val="14"/>
        <color theme="1"/>
        <rFont val="宋体"/>
        <charset val="134"/>
      </rPr>
      <t>净收益比例</t>
    </r>
  </si>
  <si>
    <r>
      <rPr>
        <sz val="14"/>
        <color theme="1"/>
        <rFont val="宋体"/>
        <charset val="134"/>
      </rPr>
      <t>收益期</t>
    </r>
  </si>
  <si>
    <r>
      <rPr>
        <sz val="14"/>
        <color theme="1"/>
        <rFont val="宋体"/>
        <charset val="134"/>
      </rPr>
      <t>直接资本化率</t>
    </r>
  </si>
  <si>
    <r>
      <rPr>
        <sz val="14"/>
        <color theme="1"/>
        <rFont val="宋体"/>
        <charset val="134"/>
      </rPr>
      <t>收益结果</t>
    </r>
    <r>
      <rPr>
        <sz val="10"/>
        <color theme="1"/>
        <rFont val="宋体"/>
        <charset val="134"/>
      </rPr>
      <t>（元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平方米）</t>
    </r>
  </si>
  <si>
    <t>价值时点</t>
  </si>
  <si>
    <t>土地终止日</t>
  </si>
  <si>
    <r>
      <rPr>
        <b/>
        <sz val="11"/>
        <color theme="3" tint="0.399945066682943"/>
        <rFont val="宋体"/>
        <charset val="134"/>
      </rPr>
      <t>若报酬率为</t>
    </r>
    <r>
      <rPr>
        <b/>
        <sz val="11"/>
        <color theme="3" tint="0.399945066682943"/>
        <rFont val="Arial"/>
        <charset val="134"/>
      </rPr>
      <t>5.5%</t>
    </r>
    <r>
      <rPr>
        <b/>
        <sz val="11"/>
        <color theme="3" tint="0.399945066682943"/>
        <rFont val="宋体"/>
        <charset val="134"/>
      </rPr>
      <t>，收益结果上浮约</t>
    </r>
    <r>
      <rPr>
        <b/>
        <sz val="11"/>
        <color theme="3" tint="0.399945066682943"/>
        <rFont val="Arial"/>
        <charset val="134"/>
      </rPr>
      <t>5%</t>
    </r>
    <r>
      <rPr>
        <b/>
        <sz val="11"/>
        <color theme="3" tint="0.399945066682943"/>
        <rFont val="宋体"/>
        <charset val="134"/>
      </rPr>
      <t>；个人房产净收益比例可上浮</t>
    </r>
    <r>
      <rPr>
        <b/>
        <sz val="11"/>
        <color theme="3" tint="0.399945066682943"/>
        <rFont val="Arial"/>
        <charset val="134"/>
      </rPr>
      <t>5%</t>
    </r>
    <r>
      <rPr>
        <b/>
        <sz val="11"/>
        <color theme="3" tint="0.399945066682943"/>
        <rFont val="宋体"/>
        <charset val="134"/>
      </rPr>
      <t>计算；</t>
    </r>
  </si>
  <si>
    <r>
      <rPr>
        <b/>
        <sz val="16"/>
        <color rgb="FFFF0000"/>
        <rFont val="宋体"/>
        <charset val="134"/>
      </rPr>
      <t>验证过程</t>
    </r>
  </si>
  <si>
    <t>取值标准设定</t>
  </si>
  <si>
    <r>
      <rPr>
        <b/>
        <sz val="12"/>
        <color rgb="FFFFFF00"/>
        <rFont val="宋体"/>
        <charset val="134"/>
      </rPr>
      <t>报酬率</t>
    </r>
  </si>
  <si>
    <r>
      <rPr>
        <b/>
        <sz val="12"/>
        <color rgb="FFFFFF00"/>
        <rFont val="宋体"/>
        <charset val="134"/>
      </rPr>
      <t>增长率</t>
    </r>
  </si>
  <si>
    <t>空置率</t>
  </si>
  <si>
    <r>
      <rPr>
        <sz val="11"/>
        <color theme="1"/>
        <rFont val="宋体"/>
        <charset val="134"/>
      </rPr>
      <t>直接资本化率</t>
    </r>
  </si>
  <si>
    <r>
      <rPr>
        <sz val="8"/>
        <color theme="1"/>
        <rFont val="Arial"/>
        <charset val="134"/>
      </rPr>
      <t xml:space="preserve">               </t>
    </r>
    <r>
      <rPr>
        <sz val="8"/>
        <color theme="1"/>
        <rFont val="宋体"/>
        <charset val="134"/>
      </rPr>
      <t>收益期
租金</t>
    </r>
  </si>
  <si>
    <r>
      <rPr>
        <sz val="11"/>
        <color theme="1"/>
        <rFont val="宋体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</si>
  <si>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charset val="134"/>
      </rPr>
      <t>直接资本化</t>
    </r>
    <r>
      <rPr>
        <sz val="11"/>
        <color theme="1"/>
        <rFont val="Arial"/>
        <charset val="134"/>
      </rPr>
      <t>——</t>
    </r>
    <r>
      <rPr>
        <sz val="11"/>
        <color theme="1"/>
        <rFont val="宋体"/>
        <charset val="134"/>
      </rPr>
      <t>折算年差</t>
    </r>
  </si>
  <si>
    <r>
      <rPr>
        <sz val="8"/>
        <color theme="1"/>
        <rFont val="Arial"/>
        <charset val="134"/>
      </rPr>
      <t xml:space="preserve">        </t>
    </r>
    <r>
      <rPr>
        <sz val="8"/>
        <color theme="1"/>
        <rFont val="宋体"/>
        <charset val="134"/>
      </rPr>
      <t>收益期
租金</t>
    </r>
  </si>
  <si>
    <r>
      <rPr>
        <sz val="11"/>
        <color theme="1"/>
        <rFont val="宋体"/>
        <charset val="134"/>
      </rPr>
      <t>分析：</t>
    </r>
    <r>
      <rPr>
        <sz val="11"/>
        <color theme="1"/>
        <rFont val="Arial"/>
        <charset val="134"/>
      </rPr>
      <t>30-40</t>
    </r>
    <r>
      <rPr>
        <sz val="11"/>
        <color theme="1"/>
        <rFont val="宋体"/>
        <charset val="134"/>
      </rPr>
      <t>年年差</t>
    </r>
    <r>
      <rPr>
        <sz val="11"/>
        <color theme="1"/>
        <rFont val="Arial"/>
        <charset val="134"/>
      </rPr>
      <t>0.1%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25-30</t>
    </r>
    <r>
      <rPr>
        <sz val="11"/>
        <color theme="1"/>
        <rFont val="宋体"/>
        <charset val="134"/>
      </rPr>
      <t>年年差</t>
    </r>
    <r>
      <rPr>
        <sz val="11"/>
        <color theme="1"/>
        <rFont val="Arial"/>
        <charset val="134"/>
      </rPr>
      <t>0.15%,20-25</t>
    </r>
    <r>
      <rPr>
        <sz val="11"/>
        <color theme="1"/>
        <rFont val="宋体"/>
        <charset val="134"/>
      </rPr>
      <t>年年差</t>
    </r>
    <r>
      <rPr>
        <sz val="11"/>
        <color theme="1"/>
        <rFont val="Arial"/>
        <charset val="134"/>
      </rPr>
      <t>0.2%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20</t>
    </r>
    <r>
      <rPr>
        <sz val="11"/>
        <color theme="1"/>
        <rFont val="宋体"/>
        <charset val="134"/>
      </rPr>
      <t>年以内</t>
    </r>
    <r>
      <rPr>
        <sz val="11"/>
        <color theme="1"/>
        <rFont val="Arial"/>
        <charset val="134"/>
      </rPr>
      <t>0.4%</t>
    </r>
  </si>
  <si>
    <t>/</t>
  </si>
  <si>
    <r>
      <rPr>
        <sz val="11"/>
        <color theme="1"/>
        <rFont val="宋体"/>
        <charset val="134"/>
      </rPr>
      <t>价差</t>
    </r>
  </si>
  <si>
    <r>
      <rPr>
        <sz val="11"/>
        <color theme="1"/>
        <rFont val="宋体"/>
        <charset val="134"/>
      </rPr>
      <t>直接资本化</t>
    </r>
    <r>
      <rPr>
        <sz val="11"/>
        <color theme="1"/>
        <rFont val="Arial"/>
        <charset val="134"/>
      </rPr>
      <t>——5</t>
    </r>
    <r>
      <rPr>
        <sz val="11"/>
        <color theme="1"/>
        <rFont val="宋体"/>
        <charset val="134"/>
      </rPr>
      <t>年差值</t>
    </r>
  </si>
  <si>
    <r>
      <rPr>
        <sz val="11"/>
        <color theme="1"/>
        <rFont val="宋体"/>
        <charset val="134"/>
      </rPr>
      <t>分析：从价格差异来看，随着收益期的减少，价差扩大</t>
    </r>
  </si>
  <si>
    <r>
      <rPr>
        <sz val="11"/>
        <color theme="1"/>
        <rFont val="宋体"/>
        <charset val="134"/>
      </rPr>
      <t>分析：随着收益期的减少，直接资本化的差值扩大，与租金变化差异不大；</t>
    </r>
    <r>
      <rPr>
        <sz val="11"/>
        <color theme="1"/>
        <rFont val="Arial"/>
        <charset val="134"/>
      </rPr>
      <t>30-40</t>
    </r>
    <r>
      <rPr>
        <sz val="11"/>
        <color theme="1"/>
        <rFont val="宋体"/>
        <charset val="134"/>
      </rPr>
      <t>年的差值低于</t>
    </r>
    <r>
      <rPr>
        <sz val="11"/>
        <color theme="1"/>
        <rFont val="Arial"/>
        <charset val="134"/>
      </rPr>
      <t>1%</t>
    </r>
    <r>
      <rPr>
        <sz val="11"/>
        <color theme="1"/>
        <rFont val="宋体"/>
        <charset val="134"/>
      </rPr>
      <t>，</t>
    </r>
    <r>
      <rPr>
        <sz val="11"/>
        <color theme="1"/>
        <rFont val="Arial"/>
        <charset val="134"/>
      </rPr>
      <t>25-30</t>
    </r>
    <r>
      <rPr>
        <sz val="11"/>
        <color theme="1"/>
        <rFont val="宋体"/>
        <charset val="134"/>
      </rPr>
      <t>上升至</t>
    </r>
    <r>
      <rPr>
        <sz val="11"/>
        <color theme="1"/>
        <rFont val="Arial"/>
        <charset val="134"/>
      </rPr>
      <t>1%</t>
    </r>
    <r>
      <rPr>
        <sz val="11"/>
        <color theme="1"/>
        <rFont val="宋体"/>
        <charset val="134"/>
      </rPr>
      <t>左右，</t>
    </r>
    <r>
      <rPr>
        <sz val="11"/>
        <color theme="1"/>
        <rFont val="Arial"/>
        <charset val="134"/>
      </rPr>
      <t>25</t>
    </r>
    <r>
      <rPr>
        <sz val="11"/>
        <color theme="1"/>
        <rFont val="宋体"/>
        <charset val="134"/>
      </rPr>
      <t>年逐步扩大至</t>
    </r>
    <r>
      <rPr>
        <sz val="11"/>
        <color theme="1"/>
        <rFont val="Arial"/>
        <charset val="134"/>
      </rPr>
      <t>2%</t>
    </r>
  </si>
  <si>
    <r>
      <rPr>
        <sz val="11"/>
        <color theme="1"/>
        <rFont val="宋体"/>
        <charset val="134"/>
      </rPr>
      <t>租金</t>
    </r>
  </si>
  <si>
    <r>
      <rPr>
        <sz val="11"/>
        <color theme="1"/>
        <rFont val="宋体"/>
        <charset val="134"/>
      </rPr>
      <t>净收益比例</t>
    </r>
  </si>
  <si>
    <r>
      <rPr>
        <sz val="11"/>
        <color theme="1"/>
        <rFont val="宋体"/>
        <charset val="134"/>
      </rPr>
      <t>收益年期</t>
    </r>
  </si>
  <si>
    <r>
      <rPr>
        <sz val="11"/>
        <color theme="1"/>
        <rFont val="宋体"/>
        <charset val="134"/>
      </rPr>
      <t>结果</t>
    </r>
  </si>
  <si>
    <r>
      <rPr>
        <sz val="11"/>
        <color theme="1"/>
        <rFont val="宋体"/>
        <charset val="134"/>
      </rPr>
      <t>差异</t>
    </r>
  </si>
  <si>
    <t>14层、高区</t>
  </si>
  <si>
    <t>建面</t>
  </si>
  <si>
    <t>总价</t>
  </si>
  <si>
    <t>租售比</t>
  </si>
  <si>
    <r>
      <rPr>
        <b/>
        <sz val="11"/>
        <color theme="3" tint="0.399945066682943"/>
        <rFont val="宋体"/>
        <charset val="134"/>
        <scheme val="minor"/>
      </rPr>
      <t>开发费用系数：</t>
    </r>
    <r>
      <rPr>
        <b/>
        <sz val="11"/>
        <color theme="3" tint="0.399945066682943"/>
        <rFont val="宋体"/>
        <charset val="134"/>
        <scheme val="minor"/>
      </rPr>
      <t>商办研发1.3</t>
    </r>
    <r>
      <rPr>
        <b/>
        <sz val="11"/>
        <color theme="3" tint="0.399945066682943"/>
        <rFont val="宋体"/>
        <charset val="134"/>
        <scheme val="minor"/>
      </rPr>
      <t>；</t>
    </r>
    <r>
      <rPr>
        <b/>
        <sz val="11"/>
        <color theme="3" tint="0.399945066682943"/>
        <rFont val="宋体"/>
        <charset val="134"/>
        <scheme val="minor"/>
      </rPr>
      <t>工业1.2</t>
    </r>
  </si>
  <si>
    <r>
      <rPr>
        <sz val="14"/>
        <color theme="1"/>
        <rFont val="宋体"/>
        <charset val="134"/>
      </rPr>
      <t>报价（元</t>
    </r>
    <r>
      <rPr>
        <sz val="14"/>
        <color theme="1"/>
        <rFont val="Arial"/>
        <charset val="134"/>
      </rPr>
      <t>/</t>
    </r>
    <r>
      <rPr>
        <sz val="14"/>
        <color theme="1"/>
        <rFont val="宋体"/>
        <charset val="134"/>
      </rPr>
      <t>平方米）</t>
    </r>
  </si>
  <si>
    <r>
      <rPr>
        <sz val="14"/>
        <color theme="1"/>
        <rFont val="宋体"/>
        <charset val="134"/>
      </rPr>
      <t>比较结果</t>
    </r>
    <r>
      <rPr>
        <sz val="14"/>
        <color theme="1"/>
        <rFont val="宋体"/>
        <charset val="134"/>
      </rPr>
      <t>（元/平方米）</t>
    </r>
  </si>
  <si>
    <t>苹果汇</t>
  </si>
  <si>
    <r>
      <rPr>
        <sz val="14"/>
        <color theme="1"/>
        <rFont val="宋体"/>
        <charset val="134"/>
      </rPr>
      <t>收益结果（元</t>
    </r>
    <r>
      <rPr>
        <sz val="14"/>
        <color theme="1"/>
        <rFont val="Arial"/>
        <charset val="134"/>
      </rPr>
      <t>/</t>
    </r>
    <r>
      <rPr>
        <sz val="14"/>
        <color theme="1"/>
        <rFont val="宋体"/>
        <charset val="134"/>
      </rPr>
      <t>平方米）</t>
    </r>
  </si>
  <si>
    <r>
      <rPr>
        <b/>
        <sz val="11"/>
        <color theme="3" tint="0.399945066682943"/>
        <rFont val="宋体"/>
        <charset val="134"/>
      </rPr>
      <t>★增长率降至</t>
    </r>
    <r>
      <rPr>
        <b/>
        <sz val="11"/>
        <color theme="3" tint="0.399945066682943"/>
        <rFont val="Arial"/>
        <charset val="134"/>
      </rPr>
      <t>2.5%</t>
    </r>
    <r>
      <rPr>
        <b/>
        <sz val="11"/>
        <color theme="3" tint="0.399945066682943"/>
        <rFont val="宋体"/>
        <charset val="134"/>
      </rPr>
      <t>，估值降约</t>
    </r>
    <r>
      <rPr>
        <b/>
        <sz val="11"/>
        <color theme="3" tint="0.399945066682943"/>
        <rFont val="Arial"/>
        <charset val="134"/>
      </rPr>
      <t>5%</t>
    </r>
    <r>
      <rPr>
        <b/>
        <sz val="11"/>
        <color theme="3" tint="0.399945066682943"/>
        <rFont val="宋体"/>
        <charset val="134"/>
      </rPr>
      <t>；空置率增至</t>
    </r>
    <r>
      <rPr>
        <b/>
        <sz val="11"/>
        <color theme="3" tint="0.399945066682943"/>
        <rFont val="Arial"/>
        <charset val="134"/>
      </rPr>
      <t>6%</t>
    </r>
    <r>
      <rPr>
        <b/>
        <sz val="11"/>
        <color theme="3" tint="0.399945066682943"/>
        <rFont val="宋体"/>
        <charset val="134"/>
      </rPr>
      <t>，估值降约</t>
    </r>
    <r>
      <rPr>
        <b/>
        <sz val="11"/>
        <color theme="3" tint="0.399945066682943"/>
        <rFont val="Arial"/>
        <charset val="134"/>
      </rPr>
      <t>7%</t>
    </r>
    <r>
      <rPr>
        <b/>
        <sz val="11"/>
        <color theme="3" tint="0.399945066682943"/>
        <rFont val="宋体"/>
        <charset val="134"/>
      </rPr>
      <t>；同时降低，降幅</t>
    </r>
    <r>
      <rPr>
        <b/>
        <sz val="11"/>
        <color theme="3" tint="0.399945066682943"/>
        <rFont val="Arial"/>
        <charset val="134"/>
      </rPr>
      <t>15%</t>
    </r>
  </si>
  <si>
    <t>剩余土地使用期限</t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</si>
  <si>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</si>
  <si>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</si>
  <si>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</si>
  <si>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</si>
  <si>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</si>
  <si>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</si>
  <si>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</si>
  <si>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</si>
  <si>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</si>
  <si>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</si>
  <si>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</si>
  <si>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</si>
  <si>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</si>
  <si>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</si>
  <si>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</si>
  <si>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</si>
  <si>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</si>
  <si>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</si>
  <si>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</si>
  <si>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</si>
  <si>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</si>
  <si>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</si>
  <si>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</si>
  <si>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</si>
  <si>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</si>
  <si>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</si>
  <si>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</si>
  <si>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</si>
  <si>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</si>
  <si>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</si>
  <si>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需转化为价格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</si>
  <si>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</si>
  <si>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</si>
  <si>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</si>
  <si>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</si>
  <si>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</si>
  <si>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</si>
  <si>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</si>
  <si>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</si>
  <si>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</si>
  <si>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</si>
  <si>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</si>
  <si>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</si>
  <si>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</si>
  <si>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</si>
  <si>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</si>
  <si>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</si>
  <si>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紫御长安（紫玉时代中心），商办两用，自住或出租作为民宿用较多，用做办公较少，复式，层高4.5米，报价28000-43000，成交价25000-26000，租金4500-5000/月，2017年建成</t>
  </si>
  <si>
    <t>紫御国际，复式，报价33000-43000，成交价22000-24000</t>
  </si>
  <si>
    <t>北方中惠国际中心，复式，层高5.2，报价40000-53000，成交价30000左右</t>
  </si>
  <si>
    <t>苹果汇，平层，报价18000-25000，今年成交两套，单价19000-20000，里边有点乱，出租，住户办公都有，租金4000/月，2016建成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</si>
</sst>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.0%"/>
  </numFmts>
  <fonts count="7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8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b/>
      <sz val="12"/>
      <color theme="1"/>
      <name val="Arial"/>
      <charset val="134"/>
    </font>
    <font>
      <b/>
      <sz val="16"/>
      <color rgb="FFFF0000"/>
      <name val="宋体"/>
      <charset val="134"/>
    </font>
    <font>
      <b/>
      <sz val="16"/>
      <color rgb="FFFF0000"/>
      <name val="Arial"/>
      <charset val="134"/>
    </font>
    <font>
      <sz val="18"/>
      <color rgb="FFFF0000"/>
      <name val="Arial"/>
      <charset val="134"/>
    </font>
    <font>
      <sz val="11"/>
      <color rgb="FF0070C0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Arial"/>
      <charset val="134"/>
    </font>
    <font>
      <sz val="14"/>
      <color theme="1"/>
      <name val="宋体"/>
      <charset val="134"/>
    </font>
    <font>
      <sz val="14"/>
      <color rgb="FF0070C0"/>
      <name val="宋体"/>
      <charset val="134"/>
    </font>
    <font>
      <sz val="16"/>
      <color rgb="FFFF0000"/>
      <name val="Arial"/>
      <charset val="134"/>
    </font>
    <font>
      <b/>
      <sz val="11"/>
      <color theme="3" tint="0.399945066682943"/>
      <name val="Arial"/>
      <charset val="134"/>
    </font>
    <font>
      <b/>
      <u/>
      <sz val="11"/>
      <color theme="3" tint="0.399945066682943"/>
      <name val="宋体"/>
      <charset val="134"/>
      <scheme val="minor"/>
    </font>
    <font>
      <b/>
      <sz val="11"/>
      <color theme="3" tint="0.399945066682943"/>
      <name val="宋体"/>
      <charset val="134"/>
      <scheme val="minor"/>
    </font>
    <font>
      <sz val="16"/>
      <color theme="1"/>
      <name val="宋体"/>
      <charset val="134"/>
    </font>
    <font>
      <b/>
      <sz val="11"/>
      <color rgb="FFFF0000"/>
      <name val="宋体"/>
      <charset val="134"/>
    </font>
    <font>
      <sz val="14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7030A0"/>
      <name val="宋体"/>
      <charset val="134"/>
    </font>
    <font>
      <b/>
      <sz val="12"/>
      <color rgb="FFFFFF00"/>
      <name val="Arial"/>
      <charset val="134"/>
    </font>
    <font>
      <b/>
      <sz val="12"/>
      <color rgb="FFFFFF00"/>
      <name val="宋体"/>
      <charset val="134"/>
    </font>
    <font>
      <b/>
      <sz val="11"/>
      <color theme="9" tint="-0.499984740745262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b/>
      <sz val="11"/>
      <color theme="5" tint="-0.249977111117893"/>
      <name val="宋体"/>
      <charset val="134"/>
      <scheme val="minor"/>
    </font>
    <font>
      <b/>
      <sz val="11"/>
      <color theme="8" tint="-0.249977111117893"/>
      <name val="宋体"/>
      <charset val="134"/>
      <scheme val="minor"/>
    </font>
    <font>
      <b/>
      <sz val="11"/>
      <color theme="9" tint="-0.249977111117893"/>
      <name val="宋体"/>
      <charset val="134"/>
      <scheme val="minor"/>
    </font>
    <font>
      <b/>
      <sz val="11"/>
      <color theme="3" tint="0.399945066682943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8"/>
      <color theme="1"/>
      <name val="Arial"/>
      <charset val="134"/>
    </font>
    <font>
      <b/>
      <sz val="11"/>
      <color rgb="FF7030A0"/>
      <name val="Arial"/>
      <charset val="134"/>
    </font>
    <font>
      <b/>
      <sz val="11"/>
      <color theme="5" tint="-0.249977111117893"/>
      <name val="Arial"/>
      <charset val="134"/>
    </font>
    <font>
      <b/>
      <sz val="11"/>
      <color theme="8" tint="-0.249977111117893"/>
      <name val="Arial"/>
      <charset val="134"/>
    </font>
    <font>
      <b/>
      <sz val="11"/>
      <color theme="9" tint="-0.249977111117893"/>
      <name val="Arial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楷体_GB2312"/>
      <charset val="134"/>
    </font>
    <font>
      <sz val="8"/>
      <color theme="1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Dot">
        <color theme="9" tint="-0.249946592608417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DashDot">
        <color theme="9" tint="-0.249946592608417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7" borderId="6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5" applyNumberFormat="0" applyFill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8" borderId="67" applyNumberFormat="0" applyAlignment="0" applyProtection="0">
      <alignment vertical="center"/>
    </xf>
    <xf numFmtId="0" fontId="51" fillId="19" borderId="68" applyNumberFormat="0" applyAlignment="0" applyProtection="0">
      <alignment vertical="center"/>
    </xf>
    <xf numFmtId="0" fontId="52" fillId="19" borderId="67" applyNumberFormat="0" applyAlignment="0" applyProtection="0">
      <alignment vertical="center"/>
    </xf>
    <xf numFmtId="0" fontId="53" fillId="20" borderId="69" applyNumberFormat="0" applyAlignment="0" applyProtection="0">
      <alignment vertical="center"/>
    </xf>
    <xf numFmtId="0" fontId="54" fillId="0" borderId="70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59" fillId="47" borderId="0" applyNumberFormat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61" fillId="0" borderId="0"/>
    <xf numFmtId="0" fontId="1" fillId="0" borderId="0">
      <alignment vertical="center"/>
    </xf>
    <xf numFmtId="0" fontId="1" fillId="0" borderId="0"/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" fillId="0" borderId="0">
      <alignment vertical="center"/>
    </xf>
    <xf numFmtId="0" fontId="62" fillId="0" borderId="0">
      <alignment vertical="center"/>
    </xf>
    <xf numFmtId="0" fontId="2" fillId="0" borderId="0"/>
  </cellStyleXfs>
  <cellXfs count="2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5" applyAlignment="1" applyProtection="1">
      <alignment horizontal="left"/>
      <protection locked="0"/>
    </xf>
    <xf numFmtId="0" fontId="3" fillId="2" borderId="1" xfId="65" applyFont="1" applyFill="1" applyBorder="1" applyAlignment="1" applyProtection="1">
      <alignment horizontal="left" vertical="center" wrapText="1"/>
    </xf>
    <xf numFmtId="0" fontId="3" fillId="3" borderId="0" xfId="65" applyFont="1" applyFill="1" applyBorder="1" applyAlignment="1" applyProtection="1">
      <alignment horizontal="left" vertical="center" wrapText="1"/>
      <protection locked="0"/>
    </xf>
    <xf numFmtId="0" fontId="2" fillId="3" borderId="0" xfId="65" applyFill="1" applyBorder="1" applyAlignment="1" applyProtection="1">
      <alignment horizontal="left"/>
      <protection locked="0"/>
    </xf>
    <xf numFmtId="0" fontId="2" fillId="3" borderId="0" xfId="65" applyFill="1" applyAlignment="1" applyProtection="1">
      <alignment horizontal="left"/>
      <protection locked="0"/>
    </xf>
    <xf numFmtId="14" fontId="3" fillId="2" borderId="1" xfId="65" applyNumberFormat="1" applyFont="1" applyFill="1" applyBorder="1" applyAlignment="1" applyProtection="1">
      <alignment horizontal="left" vertical="center" wrapText="1"/>
    </xf>
    <xf numFmtId="0" fontId="3" fillId="0" borderId="1" xfId="65" applyFont="1" applyFill="1" applyBorder="1" applyAlignment="1" applyProtection="1">
      <alignment horizontal="left" vertical="center" wrapText="1"/>
      <protection locked="0"/>
    </xf>
    <xf numFmtId="0" fontId="3" fillId="3" borderId="1" xfId="65" applyFont="1" applyFill="1" applyBorder="1" applyAlignment="1" applyProtection="1">
      <alignment horizontal="left" vertical="center" wrapText="1"/>
      <protection locked="0"/>
    </xf>
    <xf numFmtId="0" fontId="2" fillId="2" borderId="1" xfId="65" applyFill="1" applyBorder="1" applyAlignment="1" applyProtection="1">
      <alignment horizontal="left"/>
    </xf>
    <xf numFmtId="9" fontId="2" fillId="3" borderId="1" xfId="65" applyNumberFormat="1" applyFill="1" applyBorder="1" applyAlignment="1" applyProtection="1">
      <alignment horizontal="left"/>
      <protection locked="0"/>
    </xf>
    <xf numFmtId="0" fontId="2" fillId="2" borderId="1" xfId="65" applyFill="1" applyBorder="1" applyAlignment="1" applyProtection="1">
      <alignment horizontal="left" vertical="center"/>
    </xf>
    <xf numFmtId="0" fontId="3" fillId="2" borderId="2" xfId="65" applyFont="1" applyFill="1" applyBorder="1" applyAlignment="1" applyProtection="1">
      <alignment horizontal="left" vertical="center" wrapText="1"/>
    </xf>
    <xf numFmtId="0" fontId="1" fillId="0" borderId="1" xfId="65" applyFont="1" applyFill="1" applyBorder="1" applyAlignment="1" applyProtection="1">
      <alignment horizontal="left"/>
      <protection locked="0"/>
    </xf>
    <xf numFmtId="0" fontId="3" fillId="0" borderId="2" xfId="65" applyFont="1" applyFill="1" applyBorder="1" applyAlignment="1" applyProtection="1">
      <alignment horizontal="left" vertical="center" wrapText="1"/>
      <protection locked="0"/>
    </xf>
    <xf numFmtId="0" fontId="2" fillId="0" borderId="1" xfId="65" applyBorder="1" applyAlignment="1" applyProtection="1">
      <alignment horizontal="left"/>
      <protection locked="0"/>
    </xf>
    <xf numFmtId="0" fontId="3" fillId="0" borderId="1" xfId="65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4" borderId="0" xfId="0" applyFill="1" applyAlignment="1" applyProtection="1">
      <alignment horizontal="left" vertical="center"/>
    </xf>
    <xf numFmtId="9" fontId="0" fillId="4" borderId="0" xfId="0" applyNumberFormat="1" applyFill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9" fontId="0" fillId="0" borderId="6" xfId="0" applyNumberForma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7" fontId="0" fillId="0" borderId="6" xfId="3" applyNumberFormat="1" applyFont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177" fontId="0" fillId="0" borderId="1" xfId="3" applyNumberFormat="1" applyFon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177" fontId="0" fillId="0" borderId="9" xfId="0" applyNumberFormat="1" applyBorder="1" applyAlignment="1" applyProtection="1">
      <alignment horizontal="left" vertical="center"/>
    </xf>
    <xf numFmtId="0" fontId="0" fillId="5" borderId="0" xfId="0" applyFill="1" applyAlignment="1" applyProtection="1">
      <alignment horizontal="left" vertical="center"/>
    </xf>
    <xf numFmtId="0" fontId="4" fillId="5" borderId="4" xfId="0" applyFont="1" applyFill="1" applyBorder="1" applyAlignment="1" applyProtection="1">
      <alignment horizontal="left" vertical="center" wrapText="1"/>
    </xf>
    <xf numFmtId="0" fontId="0" fillId="5" borderId="6" xfId="0" applyFill="1" applyBorder="1" applyAlignment="1" applyProtection="1">
      <alignment horizontal="left" vertical="center"/>
    </xf>
    <xf numFmtId="0" fontId="0" fillId="5" borderId="1" xfId="0" applyFill="1" applyBorder="1" applyAlignment="1" applyProtection="1">
      <alignment horizontal="left" vertical="center"/>
    </xf>
    <xf numFmtId="177" fontId="0" fillId="5" borderId="1" xfId="3" applyNumberFormat="1" applyFont="1" applyFill="1" applyBorder="1" applyAlignment="1" applyProtection="1">
      <alignment horizontal="left" vertical="center"/>
    </xf>
    <xf numFmtId="10" fontId="0" fillId="0" borderId="1" xfId="3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177" fontId="0" fillId="0" borderId="11" xfId="3" applyNumberFormat="1" applyFont="1" applyBorder="1" applyAlignment="1" applyProtection="1">
      <alignment horizontal="left" vertical="center"/>
    </xf>
    <xf numFmtId="177" fontId="0" fillId="0" borderId="12" xfId="0" applyNumberFormat="1" applyBorder="1" applyAlignment="1" applyProtection="1">
      <alignment horizontal="left" vertical="center"/>
    </xf>
    <xf numFmtId="177" fontId="0" fillId="0" borderId="0" xfId="3" applyNumberFormat="1" applyFont="1" applyAlignment="1" applyProtection="1">
      <alignment horizontal="left" vertical="center"/>
    </xf>
    <xf numFmtId="177" fontId="0" fillId="5" borderId="0" xfId="3" applyNumberFormat="1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left" vertical="center"/>
    </xf>
    <xf numFmtId="0" fontId="11" fillId="6" borderId="2" xfId="0" applyFont="1" applyFill="1" applyBorder="1" applyAlignment="1" applyProtection="1">
      <alignment horizontal="left" vertical="center"/>
    </xf>
    <xf numFmtId="177" fontId="5" fillId="7" borderId="0" xfId="3" applyNumberFormat="1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4" fillId="8" borderId="14" xfId="0" applyFont="1" applyFill="1" applyBorder="1" applyAlignment="1" applyProtection="1">
      <alignment horizontal="left" vertical="center"/>
    </xf>
    <xf numFmtId="0" fontId="6" fillId="7" borderId="15" xfId="0" applyFont="1" applyFill="1" applyBorder="1" applyAlignment="1" applyProtection="1">
      <alignment horizontal="left" vertical="center"/>
    </xf>
    <xf numFmtId="0" fontId="15" fillId="7" borderId="15" xfId="0" applyFont="1" applyFill="1" applyBorder="1" applyAlignment="1" applyProtection="1">
      <alignment horizontal="left" vertical="center"/>
    </xf>
    <xf numFmtId="0" fontId="6" fillId="7" borderId="16" xfId="0" applyFont="1" applyFill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7" fillId="7" borderId="17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7" fillId="8" borderId="1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  <protection locked="0"/>
    </xf>
    <xf numFmtId="0" fontId="18" fillId="7" borderId="19" xfId="0" applyFont="1" applyFill="1" applyBorder="1" applyAlignment="1" applyProtection="1">
      <alignment horizontal="left" vertical="center"/>
    </xf>
    <xf numFmtId="0" fontId="19" fillId="7" borderId="0" xfId="6" applyFont="1" applyFill="1" applyBorder="1" applyProtection="1">
      <alignment vertical="center"/>
    </xf>
    <xf numFmtId="0" fontId="20" fillId="7" borderId="0" xfId="0" applyFont="1" applyFill="1" applyBorder="1" applyProtection="1">
      <alignment vertical="center"/>
    </xf>
    <xf numFmtId="0" fontId="20" fillId="7" borderId="20" xfId="0" applyFont="1" applyFill="1" applyBorder="1" applyProtection="1">
      <alignment vertical="center"/>
    </xf>
    <xf numFmtId="177" fontId="5" fillId="7" borderId="21" xfId="3" applyNumberFormat="1" applyFont="1" applyFill="1" applyBorder="1" applyAlignment="1" applyProtection="1">
      <alignment horizontal="left" vertical="center"/>
    </xf>
    <xf numFmtId="0" fontId="21" fillId="0" borderId="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22" fillId="9" borderId="23" xfId="0" applyFont="1" applyFill="1" applyBorder="1" applyAlignment="1" applyProtection="1">
      <alignment vertical="center" wrapText="1"/>
    </xf>
    <xf numFmtId="2" fontId="5" fillId="7" borderId="24" xfId="0" applyNumberFormat="1" applyFont="1" applyFill="1" applyBorder="1" applyAlignment="1" applyProtection="1">
      <alignment horizontal="center" vertical="center"/>
    </xf>
    <xf numFmtId="0" fontId="22" fillId="9" borderId="25" xfId="0" applyFont="1" applyFill="1" applyBorder="1" applyAlignment="1" applyProtection="1">
      <alignment vertical="center" wrapText="1"/>
    </xf>
    <xf numFmtId="2" fontId="5" fillId="7" borderId="26" xfId="0" applyNumberFormat="1" applyFont="1" applyFill="1" applyBorder="1" applyAlignment="1" applyProtection="1">
      <alignment horizontal="center" vertical="center"/>
    </xf>
    <xf numFmtId="0" fontId="7" fillId="7" borderId="27" xfId="0" applyFont="1" applyFill="1" applyBorder="1" applyAlignment="1" applyProtection="1">
      <alignment horizontal="left" vertical="center"/>
    </xf>
    <xf numFmtId="0" fontId="17" fillId="8" borderId="28" xfId="0" applyFont="1" applyFill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left" vertical="center"/>
      <protection locked="0"/>
    </xf>
    <xf numFmtId="0" fontId="22" fillId="9" borderId="30" xfId="0" applyFont="1" applyFill="1" applyBorder="1" applyAlignment="1" applyProtection="1">
      <alignment vertical="center" wrapText="1"/>
    </xf>
    <xf numFmtId="2" fontId="5" fillId="7" borderId="31" xfId="0" applyNumberFormat="1" applyFont="1" applyFill="1" applyBorder="1" applyAlignment="1" applyProtection="1">
      <alignment horizontal="center" vertical="center"/>
    </xf>
    <xf numFmtId="0" fontId="6" fillId="7" borderId="32" xfId="0" applyFont="1" applyFill="1" applyBorder="1" applyAlignment="1" applyProtection="1">
      <alignment horizontal="left" vertical="center"/>
      <protection locked="0"/>
    </xf>
    <xf numFmtId="0" fontId="15" fillId="7" borderId="33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7" borderId="17" xfId="0" applyFont="1" applyFill="1" applyBorder="1" applyAlignment="1" applyProtection="1">
      <alignment horizontal="left" vertical="center"/>
    </xf>
    <xf numFmtId="0" fontId="6" fillId="7" borderId="1" xfId="0" applyFont="1" applyFill="1" applyBorder="1" applyAlignment="1" applyProtection="1">
      <alignment horizontal="left" vertical="center"/>
    </xf>
    <xf numFmtId="0" fontId="6" fillId="7" borderId="34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  <protection locked="0"/>
    </xf>
    <xf numFmtId="9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177" fontId="7" fillId="0" borderId="1" xfId="3" applyNumberFormat="1" applyFont="1" applyFill="1" applyBorder="1" applyAlignment="1" applyProtection="1">
      <alignment horizontal="left" vertical="center"/>
      <protection locked="0"/>
    </xf>
    <xf numFmtId="0" fontId="7" fillId="7" borderId="34" xfId="0" applyFont="1" applyFill="1" applyBorder="1" applyAlignment="1" applyProtection="1">
      <alignment horizontal="left" vertical="center"/>
    </xf>
    <xf numFmtId="14" fontId="13" fillId="0" borderId="0" xfId="0" applyNumberFormat="1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8" fillId="7" borderId="35" xfId="0" applyFont="1" applyFill="1" applyBorder="1" applyAlignment="1" applyProtection="1">
      <alignment horizontal="left" vertical="center"/>
    </xf>
    <xf numFmtId="0" fontId="18" fillId="7" borderId="36" xfId="0" applyFont="1" applyFill="1" applyBorder="1" applyAlignment="1" applyProtection="1">
      <alignment horizontal="left" vertical="center"/>
    </xf>
    <xf numFmtId="0" fontId="18" fillId="7" borderId="37" xfId="0" applyFont="1" applyFill="1" applyBorder="1" applyAlignment="1" applyProtection="1">
      <alignment horizontal="left" vertical="center"/>
    </xf>
    <xf numFmtId="0" fontId="24" fillId="0" borderId="13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left" vertical="center"/>
      <protection locked="0"/>
    </xf>
    <xf numFmtId="0" fontId="26" fillId="4" borderId="38" xfId="0" applyFont="1" applyFill="1" applyBorder="1" applyAlignment="1" applyProtection="1">
      <alignment horizontal="left" vertical="center"/>
    </xf>
    <xf numFmtId="177" fontId="26" fillId="4" borderId="39" xfId="0" applyNumberFormat="1" applyFont="1" applyFill="1" applyBorder="1" applyAlignment="1" applyProtection="1">
      <alignment horizontal="left" vertical="center"/>
    </xf>
    <xf numFmtId="9" fontId="26" fillId="4" borderId="39" xfId="0" applyNumberFormat="1" applyFont="1" applyFill="1" applyBorder="1" applyAlignment="1" applyProtection="1">
      <alignment horizontal="left" vertical="center"/>
    </xf>
    <xf numFmtId="0" fontId="27" fillId="4" borderId="38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 wrapText="1"/>
    </xf>
    <xf numFmtId="177" fontId="0" fillId="10" borderId="1" xfId="3" applyNumberFormat="1" applyFont="1" applyFill="1" applyBorder="1" applyAlignment="1" applyProtection="1">
      <alignment horizontal="left" vertical="center"/>
    </xf>
    <xf numFmtId="177" fontId="0" fillId="11" borderId="1" xfId="3" applyNumberFormat="1" applyFont="1" applyFill="1" applyBorder="1" applyAlignment="1" applyProtection="1">
      <alignment horizontal="left" vertical="center"/>
    </xf>
    <xf numFmtId="177" fontId="0" fillId="12" borderId="1" xfId="3" applyNumberFormat="1" applyFont="1" applyFill="1" applyBorder="1" applyAlignment="1" applyProtection="1">
      <alignment horizontal="left" vertical="center"/>
    </xf>
    <xf numFmtId="177" fontId="0" fillId="13" borderId="1" xfId="3" applyNumberFormat="1" applyFont="1" applyFill="1" applyBorder="1" applyAlignment="1" applyProtection="1">
      <alignment horizontal="left" vertical="center"/>
    </xf>
    <xf numFmtId="177" fontId="0" fillId="14" borderId="1" xfId="3" applyNumberFormat="1" applyFont="1" applyFill="1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177" fontId="28" fillId="0" borderId="0" xfId="0" applyNumberFormat="1" applyFont="1" applyAlignment="1" applyProtection="1">
      <alignment horizontal="left" vertical="center"/>
    </xf>
    <xf numFmtId="10" fontId="29" fillId="0" borderId="0" xfId="0" applyNumberFormat="1" applyFont="1" applyAlignment="1" applyProtection="1">
      <alignment horizontal="left" vertical="center"/>
    </xf>
    <xf numFmtId="10" fontId="30" fillId="0" borderId="0" xfId="0" applyNumberFormat="1" applyFont="1" applyAlignment="1" applyProtection="1">
      <alignment horizontal="left" vertical="center"/>
    </xf>
    <xf numFmtId="10" fontId="31" fillId="0" borderId="41" xfId="0" applyNumberFormat="1" applyFont="1" applyBorder="1" applyAlignment="1" applyProtection="1">
      <alignment horizontal="left" vertical="center"/>
    </xf>
    <xf numFmtId="10" fontId="32" fillId="0" borderId="41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7" fontId="0" fillId="0" borderId="43" xfId="3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7" fontId="0" fillId="0" borderId="0" xfId="3" applyNumberFormat="1" applyFont="1" applyBorder="1" applyAlignment="1" applyProtection="1">
      <alignment horizontal="left" vertical="center"/>
    </xf>
    <xf numFmtId="177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7" fontId="0" fillId="0" borderId="48" xfId="3" applyNumberFormat="1" applyFont="1" applyBorder="1" applyAlignment="1" applyProtection="1">
      <alignment horizontal="left" vertical="center"/>
    </xf>
    <xf numFmtId="177" fontId="0" fillId="0" borderId="49" xfId="0" applyNumberForma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14" fillId="8" borderId="23" xfId="0" applyFont="1" applyFill="1" applyBorder="1" applyAlignment="1" applyProtection="1">
      <alignment horizontal="left" vertical="center"/>
    </xf>
    <xf numFmtId="0" fontId="33" fillId="7" borderId="0" xfId="0" applyFont="1" applyFill="1" applyAlignment="1" applyProtection="1">
      <alignment horizontal="left" vertical="center"/>
      <protection locked="0"/>
    </xf>
    <xf numFmtId="0" fontId="0" fillId="7" borderId="36" xfId="0" applyFill="1" applyBorder="1" applyProtection="1">
      <alignment vertical="center"/>
      <protection locked="0"/>
    </xf>
    <xf numFmtId="0" fontId="33" fillId="7" borderId="29" xfId="0" applyFont="1" applyFill="1" applyBorder="1" applyAlignment="1" applyProtection="1">
      <alignment horizontal="left" vertical="center"/>
      <protection locked="0"/>
    </xf>
    <xf numFmtId="177" fontId="5" fillId="7" borderId="50" xfId="3" applyNumberFormat="1" applyFont="1" applyFill="1" applyBorder="1" applyAlignment="1" applyProtection="1">
      <alignment horizontal="left" vertical="center"/>
    </xf>
    <xf numFmtId="0" fontId="6" fillId="7" borderId="51" xfId="0" applyFont="1" applyFill="1" applyBorder="1" applyAlignment="1" applyProtection="1">
      <alignment horizontal="left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0" fontId="22" fillId="9" borderId="32" xfId="0" applyFont="1" applyFill="1" applyBorder="1" applyAlignment="1" applyProtection="1">
      <alignment vertical="center" wrapText="1"/>
    </xf>
    <xf numFmtId="0" fontId="22" fillId="9" borderId="0" xfId="0" applyFont="1" applyFill="1" applyBorder="1" applyAlignment="1" applyProtection="1">
      <alignment vertical="center" wrapText="1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22" fillId="9" borderId="53" xfId="0" applyFont="1" applyFill="1" applyBorder="1" applyAlignment="1" applyProtection="1">
      <alignment vertical="center" wrapText="1"/>
    </xf>
    <xf numFmtId="0" fontId="6" fillId="7" borderId="33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14" fontId="35" fillId="0" borderId="0" xfId="0" applyNumberFormat="1" applyFont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9" fontId="7" fillId="15" borderId="55" xfId="0" applyNumberFormat="1" applyFont="1" applyFill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177" fontId="7" fillId="0" borderId="55" xfId="3" applyNumberFormat="1" applyFont="1" applyBorder="1" applyAlignment="1" applyProtection="1">
      <alignment horizontal="left" vertical="center"/>
      <protection locked="0"/>
    </xf>
    <xf numFmtId="0" fontId="17" fillId="8" borderId="55" xfId="0" applyFont="1" applyFill="1" applyBorder="1" applyAlignment="1" applyProtection="1">
      <alignment horizontal="left" vertical="center"/>
    </xf>
    <xf numFmtId="0" fontId="7" fillId="7" borderId="56" xfId="0" applyFont="1" applyFill="1" applyBorder="1" applyAlignment="1" applyProtection="1">
      <alignment horizontal="left" vertical="center"/>
    </xf>
    <xf numFmtId="0" fontId="18" fillId="7" borderId="30" xfId="0" applyFont="1" applyFill="1" applyBorder="1" applyAlignment="1" applyProtection="1">
      <alignment horizontal="left" vertical="center"/>
    </xf>
    <xf numFmtId="0" fontId="18" fillId="7" borderId="53" xfId="0" applyFont="1" applyFill="1" applyBorder="1" applyAlignment="1" applyProtection="1">
      <alignment horizontal="left" vertical="center"/>
    </xf>
    <xf numFmtId="0" fontId="18" fillId="7" borderId="31" xfId="0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57" xfId="0" applyFont="1" applyBorder="1" applyAlignment="1" applyProtection="1">
      <alignment horizontal="left" vertical="center"/>
    </xf>
    <xf numFmtId="0" fontId="37" fillId="0" borderId="58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/>
    </xf>
    <xf numFmtId="0" fontId="5" fillId="0" borderId="59" xfId="0" applyFont="1" applyBorder="1" applyAlignment="1" applyProtection="1">
      <alignment horizontal="left" vertical="center" wrapText="1"/>
    </xf>
    <xf numFmtId="0" fontId="5" fillId="0" borderId="43" xfId="0" applyFont="1" applyBorder="1" applyAlignment="1" applyProtection="1">
      <alignment horizontal="left" vertical="center" wrapText="1"/>
    </xf>
    <xf numFmtId="0" fontId="5" fillId="0" borderId="44" xfId="0" applyFont="1" applyBorder="1" applyAlignment="1" applyProtection="1">
      <alignment horizontal="left" vertical="center" wrapText="1"/>
    </xf>
    <xf numFmtId="0" fontId="5" fillId="0" borderId="42" xfId="0" applyFont="1" applyBorder="1" applyAlignment="1" applyProtection="1">
      <alignment horizontal="left" vertical="center"/>
    </xf>
    <xf numFmtId="0" fontId="5" fillId="0" borderId="43" xfId="0" applyFont="1" applyBorder="1" applyAlignment="1" applyProtection="1">
      <alignment horizontal="left" vertical="center"/>
    </xf>
    <xf numFmtId="0" fontId="5" fillId="0" borderId="4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177" fontId="5" fillId="16" borderId="1" xfId="3" applyNumberFormat="1" applyFont="1" applyFill="1" applyBorder="1" applyAlignment="1" applyProtection="1">
      <alignment horizontal="left" vertical="center"/>
    </xf>
    <xf numFmtId="177" fontId="5" fillId="4" borderId="1" xfId="3" applyNumberFormat="1" applyFont="1" applyFill="1" applyBorder="1" applyAlignment="1" applyProtection="1">
      <alignment horizontal="left" vertical="center"/>
    </xf>
    <xf numFmtId="177" fontId="5" fillId="13" borderId="1" xfId="3" applyNumberFormat="1" applyFont="1" applyFill="1" applyBorder="1" applyAlignment="1" applyProtection="1">
      <alignment horizontal="left" vertical="center"/>
    </xf>
    <xf numFmtId="177" fontId="5" fillId="14" borderId="1" xfId="3" applyNumberFormat="1" applyFont="1" applyFill="1" applyBorder="1" applyAlignment="1" applyProtection="1">
      <alignment horizontal="left" vertical="center"/>
    </xf>
    <xf numFmtId="0" fontId="5" fillId="0" borderId="4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46" xfId="0" applyFont="1" applyBorder="1" applyAlignment="1" applyProtection="1">
      <alignment horizontal="left" vertical="center" wrapText="1"/>
    </xf>
    <xf numFmtId="0" fontId="37" fillId="0" borderId="60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</xf>
    <xf numFmtId="10" fontId="5" fillId="0" borderId="1" xfId="3" applyNumberFormat="1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9" fontId="38" fillId="0" borderId="11" xfId="0" applyNumberFormat="1" applyFont="1" applyBorder="1" applyAlignment="1" applyProtection="1">
      <alignment horizontal="left" vertical="center"/>
    </xf>
    <xf numFmtId="9" fontId="39" fillId="0" borderId="61" xfId="0" applyNumberFormat="1" applyFont="1" applyBorder="1" applyAlignment="1" applyProtection="1">
      <alignment horizontal="left" vertical="center"/>
    </xf>
    <xf numFmtId="9" fontId="39" fillId="0" borderId="62" xfId="0" applyNumberFormat="1" applyFont="1" applyBorder="1" applyAlignment="1" applyProtection="1">
      <alignment horizontal="left" vertical="center"/>
    </xf>
    <xf numFmtId="10" fontId="40" fillId="0" borderId="11" xfId="0" applyNumberFormat="1" applyFont="1" applyBorder="1" applyAlignment="1" applyProtection="1">
      <alignment horizontal="left" vertical="center"/>
    </xf>
    <xf numFmtId="10" fontId="41" fillId="0" borderId="11" xfId="0" applyNumberFormat="1" applyFont="1" applyBorder="1" applyAlignment="1" applyProtection="1">
      <alignment horizontal="left" vertical="center"/>
    </xf>
    <xf numFmtId="0" fontId="5" fillId="0" borderId="63" xfId="0" applyFont="1" applyBorder="1" applyAlignment="1" applyProtection="1">
      <alignment horizontal="left" vertical="center" wrapText="1"/>
    </xf>
    <xf numFmtId="0" fontId="5" fillId="0" borderId="48" xfId="0" applyFont="1" applyBorder="1" applyAlignment="1" applyProtection="1">
      <alignment horizontal="left" vertical="center" wrapText="1"/>
    </xf>
    <xf numFmtId="0" fontId="5" fillId="0" borderId="49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/>
    </xf>
    <xf numFmtId="10" fontId="5" fillId="0" borderId="11" xfId="3" applyNumberFormat="1" applyFont="1" applyBorder="1" applyAlignment="1" applyProtection="1">
      <alignment horizontal="left" vertical="center"/>
    </xf>
    <xf numFmtId="0" fontId="5" fillId="0" borderId="59" xfId="0" applyFont="1" applyBorder="1" applyAlignment="1" applyProtection="1">
      <alignment vertical="center" wrapText="1"/>
    </xf>
    <xf numFmtId="0" fontId="5" fillId="0" borderId="43" xfId="0" applyFont="1" applyBorder="1" applyAlignment="1" applyProtection="1">
      <alignment vertical="center" wrapText="1"/>
    </xf>
    <xf numFmtId="0" fontId="5" fillId="0" borderId="44" xfId="0" applyFont="1" applyBorder="1" applyAlignment="1" applyProtection="1">
      <alignment vertical="center" wrapText="1"/>
    </xf>
    <xf numFmtId="0" fontId="5" fillId="0" borderId="4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46" xfId="0" applyFont="1" applyBorder="1" applyAlignment="1" applyProtection="1">
      <alignment vertical="center" wrapText="1"/>
    </xf>
    <xf numFmtId="177" fontId="5" fillId="0" borderId="1" xfId="3" applyNumberFormat="1" applyFont="1" applyBorder="1" applyAlignment="1" applyProtection="1">
      <alignment horizontal="left" vertical="center"/>
    </xf>
    <xf numFmtId="0" fontId="5" fillId="0" borderId="63" xfId="0" applyFont="1" applyBorder="1" applyAlignment="1" applyProtection="1">
      <alignment vertical="center" wrapText="1"/>
    </xf>
    <xf numFmtId="0" fontId="5" fillId="0" borderId="48" xfId="0" applyFont="1" applyBorder="1" applyAlignment="1" applyProtection="1">
      <alignment vertical="center" wrapText="1"/>
    </xf>
    <xf numFmtId="0" fontId="5" fillId="0" borderId="49" xfId="0" applyFont="1" applyBorder="1" applyAlignment="1" applyProtection="1">
      <alignment vertical="center" wrapText="1"/>
    </xf>
    <xf numFmtId="177" fontId="5" fillId="0" borderId="11" xfId="3" applyNumberFormat="1" applyFont="1" applyBorder="1" applyAlignment="1" applyProtection="1">
      <alignment horizontal="left" vertical="center"/>
    </xf>
    <xf numFmtId="9" fontId="5" fillId="0" borderId="43" xfId="0" applyNumberFormat="1" applyFont="1" applyBorder="1" applyAlignment="1" applyProtection="1">
      <alignment horizontal="left" vertical="center"/>
    </xf>
    <xf numFmtId="177" fontId="5" fillId="0" borderId="43" xfId="3" applyNumberFormat="1" applyFont="1" applyBorder="1" applyAlignment="1" applyProtection="1">
      <alignment horizontal="left" vertical="center"/>
    </xf>
    <xf numFmtId="0" fontId="5" fillId="0" borderId="4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77" fontId="5" fillId="0" borderId="0" xfId="3" applyNumberFormat="1" applyFont="1" applyBorder="1" applyAlignment="1" applyProtection="1">
      <alignment horizontal="left" vertical="center"/>
    </xf>
    <xf numFmtId="177" fontId="5" fillId="0" borderId="46" xfId="0" applyNumberFormat="1" applyFont="1" applyBorder="1" applyAlignment="1" applyProtection="1">
      <alignment horizontal="left" vertical="center"/>
    </xf>
    <xf numFmtId="177" fontId="5" fillId="0" borderId="0" xfId="3" applyNumberFormat="1" applyFont="1" applyAlignment="1" applyProtection="1">
      <alignment horizontal="left" vertical="center"/>
    </xf>
    <xf numFmtId="0" fontId="5" fillId="0" borderId="47" xfId="0" applyFont="1" applyBorder="1" applyAlignment="1" applyProtection="1">
      <alignment horizontal="left" vertical="center"/>
    </xf>
    <xf numFmtId="0" fontId="5" fillId="0" borderId="48" xfId="0" applyFont="1" applyBorder="1" applyAlignment="1" applyProtection="1">
      <alignment horizontal="left" vertical="center"/>
    </xf>
    <xf numFmtId="177" fontId="5" fillId="0" borderId="48" xfId="3" applyNumberFormat="1" applyFont="1" applyBorder="1" applyAlignment="1" applyProtection="1">
      <alignment horizontal="left" vertical="center"/>
    </xf>
    <xf numFmtId="177" fontId="5" fillId="0" borderId="49" xfId="0" applyNumberFormat="1" applyFont="1" applyBorder="1" applyAlignment="1" applyProtection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1" xfId="50"/>
    <cellStyle name="常规 16" xfId="51"/>
    <cellStyle name="常规 2" xfId="52"/>
    <cellStyle name="常规 2 2" xfId="53"/>
    <cellStyle name="常规 2 2 2 2 3" xfId="54"/>
    <cellStyle name="常规 3" xfId="55"/>
    <cellStyle name="常规 3 2" xfId="56"/>
    <cellStyle name="常规 4" xfId="57"/>
    <cellStyle name="常规 5" xfId="58"/>
    <cellStyle name="常规 6" xfId="59"/>
    <cellStyle name="常规 6 2" xfId="60"/>
    <cellStyle name="常规 6 2 2" xfId="61"/>
    <cellStyle name="常规 6 2 3" xfId="62"/>
    <cellStyle name="常规 7" xfId="63"/>
    <cellStyle name="常规 8" xfId="64"/>
    <cellStyle name="常规 9" xfId="65"/>
  </cellStyles>
  <dxfs count="1">
    <dxf>
      <font>
        <b val="1"/>
        <i val="0"/>
        <color rgb="FFFF0000"/>
      </font>
    </dxf>
  </dxfs>
  <tableStyles count="0" defaultTableStyle="TableStyleMedium2" defaultPivotStyle="PivotStyleLight16"/>
  <colors>
    <mruColors>
      <color rgb="00C0C0C0"/>
      <color rgb="00DDDDDD"/>
      <color rgb="00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.png"/><Relationship Id="rId8" Type="http://schemas.openxmlformats.org/officeDocument/2006/relationships/image" Target="../media/image26.png"/><Relationship Id="rId7" Type="http://schemas.openxmlformats.org/officeDocument/2006/relationships/image" Target="../media/image25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20" Type="http://schemas.openxmlformats.org/officeDocument/2006/relationships/image" Target="../media/image38.png"/><Relationship Id="rId2" Type="http://schemas.openxmlformats.org/officeDocument/2006/relationships/image" Target="../media/image20.png"/><Relationship Id="rId19" Type="http://schemas.openxmlformats.org/officeDocument/2006/relationships/image" Target="../media/image37.png"/><Relationship Id="rId18" Type="http://schemas.openxmlformats.org/officeDocument/2006/relationships/image" Target="../media/image36.png"/><Relationship Id="rId17" Type="http://schemas.openxmlformats.org/officeDocument/2006/relationships/image" Target="../media/image35.png"/><Relationship Id="rId16" Type="http://schemas.openxmlformats.org/officeDocument/2006/relationships/image" Target="../media/image34.png"/><Relationship Id="rId15" Type="http://schemas.openxmlformats.org/officeDocument/2006/relationships/image" Target="../media/image33.png"/><Relationship Id="rId14" Type="http://schemas.openxmlformats.org/officeDocument/2006/relationships/image" Target="../media/image32.png"/><Relationship Id="rId13" Type="http://schemas.openxmlformats.org/officeDocument/2006/relationships/image" Target="../media/image31.png"/><Relationship Id="rId12" Type="http://schemas.openxmlformats.org/officeDocument/2006/relationships/image" Target="../media/image30.png"/><Relationship Id="rId11" Type="http://schemas.openxmlformats.org/officeDocument/2006/relationships/image" Target="../media/image29.png"/><Relationship Id="rId10" Type="http://schemas.openxmlformats.org/officeDocument/2006/relationships/image" Target="../media/image28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190355" cy="5475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3199765" cy="55327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29000" y="6172200"/>
          <a:ext cx="2990215" cy="4342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315700"/>
          <a:ext cx="3066415" cy="510413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29000" y="11315700"/>
          <a:ext cx="3028315" cy="356171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724650" y="6267450"/>
          <a:ext cx="3142615" cy="5504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6630650"/>
          <a:ext cx="6132830" cy="57613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72200" y="16630650"/>
          <a:ext cx="5894705" cy="5866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22631400"/>
          <a:ext cx="2771140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43200" y="22631400"/>
          <a:ext cx="3590290" cy="341884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15100" y="22564725"/>
          <a:ext cx="8161655" cy="5647055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34125" y="28632150"/>
          <a:ext cx="6056630" cy="58185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8575" y="28641675"/>
          <a:ext cx="6332855" cy="5818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34832925"/>
          <a:ext cx="2942590" cy="5408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"/>
          <a:ext cx="8199755" cy="59328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8475980" cy="5923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8275955" cy="5847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859500"/>
          <a:ext cx="8456930" cy="5837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239625"/>
          <a:ext cx="6713855" cy="5180330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0375" y="12334875"/>
          <a:ext cx="6913880" cy="5942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"/>
          <a:ext cx="7418705" cy="52660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43800" y="1152525"/>
          <a:ext cx="7513955" cy="5313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6686550"/>
          <a:ext cx="7409180" cy="51898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43800" y="6686550"/>
          <a:ext cx="7580630" cy="5351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8688050"/>
          <a:ext cx="6866255" cy="501904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58000" y="18688050"/>
          <a:ext cx="6685280" cy="51517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24517350"/>
          <a:ext cx="6818630" cy="49618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858000" y="24517350"/>
          <a:ext cx="6942455" cy="5123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0" y="29603700"/>
          <a:ext cx="6866255" cy="504761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134225" y="29679900"/>
          <a:ext cx="6713855" cy="3609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0" y="35318700"/>
          <a:ext cx="7142480" cy="5180330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362825" y="35299650"/>
          <a:ext cx="6761480" cy="5208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40976550"/>
          <a:ext cx="6942455" cy="506666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401800" y="35318700"/>
          <a:ext cx="7361555" cy="379031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716000" y="12344400"/>
          <a:ext cx="6713855" cy="4990465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0574000" y="12344400"/>
          <a:ext cx="7180580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0" y="46205775"/>
          <a:ext cx="6532880" cy="528510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762750" y="46262925"/>
          <a:ext cx="6951980" cy="415226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858000" y="50577750"/>
          <a:ext cx="6675755" cy="5789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45" customWidth="1"/>
    <col min="2" max="6" width="23.125" style="45" customWidth="1"/>
    <col min="7" max="8" width="8.875" style="45"/>
    <col min="9" max="9" width="9.25" style="45" customWidth="1"/>
    <col min="10" max="10" width="8.875" style="45"/>
    <col min="11" max="11" width="10.875" style="45" customWidth="1"/>
    <col min="12" max="12" width="20.375" style="45" customWidth="1"/>
    <col min="13" max="14" width="8.875" style="45"/>
    <col min="15" max="15" width="9.25" style="45" customWidth="1"/>
    <col min="16" max="16" width="10" style="45" customWidth="1"/>
    <col min="17" max="17" width="14.125" style="45" customWidth="1"/>
    <col min="18" max="18" width="9.25" style="45" customWidth="1"/>
    <col min="19" max="16384" width="8.875" style="45"/>
  </cols>
  <sheetData>
    <row r="2" ht="24" spans="1:12">
      <c r="A2" s="52" t="s">
        <v>0</v>
      </c>
      <c r="B2" s="53"/>
      <c r="C2" s="53"/>
      <c r="D2" s="53"/>
      <c r="E2" s="54">
        <f>ROUND(IF(F4=0,E7*F7+E12*F12,IF(F7=0,E4*F4+E12*F12,E4*F4+E7*F7)),0)</f>
        <v>13641</v>
      </c>
      <c r="F2" s="55">
        <f>ROUND(IF(F4=0,E7/E12-1,IF(F7=0,E4/E12-1,E4/E7)),3)</f>
        <v>1.074</v>
      </c>
      <c r="G2" s="56" t="s">
        <v>1</v>
      </c>
      <c r="H2" s="45">
        <f>3200*I2/10000</f>
        <v>25.6</v>
      </c>
      <c r="I2" s="45">
        <v>80</v>
      </c>
    </row>
    <row r="3" s="46" customFormat="1" ht="18.75" spans="1:12">
      <c r="A3" s="136" t="s">
        <v>2</v>
      </c>
      <c r="B3" s="59" t="s">
        <v>3</v>
      </c>
      <c r="C3" s="59" t="s">
        <v>4</v>
      </c>
      <c r="D3" s="60" t="s">
        <v>5</v>
      </c>
      <c r="E3" s="59" t="s">
        <v>6</v>
      </c>
      <c r="F3" s="61" t="s">
        <v>7</v>
      </c>
      <c r="G3" s="62"/>
    </row>
    <row r="4" ht="21" spans="1:12">
      <c r="A4" s="64"/>
      <c r="B4" s="65">
        <v>22000</v>
      </c>
      <c r="C4" s="65">
        <v>4000</v>
      </c>
      <c r="D4" s="65">
        <v>1.3</v>
      </c>
      <c r="E4" s="66">
        <f>ROUND((B4+C4)*D4,0)</f>
        <v>33800</v>
      </c>
      <c r="F4" s="67"/>
      <c r="G4" s="56"/>
    </row>
    <row r="5" ht="15" spans="1:12">
      <c r="A5" s="137" t="s">
        <v>8</v>
      </c>
      <c r="B5" s="137" t="s">
        <v>9</v>
      </c>
      <c r="C5" s="138"/>
      <c r="D5" s="139" t="s">
        <v>10</v>
      </c>
      <c r="E5" s="137"/>
      <c r="F5" s="140"/>
      <c r="G5" s="56"/>
    </row>
    <row r="6" s="46" customFormat="1" ht="19.5" spans="1:12">
      <c r="A6" s="136" t="s">
        <v>11</v>
      </c>
      <c r="B6" s="141" t="s">
        <v>12</v>
      </c>
      <c r="C6" s="59" t="s">
        <v>13</v>
      </c>
      <c r="D6" s="59" t="s">
        <v>14</v>
      </c>
      <c r="E6" s="60" t="s">
        <v>15</v>
      </c>
      <c r="F6" s="61" t="s">
        <v>7</v>
      </c>
    </row>
    <row r="7" ht="20.25" spans="1:12">
      <c r="A7" s="64" t="s">
        <v>16</v>
      </c>
      <c r="B7" s="65"/>
      <c r="C7" s="65">
        <v>16000</v>
      </c>
      <c r="D7" s="65">
        <v>0.95</v>
      </c>
      <c r="E7" s="66">
        <f>ROUND((C7*D7+C8*D8+C9*D9)/3,0)</f>
        <v>16150</v>
      </c>
      <c r="F7" s="142">
        <v>0.7</v>
      </c>
      <c r="G7" s="143" t="str">
        <f>IF(OR(H7&gt;0.75,H7&lt;0.6),"租售比异常，注意权重计取","")</f>
        <v>租售比异常，注意权重计取</v>
      </c>
      <c r="H7" s="76">
        <f>E7/10000/A12</f>
        <v>1.009375</v>
      </c>
    </row>
    <row r="8" ht="20.25" spans="1:12">
      <c r="A8" s="64" t="s">
        <v>17</v>
      </c>
      <c r="B8" s="65"/>
      <c r="C8" s="65">
        <v>17000</v>
      </c>
      <c r="D8" s="65">
        <f>D7</f>
        <v>0.95</v>
      </c>
      <c r="E8" s="66"/>
      <c r="F8" s="142"/>
      <c r="G8" s="144"/>
      <c r="H8" s="78"/>
    </row>
    <row r="9" ht="21" spans="1:12">
      <c r="A9" s="79" t="s">
        <v>18</v>
      </c>
      <c r="B9" s="145"/>
      <c r="C9" s="145">
        <v>18000</v>
      </c>
      <c r="D9" s="65">
        <f>D7</f>
        <v>0.95</v>
      </c>
      <c r="E9" s="80"/>
      <c r="F9" s="146"/>
      <c r="G9" s="147"/>
      <c r="H9" s="83"/>
    </row>
    <row r="10" s="46" customFormat="1" ht="18.75" spans="1:12">
      <c r="A10" s="136" t="s">
        <v>19</v>
      </c>
      <c r="B10" s="84"/>
      <c r="C10" s="84" t="s">
        <v>20</v>
      </c>
      <c r="D10" s="148"/>
      <c r="E10" s="148"/>
      <c r="F10" s="86"/>
      <c r="K10" s="149" t="s">
        <v>21</v>
      </c>
      <c r="L10" s="150">
        <v>40</v>
      </c>
    </row>
    <row r="11" s="46" customFormat="1" ht="18.75" spans="1:12">
      <c r="A11" s="88" t="s">
        <v>22</v>
      </c>
      <c r="B11" s="89" t="s">
        <v>23</v>
      </c>
      <c r="C11" s="89" t="s">
        <v>24</v>
      </c>
      <c r="D11" s="89" t="s">
        <v>25</v>
      </c>
      <c r="E11" s="89" t="s">
        <v>26</v>
      </c>
      <c r="F11" s="90" t="s">
        <v>7</v>
      </c>
      <c r="K11" s="149" t="s">
        <v>27</v>
      </c>
      <c r="L11" s="151">
        <v>45958</v>
      </c>
    </row>
    <row r="12" s="47" customFormat="1" ht="20.25" spans="1:12">
      <c r="A12" s="152">
        <v>1.6</v>
      </c>
      <c r="B12" s="153">
        <v>0.8</v>
      </c>
      <c r="C12" s="154">
        <f>L13</f>
        <v>23.55</v>
      </c>
      <c r="D12" s="155">
        <v>0.06</v>
      </c>
      <c r="E12" s="156">
        <f>ROUND(A12*365*B12/D12,0)</f>
        <v>7787</v>
      </c>
      <c r="F12" s="157">
        <f>1-F4-F7</f>
        <v>0.3</v>
      </c>
      <c r="K12" s="149" t="s">
        <v>28</v>
      </c>
      <c r="L12" s="151">
        <v>54555</v>
      </c>
    </row>
    <row r="13" s="50" customFormat="1" ht="15.75" spans="1:12">
      <c r="A13" s="158" t="s">
        <v>29</v>
      </c>
      <c r="B13" s="159"/>
      <c r="C13" s="159"/>
      <c r="D13" s="159"/>
      <c r="E13" s="159"/>
      <c r="F13" s="160"/>
      <c r="K13" s="161"/>
      <c r="L13" s="161">
        <f>ROUNDDOWN(MIN((L12-L11)/365,L10),2)</f>
        <v>23.55</v>
      </c>
    </row>
    <row r="15" ht="21" spans="1:12">
      <c r="A15" s="162" t="s">
        <v>30</v>
      </c>
    </row>
    <row r="16" s="135" customFormat="1" ht="15" spans="1:12">
      <c r="A16" s="103" t="s">
        <v>31</v>
      </c>
    </row>
    <row r="17" s="49" customFormat="1" ht="16.5" spans="1:21">
      <c r="A17" s="104" t="s">
        <v>32</v>
      </c>
      <c r="B17" s="106">
        <v>0.06</v>
      </c>
      <c r="C17" s="104" t="s">
        <v>33</v>
      </c>
      <c r="D17" s="106">
        <v>0.03</v>
      </c>
      <c r="E17" s="107" t="s">
        <v>34</v>
      </c>
      <c r="F17" s="106">
        <v>0.1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9" ht="15" spans="1:21">
      <c r="A19" s="163" t="s">
        <v>35</v>
      </c>
      <c r="B19" s="163"/>
      <c r="C19" s="163"/>
      <c r="D19" s="164"/>
      <c r="E19" s="163"/>
      <c r="F19" s="163"/>
      <c r="G19" s="163"/>
      <c r="H19" s="163"/>
      <c r="I19" s="163"/>
      <c r="J19" s="163"/>
    </row>
    <row r="20" ht="21.75" spans="1:21">
      <c r="A20" s="165" t="s">
        <v>36</v>
      </c>
      <c r="B20" s="166">
        <v>15</v>
      </c>
      <c r="C20" s="166">
        <v>20</v>
      </c>
      <c r="D20" s="166">
        <v>25</v>
      </c>
      <c r="E20" s="166">
        <v>30</v>
      </c>
      <c r="F20" s="166">
        <v>35</v>
      </c>
      <c r="G20" s="167" t="s">
        <v>37</v>
      </c>
      <c r="H20" s="168"/>
      <c r="I20" s="168"/>
      <c r="J20" s="169"/>
      <c r="K20" s="170" t="s">
        <v>38</v>
      </c>
      <c r="L20" s="171"/>
      <c r="M20" s="171"/>
      <c r="N20" s="171"/>
      <c r="O20" s="171"/>
      <c r="P20" s="171"/>
      <c r="Q20" s="171"/>
      <c r="R20" s="171"/>
      <c r="S20" s="171"/>
      <c r="T20" s="172"/>
    </row>
    <row r="21" ht="21.75" spans="1:21">
      <c r="A21" s="173">
        <v>20</v>
      </c>
      <c r="B21" s="174">
        <v>0.0942011452536495</v>
      </c>
      <c r="C21" s="175">
        <v>0.075455120999522</v>
      </c>
      <c r="D21" s="176">
        <v>0.0643604183427192</v>
      </c>
      <c r="E21" s="177">
        <v>0.057088115114665</v>
      </c>
      <c r="F21" s="177">
        <v>0.0519989315288042</v>
      </c>
      <c r="G21" s="178"/>
      <c r="H21" s="179"/>
      <c r="I21" s="179"/>
      <c r="J21" s="180"/>
      <c r="K21" s="181" t="s">
        <v>39</v>
      </c>
      <c r="L21" s="182">
        <v>15</v>
      </c>
      <c r="M21" s="182">
        <v>20</v>
      </c>
      <c r="N21" s="182">
        <v>25</v>
      </c>
      <c r="O21" s="182">
        <v>30</v>
      </c>
      <c r="P21" s="182">
        <v>35</v>
      </c>
      <c r="Q21" s="178" t="s">
        <v>40</v>
      </c>
      <c r="R21" s="179"/>
      <c r="S21" s="179"/>
      <c r="T21" s="180"/>
    </row>
    <row r="22" spans="1:21">
      <c r="A22" s="173">
        <v>15</v>
      </c>
      <c r="B22" s="174">
        <v>0.094770322608564</v>
      </c>
      <c r="C22" s="175">
        <v>0.075911194301461</v>
      </c>
      <c r="D22" s="176">
        <v>0.0647497967329441</v>
      </c>
      <c r="E22" s="177">
        <v>0.0574335842228108</v>
      </c>
      <c r="F22" s="177">
        <v>0.0523134987936842</v>
      </c>
      <c r="G22" s="178"/>
      <c r="H22" s="179"/>
      <c r="I22" s="179"/>
      <c r="J22" s="180"/>
      <c r="K22" s="173">
        <v>20</v>
      </c>
      <c r="L22" s="182" t="s">
        <v>41</v>
      </c>
      <c r="M22" s="183">
        <v>0.00374920485082551</v>
      </c>
      <c r="N22" s="183">
        <v>0.00221894053136054</v>
      </c>
      <c r="O22" s="183">
        <v>0.00145446064561085</v>
      </c>
      <c r="P22" s="183">
        <v>0.00101783671717216</v>
      </c>
      <c r="Q22" s="178"/>
      <c r="R22" s="179"/>
      <c r="S22" s="179"/>
      <c r="T22" s="180"/>
    </row>
    <row r="23" spans="1:21">
      <c r="A23" s="173">
        <v>10</v>
      </c>
      <c r="B23" s="174">
        <v>0.0959327156843419</v>
      </c>
      <c r="C23" s="175">
        <v>0.0768421052631579</v>
      </c>
      <c r="D23" s="176">
        <v>0.0655428609907746</v>
      </c>
      <c r="E23" s="177">
        <v>0.0581383773021404</v>
      </c>
      <c r="F23" s="177">
        <v>0.0529551513392938</v>
      </c>
      <c r="G23" s="178"/>
      <c r="H23" s="179"/>
      <c r="I23" s="179"/>
      <c r="J23" s="180"/>
      <c r="K23" s="173">
        <v>15</v>
      </c>
      <c r="L23" s="182" t="s">
        <v>41</v>
      </c>
      <c r="M23" s="183">
        <v>0.00377182566142059</v>
      </c>
      <c r="N23" s="183">
        <v>0.00223227951370339</v>
      </c>
      <c r="O23" s="183">
        <v>0.00146324250202664</v>
      </c>
      <c r="P23" s="183">
        <v>0.00102401708582534</v>
      </c>
      <c r="Q23" s="178"/>
      <c r="R23" s="179"/>
      <c r="S23" s="179"/>
      <c r="T23" s="180"/>
    </row>
    <row r="24" spans="1:21">
      <c r="A24" s="173">
        <v>6</v>
      </c>
      <c r="B24" s="174">
        <v>0.0968705075749198</v>
      </c>
      <c r="C24" s="175">
        <v>0.0775942247220869</v>
      </c>
      <c r="D24" s="176">
        <v>0.0661831368993654</v>
      </c>
      <c r="E24" s="177">
        <v>0.0587072345273598</v>
      </c>
      <c r="F24" s="177">
        <v>0.0534733243804175</v>
      </c>
      <c r="G24" s="178"/>
      <c r="H24" s="179"/>
      <c r="I24" s="179"/>
      <c r="J24" s="180"/>
      <c r="K24" s="173">
        <v>10</v>
      </c>
      <c r="L24" s="182" t="s">
        <v>41</v>
      </c>
      <c r="M24" s="183">
        <v>0.00381812208423681</v>
      </c>
      <c r="N24" s="183">
        <v>0.00225984885447665</v>
      </c>
      <c r="O24" s="183">
        <v>0.00148089673772685</v>
      </c>
      <c r="P24" s="183">
        <v>0.00103664519256931</v>
      </c>
      <c r="Q24" s="178"/>
      <c r="R24" s="179"/>
      <c r="S24" s="179"/>
      <c r="T24" s="180"/>
    </row>
    <row r="25" spans="1:21">
      <c r="A25" s="173">
        <v>3</v>
      </c>
      <c r="B25" s="174">
        <v>0.0952836756004177</v>
      </c>
      <c r="C25" s="175">
        <v>0.0763243494423792</v>
      </c>
      <c r="D25" s="176">
        <v>0.0651010701545779</v>
      </c>
      <c r="E25" s="177">
        <v>0.0577450428912952</v>
      </c>
      <c r="F25" s="177">
        <v>0.0525970283079288</v>
      </c>
      <c r="G25" s="178"/>
      <c r="H25" s="179"/>
      <c r="I25" s="179"/>
      <c r="J25" s="180"/>
      <c r="K25" s="173">
        <v>6</v>
      </c>
      <c r="L25" s="182" t="s">
        <v>41</v>
      </c>
      <c r="M25" s="183">
        <v>0.00385525657056659</v>
      </c>
      <c r="N25" s="183">
        <v>0.00228221756454431</v>
      </c>
      <c r="O25" s="183">
        <v>0.0014951804744011</v>
      </c>
      <c r="P25" s="183">
        <v>0.00104678202938846</v>
      </c>
      <c r="Q25" s="178"/>
      <c r="R25" s="179"/>
      <c r="S25" s="179"/>
      <c r="T25" s="180"/>
    </row>
    <row r="26" spans="1:21">
      <c r="A26" s="173">
        <v>2</v>
      </c>
      <c r="B26" s="174">
        <v>0.0939914163090129</v>
      </c>
      <c r="C26" s="175">
        <v>0.0752887788778878</v>
      </c>
      <c r="D26" s="176">
        <v>0.0642228739002933</v>
      </c>
      <c r="E26" s="177">
        <v>0.0569659764852773</v>
      </c>
      <c r="F26" s="177">
        <v>0.0518858984078848</v>
      </c>
      <c r="G26" s="178"/>
      <c r="H26" s="179"/>
      <c r="I26" s="179"/>
      <c r="J26" s="180"/>
      <c r="K26" s="173">
        <v>3</v>
      </c>
      <c r="L26" s="182" t="s">
        <v>41</v>
      </c>
      <c r="M26" s="183">
        <v>0.0037918652316077</v>
      </c>
      <c r="N26" s="183">
        <v>0.00224465585756026</v>
      </c>
      <c r="O26" s="183">
        <v>0.00147120545265654</v>
      </c>
      <c r="P26" s="183">
        <v>0.00102960291667328</v>
      </c>
      <c r="Q26" s="178"/>
      <c r="R26" s="179"/>
      <c r="S26" s="179"/>
      <c r="T26" s="180"/>
    </row>
    <row r="27" spans="1:21">
      <c r="A27" s="173">
        <v>1</v>
      </c>
      <c r="B27" s="174">
        <v>0.102557636887608</v>
      </c>
      <c r="C27" s="175">
        <v>0.0821407963069821</v>
      </c>
      <c r="D27" s="176">
        <v>0.070071375830667</v>
      </c>
      <c r="E27" s="176">
        <v>0.0621615720524017</v>
      </c>
      <c r="F27" s="177">
        <v>0.0566116524159873</v>
      </c>
      <c r="G27" s="178"/>
      <c r="H27" s="179"/>
      <c r="I27" s="179"/>
      <c r="J27" s="180"/>
      <c r="K27" s="173">
        <v>2</v>
      </c>
      <c r="L27" s="182" t="s">
        <v>41</v>
      </c>
      <c r="M27" s="183">
        <v>0.00374052748622502</v>
      </c>
      <c r="N27" s="183">
        <v>0.00221318099551891</v>
      </c>
      <c r="O27" s="183">
        <v>0.00145137948300319</v>
      </c>
      <c r="P27" s="183">
        <v>0.0010160156154785</v>
      </c>
      <c r="Q27" s="178"/>
      <c r="R27" s="179"/>
      <c r="S27" s="179"/>
      <c r="T27" s="180"/>
    </row>
    <row r="28" ht="15.75" spans="1:21">
      <c r="A28" s="184"/>
      <c r="B28" s="185"/>
      <c r="C28" s="186"/>
      <c r="D28" s="187"/>
      <c r="E28" s="188"/>
      <c r="F28" s="189"/>
      <c r="G28" s="190"/>
      <c r="H28" s="191"/>
      <c r="I28" s="191"/>
      <c r="J28" s="192"/>
      <c r="K28" s="184">
        <v>1</v>
      </c>
      <c r="L28" s="193" t="s">
        <v>41</v>
      </c>
      <c r="M28" s="194">
        <v>0.00408336811612519</v>
      </c>
      <c r="N28" s="194">
        <v>0.00241388409526302</v>
      </c>
      <c r="O28" s="194">
        <v>0.00158196075565305</v>
      </c>
      <c r="P28" s="194">
        <v>0.00110998392728289</v>
      </c>
      <c r="Q28" s="190"/>
      <c r="R28" s="191"/>
      <c r="S28" s="191"/>
      <c r="T28" s="192"/>
    </row>
    <row r="30" ht="15" spans="1:21">
      <c r="A30" s="163" t="s">
        <v>42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 t="s">
        <v>43</v>
      </c>
      <c r="L30" s="163"/>
      <c r="M30" s="163"/>
      <c r="N30" s="163"/>
      <c r="O30" s="163"/>
      <c r="P30" s="163"/>
      <c r="Q30" s="163"/>
      <c r="R30" s="163"/>
      <c r="S30" s="163"/>
      <c r="T30" s="163"/>
    </row>
    <row r="31" ht="21.75" spans="1:21">
      <c r="A31" s="165" t="s">
        <v>36</v>
      </c>
      <c r="B31" s="166">
        <v>15</v>
      </c>
      <c r="C31" s="166">
        <v>20</v>
      </c>
      <c r="D31" s="166">
        <v>25</v>
      </c>
      <c r="E31" s="166">
        <v>30</v>
      </c>
      <c r="F31" s="166">
        <v>35</v>
      </c>
      <c r="G31" s="195" t="s">
        <v>44</v>
      </c>
      <c r="H31" s="196"/>
      <c r="I31" s="196"/>
      <c r="J31" s="197"/>
      <c r="K31" s="165" t="s">
        <v>39</v>
      </c>
      <c r="L31" s="166">
        <v>15</v>
      </c>
      <c r="M31" s="166">
        <v>20</v>
      </c>
      <c r="N31" s="166">
        <v>25</v>
      </c>
      <c r="O31" s="166">
        <v>30</v>
      </c>
      <c r="P31" s="166">
        <v>35</v>
      </c>
      <c r="Q31" s="167" t="s">
        <v>45</v>
      </c>
      <c r="R31" s="168"/>
      <c r="S31" s="168"/>
      <c r="T31" s="169"/>
    </row>
    <row r="32" spans="1:21">
      <c r="A32" s="173">
        <v>20</v>
      </c>
      <c r="B32" s="182" t="s">
        <v>41</v>
      </c>
      <c r="C32" s="183">
        <v>0.248439390273409</v>
      </c>
      <c r="D32" s="183">
        <v>0.172383942530072</v>
      </c>
      <c r="E32" s="183">
        <v>0.127387341716351</v>
      </c>
      <c r="F32" s="183">
        <v>0.0978709261178126</v>
      </c>
      <c r="G32" s="198"/>
      <c r="H32" s="199"/>
      <c r="I32" s="199"/>
      <c r="J32" s="200"/>
      <c r="K32" s="173">
        <v>20</v>
      </c>
      <c r="L32" s="182" t="s">
        <v>41</v>
      </c>
      <c r="M32" s="201">
        <v>0.0187460242541275</v>
      </c>
      <c r="N32" s="201">
        <v>0.0110947026568027</v>
      </c>
      <c r="O32" s="201">
        <v>0.00727230322805423</v>
      </c>
      <c r="P32" s="201">
        <v>0.0050891835858608</v>
      </c>
      <c r="Q32" s="178"/>
      <c r="R32" s="179"/>
      <c r="S32" s="179"/>
      <c r="T32" s="180"/>
    </row>
    <row r="33" spans="1:20">
      <c r="A33" s="173">
        <v>15</v>
      </c>
      <c r="B33" s="182" t="s">
        <v>41</v>
      </c>
      <c r="C33" s="183">
        <v>0.248436722418158</v>
      </c>
      <c r="D33" s="183">
        <v>0.172377337562176</v>
      </c>
      <c r="E33" s="183">
        <v>0.127385616083968</v>
      </c>
      <c r="F33" s="183">
        <v>0.0978731216070914</v>
      </c>
      <c r="G33" s="198"/>
      <c r="H33" s="199"/>
      <c r="I33" s="199"/>
      <c r="J33" s="200"/>
      <c r="K33" s="173">
        <v>15</v>
      </c>
      <c r="L33" s="182" t="s">
        <v>41</v>
      </c>
      <c r="M33" s="201">
        <v>0.0188591283071029</v>
      </c>
      <c r="N33" s="201">
        <v>0.011161397568517</v>
      </c>
      <c r="O33" s="201">
        <v>0.00731621251013322</v>
      </c>
      <c r="P33" s="201">
        <v>0.00512008542912668</v>
      </c>
      <c r="Q33" s="178"/>
      <c r="R33" s="179"/>
      <c r="S33" s="179"/>
      <c r="T33" s="180"/>
    </row>
    <row r="34" spans="1:20">
      <c r="A34" s="173">
        <v>10</v>
      </c>
      <c r="B34" s="182" t="s">
        <v>41</v>
      </c>
      <c r="C34" s="183">
        <v>0.248439450686642</v>
      </c>
      <c r="D34" s="183">
        <v>0.172394736842105</v>
      </c>
      <c r="E34" s="183">
        <v>0.127359655226594</v>
      </c>
      <c r="F34" s="183">
        <v>0.0978795420607268</v>
      </c>
      <c r="G34" s="198"/>
      <c r="H34" s="199"/>
      <c r="I34" s="199"/>
      <c r="J34" s="200"/>
      <c r="K34" s="173">
        <v>10</v>
      </c>
      <c r="L34" s="182" t="s">
        <v>41</v>
      </c>
      <c r="M34" s="201">
        <v>0.0190906104211841</v>
      </c>
      <c r="N34" s="201">
        <v>0.0112992442723833</v>
      </c>
      <c r="O34" s="201">
        <v>0.00740448368863426</v>
      </c>
      <c r="P34" s="201">
        <v>0.00518322596284656</v>
      </c>
      <c r="Q34" s="178"/>
      <c r="R34" s="179"/>
      <c r="S34" s="179"/>
      <c r="T34" s="180"/>
    </row>
    <row r="35" spans="1:20">
      <c r="A35" s="173">
        <v>6</v>
      </c>
      <c r="B35" s="182" t="s">
        <v>41</v>
      </c>
      <c r="C35" s="183">
        <v>0.248424195510339</v>
      </c>
      <c r="D35" s="183">
        <v>0.172416847513176</v>
      </c>
      <c r="E35" s="183">
        <v>0.127342097310366</v>
      </c>
      <c r="F35" s="183">
        <v>0.0978788995744395</v>
      </c>
      <c r="G35" s="198"/>
      <c r="H35" s="199"/>
      <c r="I35" s="199"/>
      <c r="J35" s="200"/>
      <c r="K35" s="173">
        <v>6</v>
      </c>
      <c r="L35" s="182" t="s">
        <v>41</v>
      </c>
      <c r="M35" s="201">
        <v>0.0192762828528329</v>
      </c>
      <c r="N35" s="201">
        <v>0.0114110878227215</v>
      </c>
      <c r="O35" s="201">
        <v>0.00747590237200552</v>
      </c>
      <c r="P35" s="201">
        <v>0.00523391014694231</v>
      </c>
      <c r="Q35" s="178"/>
      <c r="R35" s="179"/>
      <c r="S35" s="179"/>
      <c r="T35" s="180"/>
    </row>
    <row r="36" spans="1:20">
      <c r="A36" s="173">
        <v>3</v>
      </c>
      <c r="B36" s="182" t="s">
        <v>41</v>
      </c>
      <c r="C36" s="183">
        <v>0.248404687318714</v>
      </c>
      <c r="D36" s="183">
        <v>0.172397769516729</v>
      </c>
      <c r="E36" s="183">
        <v>0.12738803012287</v>
      </c>
      <c r="F36" s="183">
        <v>0.0978765293207706</v>
      </c>
      <c r="G36" s="198"/>
      <c r="H36" s="199"/>
      <c r="I36" s="199"/>
      <c r="J36" s="200"/>
      <c r="K36" s="173">
        <v>3</v>
      </c>
      <c r="L36" s="182" t="s">
        <v>41</v>
      </c>
      <c r="M36" s="201">
        <v>0.0189593261580385</v>
      </c>
      <c r="N36" s="201">
        <v>0.0112232792878013</v>
      </c>
      <c r="O36" s="201">
        <v>0.00735602726328271</v>
      </c>
      <c r="P36" s="201">
        <v>0.0051480145833664</v>
      </c>
      <c r="Q36" s="178"/>
      <c r="R36" s="179"/>
      <c r="S36" s="179"/>
      <c r="T36" s="180"/>
    </row>
    <row r="37" spans="1:20">
      <c r="A37" s="173">
        <v>2</v>
      </c>
      <c r="B37" s="182" t="s">
        <v>41</v>
      </c>
      <c r="C37" s="183">
        <v>0.248412017167382</v>
      </c>
      <c r="D37" s="183">
        <v>0.172304730473047</v>
      </c>
      <c r="E37" s="183">
        <v>0.127390029325513</v>
      </c>
      <c r="F37" s="183">
        <v>0.0979086463427323</v>
      </c>
      <c r="G37" s="198"/>
      <c r="H37" s="199"/>
      <c r="I37" s="199"/>
      <c r="J37" s="200"/>
      <c r="K37" s="173">
        <v>2</v>
      </c>
      <c r="L37" s="182" t="s">
        <v>41</v>
      </c>
      <c r="M37" s="201">
        <v>0.0187026374311251</v>
      </c>
      <c r="N37" s="201">
        <v>0.0110659049775945</v>
      </c>
      <c r="O37" s="201">
        <v>0.00725689741501597</v>
      </c>
      <c r="P37" s="201">
        <v>0.00508007807739252</v>
      </c>
      <c r="Q37" s="178"/>
      <c r="R37" s="179"/>
      <c r="S37" s="179"/>
      <c r="T37" s="180"/>
    </row>
    <row r="38" ht="15" spans="1:20">
      <c r="A38" s="184">
        <v>1</v>
      </c>
      <c r="B38" s="193" t="s">
        <v>41</v>
      </c>
      <c r="C38" s="194">
        <v>0.248559077809798</v>
      </c>
      <c r="D38" s="194">
        <v>0.172244662435084</v>
      </c>
      <c r="E38" s="194">
        <v>0.12724587743047</v>
      </c>
      <c r="F38" s="194">
        <v>0.0980349344978166</v>
      </c>
      <c r="G38" s="202"/>
      <c r="H38" s="203"/>
      <c r="I38" s="203"/>
      <c r="J38" s="204"/>
      <c r="K38" s="184">
        <v>1</v>
      </c>
      <c r="L38" s="193" t="s">
        <v>41</v>
      </c>
      <c r="M38" s="205">
        <v>0.020416840580626</v>
      </c>
      <c r="N38" s="205">
        <v>0.0120694204763151</v>
      </c>
      <c r="O38" s="205">
        <v>0.00790980377826526</v>
      </c>
      <c r="P38" s="205">
        <v>0.00554991963641447</v>
      </c>
      <c r="Q38" s="190"/>
      <c r="R38" s="191"/>
      <c r="S38" s="191"/>
      <c r="T38" s="192"/>
    </row>
    <row r="41" ht="19.9" customHeight="1" spans="1:20">
      <c r="A41" s="163" t="s">
        <v>46</v>
      </c>
      <c r="B41" s="163" t="s">
        <v>47</v>
      </c>
      <c r="C41" s="163" t="s">
        <v>48</v>
      </c>
      <c r="D41" s="163" t="s">
        <v>49</v>
      </c>
      <c r="E41" s="163" t="s">
        <v>50</v>
      </c>
      <c r="F41" s="163" t="s">
        <v>35</v>
      </c>
      <c r="G41" s="163"/>
      <c r="H41" s="163"/>
    </row>
    <row r="42" spans="1:20">
      <c r="A42" s="170">
        <v>20</v>
      </c>
      <c r="B42" s="206">
        <v>0.8</v>
      </c>
      <c r="C42" s="171">
        <v>15</v>
      </c>
      <c r="D42" s="171">
        <v>61995</v>
      </c>
      <c r="E42" s="171"/>
      <c r="F42" s="207">
        <f>$A$42*365*$B$42/D42</f>
        <v>0.0942011452536495</v>
      </c>
      <c r="G42" s="172"/>
      <c r="H42" s="163"/>
    </row>
    <row r="43" spans="1:20">
      <c r="A43" s="208"/>
      <c r="B43" s="209"/>
      <c r="C43" s="209">
        <v>20</v>
      </c>
      <c r="D43" s="209">
        <v>77397</v>
      </c>
      <c r="E43" s="210">
        <f>D43/D42-1</f>
        <v>0.248439390273409</v>
      </c>
      <c r="F43" s="210">
        <f t="shared" ref="F43:F46" si="0">$A$42*365*$B$42/D43</f>
        <v>0.075455120999522</v>
      </c>
      <c r="G43" s="211">
        <f>F42-F43</f>
        <v>0.0187460242541275</v>
      </c>
      <c r="H43" s="212">
        <f>G43/5</f>
        <v>0.00374920485082551</v>
      </c>
    </row>
    <row r="44" spans="1:20">
      <c r="A44" s="208"/>
      <c r="B44" s="209"/>
      <c r="C44" s="209">
        <v>25</v>
      </c>
      <c r="D44" s="209">
        <v>90739</v>
      </c>
      <c r="E44" s="210">
        <f t="shared" ref="E44:E46" si="1">D44/D43-1</f>
        <v>0.172383942530072</v>
      </c>
      <c r="F44" s="210">
        <f t="shared" si="0"/>
        <v>0.0643604183427192</v>
      </c>
      <c r="G44" s="211">
        <f>F43-F44</f>
        <v>0.0110947026568027</v>
      </c>
      <c r="H44" s="212">
        <f t="shared" ref="H44:H46" si="2">G44/5</f>
        <v>0.00221894053136054</v>
      </c>
    </row>
    <row r="45" spans="1:20">
      <c r="A45" s="208"/>
      <c r="B45" s="209"/>
      <c r="C45" s="209">
        <v>30</v>
      </c>
      <c r="D45" s="209">
        <v>102298</v>
      </c>
      <c r="E45" s="210">
        <f t="shared" si="1"/>
        <v>0.127387341716351</v>
      </c>
      <c r="F45" s="210">
        <f t="shared" si="0"/>
        <v>0.057088115114665</v>
      </c>
      <c r="G45" s="211">
        <f>F44-F45</f>
        <v>0.00727230322805423</v>
      </c>
      <c r="H45" s="212">
        <f t="shared" si="2"/>
        <v>0.00145446064561085</v>
      </c>
    </row>
    <row r="46" ht="15" spans="1:20">
      <c r="A46" s="213"/>
      <c r="B46" s="214"/>
      <c r="C46" s="214">
        <v>35</v>
      </c>
      <c r="D46" s="214">
        <v>112310</v>
      </c>
      <c r="E46" s="215">
        <f t="shared" si="1"/>
        <v>0.0978709261178126</v>
      </c>
      <c r="F46" s="215">
        <f t="shared" si="0"/>
        <v>0.0519989315288042</v>
      </c>
      <c r="G46" s="216">
        <f>F45-F46</f>
        <v>0.0050891835858608</v>
      </c>
      <c r="H46" s="212">
        <f t="shared" si="2"/>
        <v>0.00101783671717216</v>
      </c>
    </row>
    <row r="47" spans="1:20">
      <c r="A47" s="170">
        <v>15</v>
      </c>
      <c r="B47" s="206">
        <v>0.8</v>
      </c>
      <c r="C47" s="171">
        <v>15</v>
      </c>
      <c r="D47" s="171">
        <v>46217</v>
      </c>
      <c r="E47" s="171"/>
      <c r="F47" s="207">
        <f>$A$47*365*$B$47/D47</f>
        <v>0.094770322608564</v>
      </c>
      <c r="G47" s="172"/>
      <c r="H47" s="163"/>
    </row>
    <row r="48" spans="1:20">
      <c r="A48" s="208"/>
      <c r="B48" s="209"/>
      <c r="C48" s="209">
        <v>20</v>
      </c>
      <c r="D48" s="209">
        <v>57699</v>
      </c>
      <c r="E48" s="210">
        <f>D48/D47-1</f>
        <v>0.248436722418158</v>
      </c>
      <c r="F48" s="210">
        <f t="shared" ref="F48:F51" si="3">$A$47*365*$B$47/D48</f>
        <v>0.075911194301461</v>
      </c>
      <c r="G48" s="211">
        <f>F47-F48</f>
        <v>0.0188591283071029</v>
      </c>
      <c r="H48" s="212">
        <f>G48/5</f>
        <v>0.00377182566142059</v>
      </c>
    </row>
    <row r="49" spans="1:20">
      <c r="A49" s="208"/>
      <c r="B49" s="209"/>
      <c r="C49" s="209">
        <v>25</v>
      </c>
      <c r="D49" s="209">
        <v>67645</v>
      </c>
      <c r="E49" s="210">
        <f t="shared" ref="E49:E51" si="4">D49/D48-1</f>
        <v>0.172377337562176</v>
      </c>
      <c r="F49" s="210">
        <f t="shared" si="3"/>
        <v>0.0647497967329441</v>
      </c>
      <c r="G49" s="211">
        <f>F48-F49</f>
        <v>0.011161397568517</v>
      </c>
      <c r="H49" s="212">
        <f t="shared" ref="H49:H51" si="5">G49/5</f>
        <v>0.00223227951370339</v>
      </c>
    </row>
    <row r="50" spans="1:20">
      <c r="A50" s="208"/>
      <c r="B50" s="209"/>
      <c r="C50" s="209">
        <v>30</v>
      </c>
      <c r="D50" s="209">
        <v>76262</v>
      </c>
      <c r="E50" s="210">
        <f t="shared" si="4"/>
        <v>0.127385616083968</v>
      </c>
      <c r="F50" s="210">
        <f t="shared" si="3"/>
        <v>0.0574335842228108</v>
      </c>
      <c r="G50" s="211">
        <f>F49-F50</f>
        <v>0.00731621251013322</v>
      </c>
      <c r="H50" s="212">
        <f t="shared" si="5"/>
        <v>0.00146324250202664</v>
      </c>
      <c r="K50" s="163"/>
      <c r="L50" s="163"/>
      <c r="M50" s="163"/>
      <c r="N50" s="163"/>
      <c r="O50" s="163"/>
      <c r="P50" s="163"/>
      <c r="Q50" s="163"/>
      <c r="R50" s="163"/>
      <c r="S50" s="163"/>
      <c r="T50" s="163"/>
    </row>
    <row r="51" ht="19.9" customHeight="1" spans="1:20">
      <c r="A51" s="213"/>
      <c r="B51" s="214"/>
      <c r="C51" s="214">
        <v>35</v>
      </c>
      <c r="D51" s="214">
        <v>83726</v>
      </c>
      <c r="E51" s="215">
        <f t="shared" si="4"/>
        <v>0.0978731216070914</v>
      </c>
      <c r="F51" s="215">
        <f t="shared" si="3"/>
        <v>0.0523134987936842</v>
      </c>
      <c r="G51" s="216">
        <f>F50-F51</f>
        <v>0.00512008542912668</v>
      </c>
      <c r="H51" s="212">
        <f t="shared" si="5"/>
        <v>0.00102401708582534</v>
      </c>
    </row>
    <row r="52" spans="1:20">
      <c r="A52" s="170">
        <v>10</v>
      </c>
      <c r="B52" s="206">
        <v>0.8</v>
      </c>
      <c r="C52" s="171">
        <v>15</v>
      </c>
      <c r="D52" s="171">
        <v>30438</v>
      </c>
      <c r="E52" s="171"/>
      <c r="F52" s="207">
        <f>$A$52*365*$B$52/D52</f>
        <v>0.0959327156843419</v>
      </c>
      <c r="G52" s="172"/>
      <c r="H52" s="163"/>
    </row>
    <row r="53" spans="1:20">
      <c r="A53" s="208"/>
      <c r="B53" s="209"/>
      <c r="C53" s="209">
        <v>20</v>
      </c>
      <c r="D53" s="209">
        <v>38000</v>
      </c>
      <c r="E53" s="210">
        <f>D53/D52-1</f>
        <v>0.248439450686642</v>
      </c>
      <c r="F53" s="210">
        <f t="shared" ref="F53:F56" si="6">$A$52*365*$B$52/D53</f>
        <v>0.0768421052631579</v>
      </c>
      <c r="G53" s="211">
        <f>F52-F53</f>
        <v>0.0190906104211841</v>
      </c>
      <c r="H53" s="212">
        <f>G53/5</f>
        <v>0.00381812208423681</v>
      </c>
    </row>
    <row r="54" spans="1:20">
      <c r="A54" s="208"/>
      <c r="B54" s="209"/>
      <c r="C54" s="209">
        <v>25</v>
      </c>
      <c r="D54" s="209">
        <v>44551</v>
      </c>
      <c r="E54" s="210">
        <f t="shared" ref="E54:E56" si="7">D54/D53-1</f>
        <v>0.172394736842105</v>
      </c>
      <c r="F54" s="210">
        <f t="shared" si="6"/>
        <v>0.0655428609907746</v>
      </c>
      <c r="G54" s="211">
        <f>F53-F54</f>
        <v>0.0112992442723833</v>
      </c>
      <c r="H54" s="212">
        <f t="shared" ref="H54:H56" si="8">G54/5</f>
        <v>0.00225984885447665</v>
      </c>
    </row>
    <row r="55" spans="1:20">
      <c r="A55" s="208"/>
      <c r="B55" s="209"/>
      <c r="C55" s="209">
        <v>30</v>
      </c>
      <c r="D55" s="209">
        <v>50225</v>
      </c>
      <c r="E55" s="210">
        <f t="shared" si="7"/>
        <v>0.127359655226594</v>
      </c>
      <c r="F55" s="210">
        <f t="shared" si="6"/>
        <v>0.0581383773021404</v>
      </c>
      <c r="G55" s="211">
        <f>F54-F55</f>
        <v>0.00740448368863426</v>
      </c>
      <c r="H55" s="212">
        <f t="shared" si="8"/>
        <v>0.00148089673772685</v>
      </c>
    </row>
    <row r="56" ht="15" spans="1:20">
      <c r="A56" s="213"/>
      <c r="B56" s="214"/>
      <c r="C56" s="214">
        <v>35</v>
      </c>
      <c r="D56" s="214">
        <v>55141</v>
      </c>
      <c r="E56" s="215">
        <f t="shared" si="7"/>
        <v>0.0978795420607268</v>
      </c>
      <c r="F56" s="215">
        <f t="shared" si="6"/>
        <v>0.0529551513392938</v>
      </c>
      <c r="G56" s="216">
        <f>F55-F56</f>
        <v>0.00518322596284656</v>
      </c>
      <c r="H56" s="212">
        <f t="shared" si="8"/>
        <v>0.00103664519256931</v>
      </c>
    </row>
    <row r="57" spans="1:20">
      <c r="A57" s="170">
        <v>6</v>
      </c>
      <c r="B57" s="206">
        <v>0.8</v>
      </c>
      <c r="C57" s="171">
        <v>15</v>
      </c>
      <c r="D57" s="171">
        <v>18086</v>
      </c>
      <c r="E57" s="171"/>
      <c r="F57" s="207">
        <f>$A$57*365*$B$57/D57</f>
        <v>0.0968705075749198</v>
      </c>
      <c r="G57" s="172"/>
      <c r="H57" s="163"/>
    </row>
    <row r="58" spans="1:20">
      <c r="A58" s="208"/>
      <c r="B58" s="209"/>
      <c r="C58" s="209">
        <v>20</v>
      </c>
      <c r="D58" s="209">
        <v>22579</v>
      </c>
      <c r="E58" s="210">
        <f>D58/D57-1</f>
        <v>0.248424195510339</v>
      </c>
      <c r="F58" s="210">
        <f t="shared" ref="F58:F61" si="9">$A$57*365*$B$57/D58</f>
        <v>0.0775942247220869</v>
      </c>
      <c r="G58" s="211">
        <f>F57-F58</f>
        <v>0.0192762828528329</v>
      </c>
      <c r="H58" s="212">
        <f>G58/5</f>
        <v>0.00385525657056659</v>
      </c>
    </row>
    <row r="59" spans="1:20">
      <c r="A59" s="208"/>
      <c r="B59" s="209"/>
      <c r="C59" s="209">
        <v>25</v>
      </c>
      <c r="D59" s="209">
        <v>26472</v>
      </c>
      <c r="E59" s="210">
        <f t="shared" ref="E59:E61" si="10">D59/D58-1</f>
        <v>0.172416847513176</v>
      </c>
      <c r="F59" s="210">
        <f t="shared" si="9"/>
        <v>0.0661831368993654</v>
      </c>
      <c r="G59" s="211">
        <f>F58-F59</f>
        <v>0.0114110878227215</v>
      </c>
      <c r="H59" s="212">
        <f t="shared" ref="H59:H61" si="11">G59/5</f>
        <v>0.00228221756454431</v>
      </c>
    </row>
    <row r="60" spans="1:20">
      <c r="A60" s="208"/>
      <c r="B60" s="209"/>
      <c r="C60" s="209">
        <v>30</v>
      </c>
      <c r="D60" s="209">
        <v>29843</v>
      </c>
      <c r="E60" s="210">
        <f t="shared" si="10"/>
        <v>0.127342097310366</v>
      </c>
      <c r="F60" s="210">
        <f t="shared" si="9"/>
        <v>0.0587072345273598</v>
      </c>
      <c r="G60" s="211">
        <f>F59-F60</f>
        <v>0.00747590237200552</v>
      </c>
      <c r="H60" s="212">
        <f t="shared" si="11"/>
        <v>0.0014951804744011</v>
      </c>
    </row>
    <row r="61" ht="15" spans="1:20">
      <c r="A61" s="213"/>
      <c r="B61" s="214"/>
      <c r="C61" s="214">
        <v>35</v>
      </c>
      <c r="D61" s="214">
        <v>32764</v>
      </c>
      <c r="E61" s="215">
        <f t="shared" si="10"/>
        <v>0.0978788995744395</v>
      </c>
      <c r="F61" s="215">
        <f t="shared" si="9"/>
        <v>0.0534733243804175</v>
      </c>
      <c r="G61" s="216">
        <f>F60-F61</f>
        <v>0.00523391014694231</v>
      </c>
      <c r="H61" s="212">
        <f t="shared" si="11"/>
        <v>0.00104678202938846</v>
      </c>
      <c r="K61" s="163"/>
      <c r="L61" s="163"/>
      <c r="M61" s="163"/>
      <c r="N61" s="163"/>
      <c r="O61" s="163"/>
      <c r="P61" s="163"/>
      <c r="Q61" s="163"/>
      <c r="R61" s="163"/>
      <c r="S61" s="163"/>
      <c r="T61" s="163"/>
    </row>
    <row r="62" ht="19.15" customHeight="1" spans="1:20">
      <c r="A62" s="170">
        <v>3</v>
      </c>
      <c r="B62" s="206">
        <v>0.75</v>
      </c>
      <c r="C62" s="171">
        <v>15</v>
      </c>
      <c r="D62" s="171">
        <v>8619</v>
      </c>
      <c r="E62" s="171"/>
      <c r="F62" s="207">
        <f>$A$62*365*$B$62/D62</f>
        <v>0.0952836756004177</v>
      </c>
      <c r="G62" s="172"/>
      <c r="H62" s="163"/>
    </row>
    <row r="63" spans="1:20">
      <c r="A63" s="208"/>
      <c r="B63" s="209"/>
      <c r="C63" s="209">
        <v>20</v>
      </c>
      <c r="D63" s="209">
        <v>10760</v>
      </c>
      <c r="E63" s="210">
        <f>D63/D62-1</f>
        <v>0.248404687318714</v>
      </c>
      <c r="F63" s="210">
        <f t="shared" ref="F63:F66" si="12">$A$62*365*$B$62/D63</f>
        <v>0.0763243494423792</v>
      </c>
      <c r="G63" s="211">
        <f>F62-F63</f>
        <v>0.0189593261580385</v>
      </c>
      <c r="H63" s="212">
        <f>G63/5</f>
        <v>0.0037918652316077</v>
      </c>
    </row>
    <row r="64" spans="1:20">
      <c r="A64" s="208"/>
      <c r="B64" s="209"/>
      <c r="C64" s="209">
        <v>25</v>
      </c>
      <c r="D64" s="209">
        <v>12615</v>
      </c>
      <c r="E64" s="210">
        <f t="shared" ref="E64:E66" si="13">D64/D63-1</f>
        <v>0.172397769516729</v>
      </c>
      <c r="F64" s="210">
        <f t="shared" si="12"/>
        <v>0.0651010701545779</v>
      </c>
      <c r="G64" s="211">
        <f>F63-F64</f>
        <v>0.0112232792878013</v>
      </c>
      <c r="H64" s="212">
        <f t="shared" ref="H64:H66" si="14">G64/5</f>
        <v>0.00224465585756026</v>
      </c>
    </row>
    <row r="65" spans="1:20">
      <c r="A65" s="208"/>
      <c r="B65" s="209"/>
      <c r="C65" s="209">
        <v>30</v>
      </c>
      <c r="D65" s="209">
        <v>14222</v>
      </c>
      <c r="E65" s="210">
        <f t="shared" si="13"/>
        <v>0.12738803012287</v>
      </c>
      <c r="F65" s="210">
        <f t="shared" si="12"/>
        <v>0.0577450428912952</v>
      </c>
      <c r="G65" s="211">
        <f>F64-F65</f>
        <v>0.00735602726328271</v>
      </c>
      <c r="H65" s="212">
        <f t="shared" si="14"/>
        <v>0.00147120545265654</v>
      </c>
    </row>
    <row r="66" ht="15" spans="1:20">
      <c r="A66" s="213"/>
      <c r="B66" s="214"/>
      <c r="C66" s="214">
        <v>35</v>
      </c>
      <c r="D66" s="214">
        <v>15614</v>
      </c>
      <c r="E66" s="215">
        <f t="shared" si="13"/>
        <v>0.0978765293207706</v>
      </c>
      <c r="F66" s="215">
        <f t="shared" si="12"/>
        <v>0.0525970283079288</v>
      </c>
      <c r="G66" s="216">
        <f>F65-F66</f>
        <v>0.0051480145833664</v>
      </c>
      <c r="H66" s="212">
        <f t="shared" si="14"/>
        <v>0.00102960291667328</v>
      </c>
    </row>
    <row r="67" spans="1:20">
      <c r="A67" s="170">
        <v>2</v>
      </c>
      <c r="B67" s="206">
        <v>0.75</v>
      </c>
      <c r="C67" s="171">
        <v>15</v>
      </c>
      <c r="D67" s="171">
        <v>5825</v>
      </c>
      <c r="E67" s="171"/>
      <c r="F67" s="207">
        <f>$A$67*365*$B$67/D67</f>
        <v>0.0939914163090129</v>
      </c>
      <c r="G67" s="172"/>
      <c r="H67" s="163"/>
    </row>
    <row r="68" spans="1:20">
      <c r="A68" s="208"/>
      <c r="B68" s="209"/>
      <c r="C68" s="209">
        <v>20</v>
      </c>
      <c r="D68" s="209">
        <v>7272</v>
      </c>
      <c r="E68" s="210">
        <f>D68/D67-1</f>
        <v>0.248412017167382</v>
      </c>
      <c r="F68" s="210">
        <f t="shared" ref="F68:F71" si="15">$A$67*365*$B$67/D68</f>
        <v>0.0752887788778878</v>
      </c>
      <c r="G68" s="211">
        <f>F67-F68</f>
        <v>0.0187026374311251</v>
      </c>
      <c r="H68" s="212">
        <f>G68/5</f>
        <v>0.00374052748622502</v>
      </c>
    </row>
    <row r="69" spans="1:20">
      <c r="A69" s="208"/>
      <c r="B69" s="209"/>
      <c r="C69" s="209">
        <v>25</v>
      </c>
      <c r="D69" s="209">
        <v>8525</v>
      </c>
      <c r="E69" s="210">
        <f t="shared" ref="E69:E71" si="16">D69/D68-1</f>
        <v>0.172304730473047</v>
      </c>
      <c r="F69" s="210">
        <f t="shared" si="15"/>
        <v>0.0642228739002933</v>
      </c>
      <c r="G69" s="211">
        <f>F68-F69</f>
        <v>0.0110659049775945</v>
      </c>
      <c r="H69" s="212">
        <f t="shared" ref="H69:H71" si="17">G69/5</f>
        <v>0.00221318099551891</v>
      </c>
    </row>
    <row r="70" spans="1:20">
      <c r="A70" s="208"/>
      <c r="B70" s="209"/>
      <c r="C70" s="209">
        <v>30</v>
      </c>
      <c r="D70" s="209">
        <v>9611</v>
      </c>
      <c r="E70" s="210">
        <f t="shared" si="16"/>
        <v>0.127390029325513</v>
      </c>
      <c r="F70" s="210">
        <f t="shared" si="15"/>
        <v>0.0569659764852773</v>
      </c>
      <c r="G70" s="211">
        <f>F69-F70</f>
        <v>0.00725689741501597</v>
      </c>
      <c r="H70" s="212">
        <f t="shared" si="17"/>
        <v>0.00145137948300319</v>
      </c>
    </row>
    <row r="71" ht="15" spans="1:20">
      <c r="A71" s="213"/>
      <c r="B71" s="214"/>
      <c r="C71" s="214">
        <v>35</v>
      </c>
      <c r="D71" s="214">
        <v>10552</v>
      </c>
      <c r="E71" s="215">
        <f t="shared" si="16"/>
        <v>0.0979086463427323</v>
      </c>
      <c r="F71" s="215">
        <f t="shared" si="15"/>
        <v>0.0518858984078848</v>
      </c>
      <c r="G71" s="216">
        <f>F70-F71</f>
        <v>0.00508007807739252</v>
      </c>
      <c r="H71" s="212">
        <f t="shared" si="17"/>
        <v>0.0010160156154785</v>
      </c>
      <c r="K71" s="163"/>
      <c r="L71" s="163"/>
      <c r="M71" s="163"/>
      <c r="N71" s="163"/>
      <c r="O71" s="163"/>
      <c r="P71" s="163"/>
      <c r="Q71" s="163"/>
      <c r="R71" s="163"/>
      <c r="S71" s="163"/>
      <c r="T71" s="163"/>
    </row>
    <row r="72" ht="19.15" customHeight="1" spans="1:20">
      <c r="A72" s="170">
        <v>1</v>
      </c>
      <c r="B72" s="206">
        <v>0.78</v>
      </c>
      <c r="C72" s="171">
        <v>15</v>
      </c>
      <c r="D72" s="171">
        <v>2776</v>
      </c>
      <c r="E72" s="171"/>
      <c r="F72" s="207">
        <f>$A$72*365*$B$72/D72</f>
        <v>0.102557636887608</v>
      </c>
      <c r="G72" s="172"/>
      <c r="H72" s="163"/>
    </row>
    <row r="73" spans="1:20">
      <c r="A73" s="208"/>
      <c r="B73" s="209"/>
      <c r="C73" s="209">
        <v>20</v>
      </c>
      <c r="D73" s="209">
        <v>3466</v>
      </c>
      <c r="E73" s="210">
        <f>D73/D72-1</f>
        <v>0.248559077809798</v>
      </c>
      <c r="F73" s="210">
        <f t="shared" ref="F73:F76" si="18">$A$72*365*$B$72/D73</f>
        <v>0.0821407963069821</v>
      </c>
      <c r="G73" s="211">
        <f>F72-F73</f>
        <v>0.020416840580626</v>
      </c>
      <c r="H73" s="212">
        <f>G73/5</f>
        <v>0.00408336811612519</v>
      </c>
    </row>
    <row r="74" spans="1:20">
      <c r="A74" s="208"/>
      <c r="B74" s="209"/>
      <c r="C74" s="209">
        <v>25</v>
      </c>
      <c r="D74" s="209">
        <v>4063</v>
      </c>
      <c r="E74" s="210">
        <f t="shared" ref="E74:E76" si="19">D74/D73-1</f>
        <v>0.172244662435084</v>
      </c>
      <c r="F74" s="210">
        <f t="shared" si="18"/>
        <v>0.070071375830667</v>
      </c>
      <c r="G74" s="211">
        <f>F73-F74</f>
        <v>0.0120694204763151</v>
      </c>
      <c r="H74" s="212">
        <f t="shared" ref="H74:H76" si="20">G74/5</f>
        <v>0.00241388409526302</v>
      </c>
    </row>
    <row r="75" spans="1:20">
      <c r="A75" s="208"/>
      <c r="B75" s="209"/>
      <c r="C75" s="209">
        <v>30</v>
      </c>
      <c r="D75" s="209">
        <v>4580</v>
      </c>
      <c r="E75" s="210">
        <f t="shared" si="19"/>
        <v>0.12724587743047</v>
      </c>
      <c r="F75" s="210">
        <f t="shared" si="18"/>
        <v>0.0621615720524017</v>
      </c>
      <c r="G75" s="211">
        <f>F74-F75</f>
        <v>0.00790980377826526</v>
      </c>
      <c r="H75" s="212">
        <f t="shared" si="20"/>
        <v>0.00158196075565305</v>
      </c>
    </row>
    <row r="76" ht="15" spans="1:20">
      <c r="A76" s="213"/>
      <c r="B76" s="214"/>
      <c r="C76" s="214">
        <v>35</v>
      </c>
      <c r="D76" s="214">
        <v>5029</v>
      </c>
      <c r="E76" s="215">
        <f t="shared" si="19"/>
        <v>0.0980349344978166</v>
      </c>
      <c r="F76" s="215">
        <f t="shared" si="18"/>
        <v>0.0566116524159873</v>
      </c>
      <c r="G76" s="216">
        <f>F75-F76</f>
        <v>0.00554991963641447</v>
      </c>
      <c r="H76" s="212">
        <f t="shared" si="20"/>
        <v>0.00110998392728289</v>
      </c>
    </row>
  </sheetData>
  <sheetProtection password="CEE9" sheet="1" formatCells="0" formatColumns="0" formatRows="0" objects="1" scenarios="1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 display="https://zhoudun.shinyapps.io/bjjzdj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75"/>
  <sheetViews>
    <sheetView zoomScale="80" zoomScaleNormal="80" workbookViewId="0">
      <selection activeCell="D15" sqref="D15"/>
    </sheetView>
  </sheetViews>
  <sheetFormatPr defaultColWidth="8.875" defaultRowHeight="13.5"/>
  <cols>
    <col min="1" max="1" width="12.5" style="50" customWidth="1"/>
    <col min="2" max="2" width="42.5" style="50" customWidth="1"/>
    <col min="3" max="6" width="21.5" style="50" customWidth="1"/>
    <col min="7" max="7" width="14.5" style="50" customWidth="1"/>
    <col min="8" max="8" width="8.875" style="50"/>
    <col min="9" max="9" width="16.5" style="50" customWidth="1"/>
    <col min="10" max="10" width="13.375" style="50" customWidth="1"/>
    <col min="11" max="11" width="8.875" style="50"/>
    <col min="12" max="12" width="9.125" style="50" customWidth="1"/>
    <col min="13" max="13" width="10.125" style="50" customWidth="1"/>
    <col min="14" max="16384" width="8.875" style="50"/>
  </cols>
  <sheetData>
    <row r="1" spans="1:14">
      <c r="J1" s="51" t="s">
        <v>51</v>
      </c>
    </row>
    <row r="2" s="45" customFormat="1" ht="24" spans="1:14">
      <c r="A2" s="52" t="s">
        <v>0</v>
      </c>
      <c r="B2" s="53"/>
      <c r="C2" s="53"/>
      <c r="D2" s="53"/>
      <c r="E2" s="54">
        <f>ROUND(IF(F4=0,E7*F7+E12*F12,IF(F7=0,E4*F4+E12*F12,E4*F4+E7*F7)),0)</f>
        <v>18038</v>
      </c>
      <c r="F2" s="55">
        <f>ROUND(IF(F4=0,E7/E12-1,IF(F7=0,E4/E12-1,E4/E7)),3)</f>
        <v>0.49</v>
      </c>
      <c r="G2" s="56" t="s">
        <v>1</v>
      </c>
      <c r="I2" s="57" t="s">
        <v>52</v>
      </c>
      <c r="J2" s="57">
        <v>84.68</v>
      </c>
      <c r="K2" s="57"/>
      <c r="L2" s="57"/>
      <c r="M2" s="57"/>
      <c r="N2" s="57"/>
    </row>
    <row r="3" s="46" customFormat="1" ht="18.75" spans="1:14">
      <c r="A3" s="58" t="s">
        <v>2</v>
      </c>
      <c r="B3" s="59" t="s">
        <v>3</v>
      </c>
      <c r="C3" s="59" t="s">
        <v>4</v>
      </c>
      <c r="D3" s="60" t="s">
        <v>5</v>
      </c>
      <c r="E3" s="59" t="s">
        <v>6</v>
      </c>
      <c r="F3" s="61" t="s">
        <v>7</v>
      </c>
      <c r="G3" s="62"/>
      <c r="I3" s="57" t="s">
        <v>53</v>
      </c>
      <c r="J3" s="57">
        <f>ROUND(E2*J2/10000,2)</f>
        <v>152.75</v>
      </c>
      <c r="K3" s="57"/>
      <c r="L3" s="57"/>
      <c r="M3" s="57"/>
      <c r="N3" s="63"/>
    </row>
    <row r="4" s="45" customFormat="1" ht="21" spans="1:14">
      <c r="A4" s="64"/>
      <c r="B4" s="65">
        <v>30000</v>
      </c>
      <c r="C4" s="65">
        <v>5500</v>
      </c>
      <c r="D4" s="65">
        <v>1.3</v>
      </c>
      <c r="E4" s="66">
        <f>ROUND((B4+C4)*D4,0)</f>
        <v>46150</v>
      </c>
      <c r="F4" s="67"/>
      <c r="G4" s="56"/>
      <c r="I4" s="57" t="s">
        <v>54</v>
      </c>
      <c r="J4" s="57">
        <f>A12*365/E7</f>
        <v>0.0419498301019388</v>
      </c>
      <c r="K4" s="57"/>
      <c r="L4" s="57"/>
      <c r="M4" s="57"/>
      <c r="N4" s="57"/>
    </row>
    <row r="5" s="45" customFormat="1" ht="15.75" spans="1:14">
      <c r="A5" s="68" t="s">
        <v>8</v>
      </c>
      <c r="B5" s="69" t="s">
        <v>9</v>
      </c>
      <c r="C5" s="70"/>
      <c r="D5" s="70"/>
      <c r="E5" s="71" t="s">
        <v>55</v>
      </c>
      <c r="F5" s="72"/>
      <c r="G5" s="56"/>
      <c r="I5" s="57"/>
      <c r="J5" s="57"/>
      <c r="K5" s="57"/>
      <c r="L5" s="57"/>
      <c r="M5" s="57"/>
      <c r="N5" s="57"/>
    </row>
    <row r="6" s="46" customFormat="1" ht="19.5" spans="1:14">
      <c r="A6" s="58" t="s">
        <v>11</v>
      </c>
      <c r="B6" s="59" t="s">
        <v>12</v>
      </c>
      <c r="C6" s="59" t="s">
        <v>56</v>
      </c>
      <c r="D6" s="59" t="s">
        <v>14</v>
      </c>
      <c r="E6" s="60" t="s">
        <v>57</v>
      </c>
      <c r="F6" s="61" t="s">
        <v>7</v>
      </c>
      <c r="I6" s="57"/>
      <c r="J6" s="57"/>
      <c r="K6" s="57"/>
      <c r="L6" s="57"/>
      <c r="M6" s="57"/>
      <c r="N6" s="63"/>
    </row>
    <row r="7" s="45" customFormat="1" ht="20.45" customHeight="1" spans="1:14">
      <c r="A7" s="64" t="s">
        <v>16</v>
      </c>
      <c r="B7" s="73" t="s">
        <v>58</v>
      </c>
      <c r="C7" s="65">
        <v>19556</v>
      </c>
      <c r="D7" s="65">
        <v>0.95</v>
      </c>
      <c r="E7" s="66">
        <f>ROUND((C7*D7+C8*D8+C9*D9)/3,0)</f>
        <v>20012</v>
      </c>
      <c r="F7" s="74">
        <v>0.7</v>
      </c>
      <c r="G7" s="75" t="str">
        <f>IF(OR(H7&gt;0.75,H7&lt;0.6),"租售比异常，注意权重计取","")</f>
        <v>租售比异常，注意权重计取</v>
      </c>
      <c r="H7" s="76">
        <f>E7/10000/A12</f>
        <v>0.870086956521739</v>
      </c>
      <c r="I7" s="57"/>
      <c r="J7" s="57"/>
      <c r="K7" s="57"/>
      <c r="L7" s="57"/>
      <c r="M7" s="57"/>
      <c r="N7" s="57"/>
    </row>
    <row r="8" s="45" customFormat="1" ht="20.25" spans="1:14">
      <c r="A8" s="64" t="s">
        <v>17</v>
      </c>
      <c r="B8" s="73" t="s">
        <v>58</v>
      </c>
      <c r="C8" s="65">
        <v>19860</v>
      </c>
      <c r="D8" s="65">
        <f>D7</f>
        <v>0.95</v>
      </c>
      <c r="E8" s="66"/>
      <c r="F8" s="74"/>
      <c r="G8" s="77"/>
      <c r="H8" s="78"/>
      <c r="I8" s="57"/>
      <c r="J8" s="57"/>
      <c r="K8" s="57"/>
      <c r="L8" s="57"/>
      <c r="M8" s="57"/>
      <c r="N8" s="57"/>
    </row>
    <row r="9" s="45" customFormat="1" ht="21" spans="1:14">
      <c r="A9" s="79" t="s">
        <v>18</v>
      </c>
      <c r="B9" s="73" t="s">
        <v>58</v>
      </c>
      <c r="C9" s="65">
        <v>23780</v>
      </c>
      <c r="D9" s="65">
        <f>D7</f>
        <v>0.95</v>
      </c>
      <c r="E9" s="80"/>
      <c r="F9" s="81"/>
      <c r="G9" s="82"/>
      <c r="H9" s="83"/>
      <c r="I9" s="57"/>
      <c r="J9" s="57"/>
      <c r="K9" s="57"/>
      <c r="L9" s="57"/>
      <c r="M9" s="57"/>
      <c r="N9" s="57"/>
    </row>
    <row r="10" s="46" customFormat="1" ht="18.75" spans="1:14">
      <c r="A10" s="58" t="s">
        <v>19</v>
      </c>
      <c r="B10" s="84"/>
      <c r="C10" s="84"/>
      <c r="D10" s="84"/>
      <c r="E10" s="85"/>
      <c r="F10" s="86"/>
      <c r="G10" s="87"/>
      <c r="H10" s="87"/>
      <c r="I10" s="57"/>
      <c r="J10" s="57"/>
      <c r="K10" s="57"/>
      <c r="L10" s="57"/>
      <c r="M10" s="57"/>
      <c r="N10" s="63"/>
    </row>
    <row r="11" s="46" customFormat="1" ht="18.75" spans="1:14">
      <c r="A11" s="88" t="s">
        <v>22</v>
      </c>
      <c r="B11" s="89" t="s">
        <v>23</v>
      </c>
      <c r="C11" s="89" t="s">
        <v>24</v>
      </c>
      <c r="D11" s="89" t="s">
        <v>25</v>
      </c>
      <c r="E11" s="89" t="s">
        <v>59</v>
      </c>
      <c r="F11" s="90" t="s">
        <v>7</v>
      </c>
      <c r="G11" s="87"/>
      <c r="H11" s="87"/>
      <c r="I11" s="57" t="s">
        <v>21</v>
      </c>
      <c r="J11" s="57">
        <v>50</v>
      </c>
      <c r="K11" s="57"/>
      <c r="L11" s="57"/>
      <c r="M11" s="57"/>
      <c r="N11" s="63"/>
    </row>
    <row r="12" s="47" customFormat="1" ht="20.25" spans="1:14">
      <c r="A12" s="91">
        <v>2.3</v>
      </c>
      <c r="B12" s="92">
        <v>0.8</v>
      </c>
      <c r="C12" s="93">
        <f>J14</f>
        <v>34.88</v>
      </c>
      <c r="D12" s="94">
        <v>0.05</v>
      </c>
      <c r="E12" s="66">
        <f>ROUND(A12*365*B12/D12,0)</f>
        <v>13432</v>
      </c>
      <c r="F12" s="95">
        <f>1-F4-F7</f>
        <v>0.3</v>
      </c>
      <c r="G12" s="50"/>
      <c r="H12" s="50">
        <f>2025-2013</f>
        <v>12</v>
      </c>
      <c r="I12" s="57" t="s">
        <v>27</v>
      </c>
      <c r="J12" s="96">
        <v>45958</v>
      </c>
      <c r="K12" s="57"/>
      <c r="L12" s="57"/>
      <c r="M12" s="96"/>
      <c r="N12" s="97"/>
    </row>
    <row r="13" ht="15.75" spans="1:14">
      <c r="A13" s="98" t="s">
        <v>60</v>
      </c>
      <c r="B13" s="99"/>
      <c r="C13" s="99"/>
      <c r="D13" s="99"/>
      <c r="E13" s="99"/>
      <c r="F13" s="100"/>
      <c r="H13" s="50">
        <f>H12+2</f>
        <v>14</v>
      </c>
      <c r="I13" s="57" t="s">
        <v>28</v>
      </c>
      <c r="J13" s="96">
        <v>58691</v>
      </c>
      <c r="K13" s="57"/>
      <c r="L13" s="57"/>
      <c r="M13" s="96"/>
      <c r="N13" s="57"/>
    </row>
    <row r="14" spans="1:14">
      <c r="H14" s="50">
        <f>50-H13</f>
        <v>36</v>
      </c>
      <c r="I14" s="57" t="s">
        <v>61</v>
      </c>
      <c r="J14" s="57">
        <f>ROUNDDOWN(MIN((J13-J12)/365,J11),2)</f>
        <v>34.88</v>
      </c>
      <c r="K14" s="57"/>
      <c r="L14" s="57"/>
      <c r="M14" s="57"/>
      <c r="N14" s="57"/>
    </row>
    <row r="15" s="48" customFormat="1" ht="21" spans="1:14">
      <c r="A15" s="101" t="s">
        <v>62</v>
      </c>
      <c r="I15" s="102"/>
      <c r="J15" s="102"/>
      <c r="K15" s="102"/>
      <c r="L15" s="102"/>
      <c r="M15" s="102"/>
      <c r="N15" s="102"/>
    </row>
    <row r="16" ht="14.25" spans="1:14">
      <c r="A16" s="103" t="s">
        <v>31</v>
      </c>
    </row>
    <row r="17" s="49" customFormat="1" ht="16.5" spans="1:22">
      <c r="A17" s="104" t="s">
        <v>63</v>
      </c>
      <c r="B17" s="105">
        <v>0.055</v>
      </c>
      <c r="C17" s="104" t="s">
        <v>64</v>
      </c>
      <c r="D17" s="106">
        <v>0.03</v>
      </c>
      <c r="E17" s="107" t="s">
        <v>65</v>
      </c>
      <c r="F17" s="106">
        <v>0.1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</row>
    <row r="19" spans="1:22">
      <c r="A19" s="19" t="s">
        <v>66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ht="21" spans="1:22">
      <c r="A20" s="23" t="s">
        <v>67</v>
      </c>
      <c r="B20" s="24">
        <v>20</v>
      </c>
      <c r="C20" s="24">
        <v>25</v>
      </c>
      <c r="D20" s="24">
        <v>30</v>
      </c>
      <c r="E20" s="24">
        <v>35</v>
      </c>
      <c r="F20" s="24">
        <v>40</v>
      </c>
      <c r="G20" s="24">
        <v>45</v>
      </c>
      <c r="H20" s="109" t="s">
        <v>68</v>
      </c>
      <c r="I20" s="109"/>
      <c r="J20" s="109"/>
      <c r="K20" s="109"/>
      <c r="L20" s="19" t="s">
        <v>69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ht="21" spans="1:22">
      <c r="A21" s="24">
        <v>12</v>
      </c>
      <c r="B21" s="110">
        <v>0.0722653027553209</v>
      </c>
      <c r="C21" s="111">
        <v>0.0610559330893884</v>
      </c>
      <c r="D21" s="112">
        <v>0.0536715375425053</v>
      </c>
      <c r="E21" s="113">
        <v>0.0484714344999308</v>
      </c>
      <c r="F21" s="114">
        <v>0.0446358054571858</v>
      </c>
      <c r="G21" s="114">
        <v>0.0417078309309274</v>
      </c>
      <c r="H21" s="109"/>
      <c r="I21" s="109"/>
      <c r="J21" s="109"/>
      <c r="K21" s="109"/>
      <c r="L21" s="23" t="s">
        <v>67</v>
      </c>
      <c r="M21" s="24">
        <v>20</v>
      </c>
      <c r="N21" s="24">
        <v>25</v>
      </c>
      <c r="O21" s="24">
        <v>30</v>
      </c>
      <c r="P21" s="24">
        <v>35</v>
      </c>
      <c r="Q21" s="24">
        <v>40</v>
      </c>
      <c r="R21" s="24">
        <v>45</v>
      </c>
      <c r="S21" s="115" t="s">
        <v>70</v>
      </c>
      <c r="T21" s="116"/>
      <c r="U21" s="116"/>
      <c r="V21" s="116"/>
    </row>
    <row r="22" spans="1:22">
      <c r="A22" s="24">
        <v>8</v>
      </c>
      <c r="B22" s="110">
        <v>0.0730114080325051</v>
      </c>
      <c r="C22" s="111">
        <v>0.0616863397501915</v>
      </c>
      <c r="D22" s="112">
        <v>0.0542259569627893</v>
      </c>
      <c r="E22" s="113">
        <v>0.0489717196704472</v>
      </c>
      <c r="F22" s="114">
        <v>0.0450965250965251</v>
      </c>
      <c r="G22" s="114">
        <v>0.0421386824446208</v>
      </c>
      <c r="H22" s="109"/>
      <c r="I22" s="109"/>
      <c r="J22" s="109"/>
      <c r="K22" s="109"/>
      <c r="L22" s="24">
        <v>12</v>
      </c>
      <c r="M22" s="24" t="s">
        <v>41</v>
      </c>
      <c r="N22" s="38">
        <v>0.0022418739331865</v>
      </c>
      <c r="O22" s="38">
        <v>0.00147687910937662</v>
      </c>
      <c r="P22" s="38">
        <v>0.00104002060851489</v>
      </c>
      <c r="Q22" s="38">
        <v>0.000767125808549006</v>
      </c>
      <c r="R22" s="38">
        <v>0.0013527207138007</v>
      </c>
      <c r="S22" s="115"/>
      <c r="T22" s="116"/>
      <c r="U22" s="116"/>
      <c r="V22" s="116"/>
    </row>
    <row r="23" spans="1:22">
      <c r="A23" s="24">
        <v>5</v>
      </c>
      <c r="B23" s="110">
        <v>0.0743949044585987</v>
      </c>
      <c r="C23" s="111">
        <v>0.0628551747890477</v>
      </c>
      <c r="D23" s="112">
        <v>0.0552528004844081</v>
      </c>
      <c r="E23" s="113">
        <v>0.0498991763218155</v>
      </c>
      <c r="F23" s="114">
        <v>0.0459509646555251</v>
      </c>
      <c r="G23" s="114">
        <v>0.0429361251617457</v>
      </c>
      <c r="H23" s="109"/>
      <c r="I23" s="109"/>
      <c r="J23" s="109"/>
      <c r="K23" s="109"/>
      <c r="L23" s="24">
        <v>8</v>
      </c>
      <c r="M23" s="24" t="s">
        <v>41</v>
      </c>
      <c r="N23" s="38">
        <v>0.00226501365646273</v>
      </c>
      <c r="O23" s="38">
        <v>0.00149207655748043</v>
      </c>
      <c r="P23" s="38">
        <v>0.00105084745846843</v>
      </c>
      <c r="Q23" s="38">
        <v>0.000775038914784412</v>
      </c>
      <c r="R23" s="38">
        <v>0.00136660744516527</v>
      </c>
      <c r="S23" s="115"/>
      <c r="T23" s="116"/>
      <c r="U23" s="116"/>
      <c r="V23" s="116"/>
    </row>
    <row r="24" spans="1:22">
      <c r="A24" s="24">
        <v>3</v>
      </c>
      <c r="B24" s="110">
        <v>0.0721724228842605</v>
      </c>
      <c r="C24" s="111">
        <v>0.0609778734778735</v>
      </c>
      <c r="D24" s="112">
        <v>0.0536028979831604</v>
      </c>
      <c r="E24" s="113">
        <v>0.0484113416647017</v>
      </c>
      <c r="F24" s="114">
        <v>0.0445798501791336</v>
      </c>
      <c r="G24" s="114">
        <v>0.0416560994166878</v>
      </c>
      <c r="H24" s="109"/>
      <c r="I24" s="109"/>
      <c r="J24" s="109"/>
      <c r="K24" s="109"/>
      <c r="L24" s="24">
        <v>5</v>
      </c>
      <c r="M24" s="24" t="s">
        <v>41</v>
      </c>
      <c r="N24" s="38">
        <v>0.0023079459339102</v>
      </c>
      <c r="O24" s="38">
        <v>0.00152047486092792</v>
      </c>
      <c r="P24" s="38">
        <v>0.00107072483251852</v>
      </c>
      <c r="Q24" s="38">
        <v>0.000789642333258075</v>
      </c>
      <c r="R24" s="38">
        <v>0.00139261023201397</v>
      </c>
      <c r="S24" s="115"/>
      <c r="T24" s="116"/>
      <c r="U24" s="116"/>
      <c r="V24" s="116"/>
    </row>
    <row r="25" spans="1:22">
      <c r="A25" s="24">
        <v>2</v>
      </c>
      <c r="B25" s="110">
        <v>0.0728155339805825</v>
      </c>
      <c r="C25" s="111">
        <v>0.0615237667153613</v>
      </c>
      <c r="D25" s="112">
        <v>0.054079415250889</v>
      </c>
      <c r="E25" s="113">
        <v>0.0488403211418376</v>
      </c>
      <c r="F25" s="114">
        <v>0.044976587529779</v>
      </c>
      <c r="G25" s="114">
        <v>0.0420280954939741</v>
      </c>
      <c r="H25" s="109"/>
      <c r="I25" s="109"/>
      <c r="J25" s="109"/>
      <c r="K25" s="109"/>
      <c r="L25" s="24">
        <v>3</v>
      </c>
      <c r="M25" s="24" t="s">
        <v>41</v>
      </c>
      <c r="N25" s="38">
        <v>0.0022389098812774</v>
      </c>
      <c r="O25" s="38">
        <v>0.00147499509894262</v>
      </c>
      <c r="P25" s="38">
        <v>0.00103831126369173</v>
      </c>
      <c r="Q25" s="38">
        <v>0.000766298297113616</v>
      </c>
      <c r="R25" s="38">
        <v>0.00135104844960278</v>
      </c>
      <c r="S25" s="115"/>
      <c r="T25" s="116"/>
      <c r="U25" s="116"/>
      <c r="V25" s="116"/>
    </row>
    <row r="26" spans="1:22">
      <c r="A26" s="24">
        <v>1</v>
      </c>
      <c r="B26" s="110">
        <v>0.0736735870818916</v>
      </c>
      <c r="C26" s="111">
        <v>0.0622411693057247</v>
      </c>
      <c r="D26" s="112">
        <v>0.0547109207708779</v>
      </c>
      <c r="E26" s="113">
        <v>0.0494101721137111</v>
      </c>
      <c r="F26" s="114">
        <v>0.0455031166518255</v>
      </c>
      <c r="G26" s="114">
        <v>0.0425195540023298</v>
      </c>
      <c r="H26" s="109"/>
      <c r="I26" s="109"/>
      <c r="J26" s="109"/>
      <c r="K26" s="109"/>
      <c r="L26" s="24">
        <v>2</v>
      </c>
      <c r="M26" s="24" t="s">
        <v>41</v>
      </c>
      <c r="N26" s="38">
        <v>0.00225835345304425</v>
      </c>
      <c r="O26" s="38">
        <v>0.00148887029289446</v>
      </c>
      <c r="P26" s="38">
        <v>0.00104781882181027</v>
      </c>
      <c r="Q26" s="38">
        <v>0.000772746722411725</v>
      </c>
      <c r="R26" s="38">
        <v>0.00136244512957272</v>
      </c>
      <c r="S26" s="115"/>
      <c r="T26" s="116"/>
      <c r="U26" s="116"/>
      <c r="V26" s="116"/>
    </row>
    <row r="27" spans="1:22">
      <c r="A27" s="19"/>
      <c r="B27" s="117"/>
      <c r="C27" s="118"/>
      <c r="D27" s="119"/>
      <c r="E27" s="120"/>
      <c r="F27" s="121"/>
      <c r="G27" s="121"/>
      <c r="H27" s="109"/>
      <c r="I27" s="109"/>
      <c r="J27" s="109"/>
      <c r="K27" s="109"/>
      <c r="L27" s="24">
        <v>1</v>
      </c>
      <c r="M27" s="24" t="s">
        <v>41</v>
      </c>
      <c r="N27" s="38">
        <v>0.00228648355523337</v>
      </c>
      <c r="O27" s="38">
        <v>0.00150604970696936</v>
      </c>
      <c r="P27" s="38">
        <v>0.00106014973143337</v>
      </c>
      <c r="Q27" s="38">
        <v>0.000781411092377123</v>
      </c>
      <c r="R27" s="38">
        <v>0.00137812362227625</v>
      </c>
      <c r="S27" s="115"/>
      <c r="T27" s="116"/>
      <c r="U27" s="116"/>
      <c r="V27" s="116"/>
    </row>
    <row r="29" spans="1:22">
      <c r="A29" s="19" t="s">
        <v>71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 t="s">
        <v>72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ht="21" spans="1:22">
      <c r="A30" s="23" t="s">
        <v>67</v>
      </c>
      <c r="B30" s="24">
        <v>20</v>
      </c>
      <c r="C30" s="24">
        <v>25</v>
      </c>
      <c r="D30" s="24">
        <v>30</v>
      </c>
      <c r="E30" s="24">
        <v>35</v>
      </c>
      <c r="F30" s="24">
        <v>40</v>
      </c>
      <c r="G30" s="24">
        <v>45</v>
      </c>
      <c r="H30" s="115" t="s">
        <v>73</v>
      </c>
      <c r="I30" s="116"/>
      <c r="J30" s="116"/>
      <c r="K30" s="116"/>
      <c r="L30" s="23" t="s">
        <v>67</v>
      </c>
      <c r="M30" s="24">
        <v>20</v>
      </c>
      <c r="N30" s="24">
        <v>25</v>
      </c>
      <c r="O30" s="24">
        <v>30</v>
      </c>
      <c r="P30" s="24">
        <v>35</v>
      </c>
      <c r="Q30" s="24">
        <v>40</v>
      </c>
      <c r="R30" s="24">
        <v>45</v>
      </c>
      <c r="S30" s="115" t="s">
        <v>74</v>
      </c>
      <c r="T30" s="116"/>
      <c r="U30" s="116"/>
      <c r="V30" s="116"/>
    </row>
    <row r="31" spans="1:22">
      <c r="A31" s="24">
        <v>12</v>
      </c>
      <c r="B31" s="24" t="s">
        <v>41</v>
      </c>
      <c r="C31" s="38">
        <v>0.183591816531925</v>
      </c>
      <c r="D31" s="38">
        <v>0.137584945112389</v>
      </c>
      <c r="E31" s="38">
        <v>0.107281806206537</v>
      </c>
      <c r="F31" s="38">
        <v>0.0859316641305852</v>
      </c>
      <c r="G31" s="38">
        <v>0.162166274726795</v>
      </c>
      <c r="H31" s="115"/>
      <c r="I31" s="116"/>
      <c r="J31" s="116"/>
      <c r="K31" s="116"/>
      <c r="L31" s="24">
        <v>12</v>
      </c>
      <c r="M31" s="24" t="s">
        <v>41</v>
      </c>
      <c r="N31" s="30">
        <v>0.0112093696659325</v>
      </c>
      <c r="O31" s="30">
        <v>0.00738439554688311</v>
      </c>
      <c r="P31" s="30">
        <v>0.00520010304257445</v>
      </c>
      <c r="Q31" s="30">
        <v>0.00383562904274503</v>
      </c>
      <c r="R31" s="30">
        <v>0.00676360356900348</v>
      </c>
      <c r="S31" s="115"/>
      <c r="T31" s="116"/>
      <c r="U31" s="116"/>
      <c r="V31" s="116"/>
    </row>
    <row r="32" spans="1:22">
      <c r="A32" s="24">
        <v>8</v>
      </c>
      <c r="B32" s="24" t="s">
        <v>41</v>
      </c>
      <c r="C32" s="38">
        <v>0.183591186122832</v>
      </c>
      <c r="D32" s="38">
        <v>0.137579550555864</v>
      </c>
      <c r="E32" s="38">
        <v>0.107291255600176</v>
      </c>
      <c r="F32" s="38">
        <v>0.0859311125552924</v>
      </c>
      <c r="G32" s="38">
        <v>0.162155929645081</v>
      </c>
      <c r="H32" s="115"/>
      <c r="I32" s="116"/>
      <c r="J32" s="116"/>
      <c r="K32" s="116"/>
      <c r="L32" s="24">
        <v>8</v>
      </c>
      <c r="M32" s="24" t="s">
        <v>41</v>
      </c>
      <c r="N32" s="30">
        <v>0.0113250682823136</v>
      </c>
      <c r="O32" s="30">
        <v>0.00746038278740216</v>
      </c>
      <c r="P32" s="30">
        <v>0.00525423729234213</v>
      </c>
      <c r="Q32" s="30">
        <v>0.00387519457392206</v>
      </c>
      <c r="R32" s="30">
        <v>0.00683303722582634</v>
      </c>
      <c r="S32" s="115"/>
      <c r="T32" s="116"/>
      <c r="U32" s="116"/>
      <c r="V32" s="116"/>
    </row>
    <row r="33" spans="1:22">
      <c r="A33" s="24">
        <v>5</v>
      </c>
      <c r="B33" s="24" t="s">
        <v>41</v>
      </c>
      <c r="C33" s="38">
        <v>0.183592356687898</v>
      </c>
      <c r="D33" s="38">
        <v>0.1375925607026</v>
      </c>
      <c r="E33" s="38">
        <v>0.107288828337875</v>
      </c>
      <c r="F33" s="38">
        <v>0.085922280324003</v>
      </c>
      <c r="G33" s="38">
        <v>0.1621723230459</v>
      </c>
      <c r="H33" s="115"/>
      <c r="I33" s="116"/>
      <c r="J33" s="116"/>
      <c r="K33" s="116"/>
      <c r="L33" s="24">
        <v>5</v>
      </c>
      <c r="M33" s="24" t="s">
        <v>41</v>
      </c>
      <c r="N33" s="30">
        <v>0.011539729669551</v>
      </c>
      <c r="O33" s="30">
        <v>0.00760237430463959</v>
      </c>
      <c r="P33" s="30">
        <v>0.00535362416259261</v>
      </c>
      <c r="Q33" s="30">
        <v>0.00394821166629038</v>
      </c>
      <c r="R33" s="30">
        <v>0.00696305116006983</v>
      </c>
      <c r="S33" s="115"/>
      <c r="T33" s="116"/>
      <c r="U33" s="116"/>
      <c r="V33" s="116"/>
    </row>
    <row r="34" spans="1:22">
      <c r="A34" s="24">
        <v>3</v>
      </c>
      <c r="B34" s="24" t="s">
        <v>41</v>
      </c>
      <c r="C34" s="38">
        <v>0.183583794709553</v>
      </c>
      <c r="D34" s="38">
        <v>0.137585387585388</v>
      </c>
      <c r="E34" s="38">
        <v>0.10723843091182</v>
      </c>
      <c r="F34" s="38">
        <v>0.0859467106814431</v>
      </c>
      <c r="G34" s="38">
        <v>0.162166941759019</v>
      </c>
      <c r="H34" s="115"/>
      <c r="I34" s="116"/>
      <c r="J34" s="116"/>
      <c r="K34" s="116"/>
      <c r="L34" s="24">
        <v>3</v>
      </c>
      <c r="M34" s="24" t="s">
        <v>41</v>
      </c>
      <c r="N34" s="30">
        <v>0.011194549406387</v>
      </c>
      <c r="O34" s="30">
        <v>0.00737497549471311</v>
      </c>
      <c r="P34" s="30">
        <v>0.00519155631845865</v>
      </c>
      <c r="Q34" s="30">
        <v>0.00383149148556808</v>
      </c>
      <c r="R34" s="30">
        <v>0.00675524224801392</v>
      </c>
      <c r="S34" s="115"/>
      <c r="T34" s="116"/>
      <c r="U34" s="116"/>
      <c r="V34" s="116"/>
    </row>
    <row r="35" spans="1:22">
      <c r="A35" s="24">
        <v>2</v>
      </c>
      <c r="B35" s="24" t="s">
        <v>41</v>
      </c>
      <c r="C35" s="38">
        <v>0.183714400320899</v>
      </c>
      <c r="D35" s="38">
        <v>0.137580481192816</v>
      </c>
      <c r="E35" s="38">
        <v>0.107238605898123</v>
      </c>
      <c r="F35" s="38">
        <v>0.0859115774370012</v>
      </c>
      <c r="G35" s="38">
        <v>0.162137924849789</v>
      </c>
      <c r="H35" s="115"/>
      <c r="I35" s="116"/>
      <c r="J35" s="116"/>
      <c r="K35" s="116"/>
      <c r="L35" s="24">
        <v>2</v>
      </c>
      <c r="M35" s="24" t="s">
        <v>41</v>
      </c>
      <c r="N35" s="30">
        <v>0.0112917672652212</v>
      </c>
      <c r="O35" s="30">
        <v>0.0074443514644723</v>
      </c>
      <c r="P35" s="30">
        <v>0.00523909410905133</v>
      </c>
      <c r="Q35" s="30">
        <v>0.00386373361205863</v>
      </c>
      <c r="R35" s="30">
        <v>0.00681222564786359</v>
      </c>
      <c r="S35" s="115"/>
      <c r="T35" s="116"/>
      <c r="U35" s="116"/>
      <c r="V35" s="116"/>
    </row>
    <row r="36" spans="1:22">
      <c r="A36" s="24">
        <v>1</v>
      </c>
      <c r="B36" s="24" t="s">
        <v>41</v>
      </c>
      <c r="C36" s="38">
        <v>0.183551847437426</v>
      </c>
      <c r="D36" s="38">
        <v>0.137713997985901</v>
      </c>
      <c r="E36" s="38">
        <v>0.107324629342775</v>
      </c>
      <c r="F36" s="38">
        <v>0.0859312549960032</v>
      </c>
      <c r="G36" s="38">
        <v>0.16207034372502</v>
      </c>
      <c r="H36" s="115"/>
      <c r="I36" s="116"/>
      <c r="J36" s="116"/>
      <c r="K36" s="116"/>
      <c r="L36" s="24">
        <v>1</v>
      </c>
      <c r="M36" s="24" t="s">
        <v>41</v>
      </c>
      <c r="N36" s="30">
        <v>0.0114324177761669</v>
      </c>
      <c r="O36" s="30">
        <v>0.00753024853484678</v>
      </c>
      <c r="P36" s="30">
        <v>0.00530074865716686</v>
      </c>
      <c r="Q36" s="30">
        <v>0.00390705546188561</v>
      </c>
      <c r="R36" s="30">
        <v>0.00689061811138125</v>
      </c>
      <c r="S36" s="115"/>
      <c r="T36" s="116"/>
      <c r="U36" s="116"/>
      <c r="V36" s="116"/>
    </row>
    <row r="39" ht="14.25" spans="1:22">
      <c r="A39" s="19" t="s">
        <v>75</v>
      </c>
      <c r="B39" s="19" t="s">
        <v>76</v>
      </c>
      <c r="C39" s="19" t="s">
        <v>77</v>
      </c>
      <c r="D39" s="19" t="s">
        <v>78</v>
      </c>
      <c r="E39" s="19" t="s">
        <v>79</v>
      </c>
      <c r="F39" s="19" t="s">
        <v>66</v>
      </c>
      <c r="G39" s="19"/>
      <c r="H39" s="19"/>
    </row>
    <row r="40" spans="1:22">
      <c r="A40" s="122">
        <v>12</v>
      </c>
      <c r="B40" s="123">
        <v>0.8</v>
      </c>
      <c r="C40" s="124">
        <v>20</v>
      </c>
      <c r="D40" s="124">
        <v>48488</v>
      </c>
      <c r="E40" s="124"/>
      <c r="F40" s="125">
        <f>$A$40*365*$B$40/D40</f>
        <v>0.0722653027553209</v>
      </c>
      <c r="G40" s="126"/>
      <c r="H40" s="19"/>
    </row>
    <row r="41" spans="1:22">
      <c r="A41" s="127"/>
      <c r="B41" s="128"/>
      <c r="C41" s="128">
        <v>25</v>
      </c>
      <c r="D41" s="128">
        <v>57390</v>
      </c>
      <c r="E41" s="129">
        <f>D41/D40-1</f>
        <v>0.183591816531925</v>
      </c>
      <c r="F41" s="129">
        <f t="shared" ref="F41:F45" si="0">$A$40*365*$B$40/D41</f>
        <v>0.0610559330893884</v>
      </c>
      <c r="G41" s="130">
        <f>F40-F41</f>
        <v>0.0112093696659325</v>
      </c>
      <c r="H41" s="43">
        <f>G41/5</f>
        <v>0.0022418739331865</v>
      </c>
    </row>
    <row r="42" spans="1:22">
      <c r="A42" s="127"/>
      <c r="B42" s="128"/>
      <c r="C42" s="128">
        <v>30</v>
      </c>
      <c r="D42" s="128">
        <v>65286</v>
      </c>
      <c r="E42" s="129">
        <f t="shared" ref="E42:E44" si="1">D42/D41-1</f>
        <v>0.137584945112389</v>
      </c>
      <c r="F42" s="129">
        <f t="shared" si="0"/>
        <v>0.0536715375425053</v>
      </c>
      <c r="G42" s="130">
        <f>F41-F42</f>
        <v>0.00738439554688311</v>
      </c>
      <c r="H42" s="43">
        <f t="shared" ref="H42:H45" si="2">G42/5</f>
        <v>0.00147687910937662</v>
      </c>
    </row>
    <row r="43" spans="1:22">
      <c r="A43" s="127"/>
      <c r="B43" s="128"/>
      <c r="C43" s="128">
        <v>35</v>
      </c>
      <c r="D43" s="128">
        <v>72290</v>
      </c>
      <c r="E43" s="129">
        <f t="shared" si="1"/>
        <v>0.107281806206537</v>
      </c>
      <c r="F43" s="129">
        <f t="shared" si="0"/>
        <v>0.0484714344999308</v>
      </c>
      <c r="G43" s="130">
        <f>F42-F43</f>
        <v>0.00520010304257445</v>
      </c>
      <c r="H43" s="43">
        <f t="shared" si="2"/>
        <v>0.00104002060851489</v>
      </c>
    </row>
    <row r="44" spans="1:22">
      <c r="A44" s="127"/>
      <c r="B44" s="128"/>
      <c r="C44" s="128">
        <v>40</v>
      </c>
      <c r="D44" s="128">
        <v>78502</v>
      </c>
      <c r="E44" s="129">
        <f t="shared" si="1"/>
        <v>0.0859316641305852</v>
      </c>
      <c r="F44" s="129">
        <f t="shared" si="0"/>
        <v>0.0446358054571858</v>
      </c>
      <c r="G44" s="130">
        <f>F43-F44</f>
        <v>0.00383562904274503</v>
      </c>
      <c r="H44" s="43">
        <f t="shared" si="2"/>
        <v>0.000767125808549006</v>
      </c>
    </row>
    <row r="45" ht="14.25" spans="1:22">
      <c r="A45" s="131"/>
      <c r="B45" s="132"/>
      <c r="C45" s="132">
        <v>45</v>
      </c>
      <c r="D45" s="132">
        <v>84013</v>
      </c>
      <c r="E45" s="133">
        <f>D45/D43-1</f>
        <v>0.162166274726795</v>
      </c>
      <c r="F45" s="133">
        <f t="shared" si="0"/>
        <v>0.0417078309309274</v>
      </c>
      <c r="G45" s="134">
        <f>F43-F45</f>
        <v>0.00676360356900348</v>
      </c>
      <c r="H45" s="43">
        <f t="shared" si="2"/>
        <v>0.0013527207138007</v>
      </c>
    </row>
    <row r="46" spans="1:22">
      <c r="A46" s="122">
        <v>8</v>
      </c>
      <c r="B46" s="123">
        <v>0.8</v>
      </c>
      <c r="C46" s="124">
        <v>20</v>
      </c>
      <c r="D46" s="124">
        <v>31995</v>
      </c>
      <c r="E46" s="124"/>
      <c r="F46" s="125">
        <f>$A$46*365*$B$46/D46</f>
        <v>0.0730114080325051</v>
      </c>
      <c r="G46" s="126"/>
      <c r="H46" s="19"/>
    </row>
    <row r="47" spans="1:22">
      <c r="A47" s="127"/>
      <c r="B47" s="128"/>
      <c r="C47" s="128">
        <v>25</v>
      </c>
      <c r="D47" s="128">
        <v>37869</v>
      </c>
      <c r="E47" s="129">
        <f>D47/D46-1</f>
        <v>0.183591186122832</v>
      </c>
      <c r="F47" s="129">
        <f t="shared" ref="F47:F51" si="3">$A$46*365*$B$46/D47</f>
        <v>0.0616863397501915</v>
      </c>
      <c r="G47" s="130">
        <f>F46-F47</f>
        <v>0.0113250682823136</v>
      </c>
      <c r="H47" s="43">
        <f t="shared" ref="H47:H51" si="4">G47/5</f>
        <v>0.00226501365646273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>
      <c r="A48" s="127"/>
      <c r="B48" s="128"/>
      <c r="C48" s="128">
        <v>30</v>
      </c>
      <c r="D48" s="128">
        <v>43079</v>
      </c>
      <c r="E48" s="129">
        <f t="shared" ref="E48:E50" si="5">D48/D47-1</f>
        <v>0.137579550555864</v>
      </c>
      <c r="F48" s="129">
        <f t="shared" si="3"/>
        <v>0.0542259569627893</v>
      </c>
      <c r="G48" s="130">
        <f>F47-F48</f>
        <v>0.00746038278740216</v>
      </c>
      <c r="H48" s="43">
        <f t="shared" si="4"/>
        <v>0.00149207655748043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ht="19.15" customHeight="1" spans="1:22">
      <c r="A49" s="127"/>
      <c r="B49" s="128"/>
      <c r="C49" s="128">
        <v>35</v>
      </c>
      <c r="D49" s="128">
        <v>47701</v>
      </c>
      <c r="E49" s="129">
        <f t="shared" si="5"/>
        <v>0.107291255600176</v>
      </c>
      <c r="F49" s="129">
        <f t="shared" si="3"/>
        <v>0.0489717196704472</v>
      </c>
      <c r="G49" s="130">
        <f>F48-F49</f>
        <v>0.00525423729234213</v>
      </c>
      <c r="H49" s="43">
        <f t="shared" si="4"/>
        <v>0.00105084745846843</v>
      </c>
    </row>
    <row r="50" spans="1:22">
      <c r="A50" s="127"/>
      <c r="B50" s="128"/>
      <c r="C50" s="128">
        <v>40</v>
      </c>
      <c r="D50" s="128">
        <v>51800</v>
      </c>
      <c r="E50" s="129">
        <f t="shared" si="5"/>
        <v>0.0859311125552924</v>
      </c>
      <c r="F50" s="129">
        <f t="shared" si="3"/>
        <v>0.0450965250965251</v>
      </c>
      <c r="G50" s="130">
        <f>F49-F50</f>
        <v>0.00387519457392206</v>
      </c>
      <c r="H50" s="43">
        <f t="shared" si="4"/>
        <v>0.000775038914784412</v>
      </c>
    </row>
    <row r="51" ht="14.25" spans="1:22">
      <c r="A51" s="131"/>
      <c r="B51" s="132"/>
      <c r="C51" s="132">
        <v>45</v>
      </c>
      <c r="D51" s="132">
        <v>55436</v>
      </c>
      <c r="E51" s="133">
        <f>D51/D49-1</f>
        <v>0.162155929645081</v>
      </c>
      <c r="F51" s="133">
        <f t="shared" si="3"/>
        <v>0.0421386824446208</v>
      </c>
      <c r="G51" s="134">
        <f>F49-F51</f>
        <v>0.00683303722582634</v>
      </c>
      <c r="H51" s="43">
        <f t="shared" si="4"/>
        <v>0.00136660744516527</v>
      </c>
    </row>
    <row r="52" spans="1:22">
      <c r="A52" s="122">
        <v>5</v>
      </c>
      <c r="B52" s="123">
        <v>0.8</v>
      </c>
      <c r="C52" s="124">
        <v>20</v>
      </c>
      <c r="D52" s="124">
        <v>19625</v>
      </c>
      <c r="E52" s="124"/>
      <c r="F52" s="125">
        <f>$A$52*365*$B$52/D52</f>
        <v>0.0743949044585987</v>
      </c>
      <c r="G52" s="126"/>
      <c r="H52" s="19"/>
    </row>
    <row r="53" spans="1:22">
      <c r="A53" s="127"/>
      <c r="B53" s="128"/>
      <c r="C53" s="128">
        <v>25</v>
      </c>
      <c r="D53" s="128">
        <v>23228</v>
      </c>
      <c r="E53" s="129">
        <f>D53/D52-1</f>
        <v>0.183592356687898</v>
      </c>
      <c r="F53" s="129">
        <f t="shared" ref="F53:F57" si="6">$A$52*365*$B$52/D53</f>
        <v>0.0628551747890477</v>
      </c>
      <c r="G53" s="130">
        <f>F52-F53</f>
        <v>0.011539729669551</v>
      </c>
      <c r="H53" s="43">
        <f t="shared" ref="H53:H57" si="7">G53/5</f>
        <v>0.0023079459339102</v>
      </c>
    </row>
    <row r="54" spans="1:22">
      <c r="A54" s="127"/>
      <c r="B54" s="128"/>
      <c r="C54" s="128">
        <v>30</v>
      </c>
      <c r="D54" s="128">
        <v>26424</v>
      </c>
      <c r="E54" s="129">
        <f t="shared" ref="E54:E56" si="8">D54/D53-1</f>
        <v>0.1375925607026</v>
      </c>
      <c r="F54" s="129">
        <f t="shared" si="6"/>
        <v>0.0552528004844081</v>
      </c>
      <c r="G54" s="130">
        <f>F53-F54</f>
        <v>0.00760237430463959</v>
      </c>
      <c r="H54" s="43">
        <f t="shared" si="7"/>
        <v>0.00152047486092792</v>
      </c>
    </row>
    <row r="55" spans="1:22">
      <c r="A55" s="127"/>
      <c r="B55" s="128"/>
      <c r="C55" s="128">
        <v>35</v>
      </c>
      <c r="D55" s="128">
        <v>29259</v>
      </c>
      <c r="E55" s="129">
        <f t="shared" si="8"/>
        <v>0.107288828337875</v>
      </c>
      <c r="F55" s="129">
        <f t="shared" si="6"/>
        <v>0.0498991763218155</v>
      </c>
      <c r="G55" s="130">
        <f>F54-F55</f>
        <v>0.00535362416259261</v>
      </c>
      <c r="H55" s="43">
        <f t="shared" si="7"/>
        <v>0.00107072483251852</v>
      </c>
    </row>
    <row r="56" spans="1:22">
      <c r="A56" s="127"/>
      <c r="B56" s="128"/>
      <c r="C56" s="128">
        <v>40</v>
      </c>
      <c r="D56" s="128">
        <v>31773</v>
      </c>
      <c r="E56" s="129">
        <f t="shared" si="8"/>
        <v>0.085922280324003</v>
      </c>
      <c r="F56" s="129">
        <f t="shared" si="6"/>
        <v>0.0459509646555251</v>
      </c>
      <c r="G56" s="130">
        <f>F55-F56</f>
        <v>0.00394821166629038</v>
      </c>
      <c r="H56" s="43">
        <f t="shared" si="7"/>
        <v>0.000789642333258075</v>
      </c>
    </row>
    <row r="57" ht="14.25" spans="1:22">
      <c r="A57" s="131"/>
      <c r="B57" s="132"/>
      <c r="C57" s="132">
        <v>45</v>
      </c>
      <c r="D57" s="132">
        <v>34004</v>
      </c>
      <c r="E57" s="133">
        <f>D57/D55-1</f>
        <v>0.1621723230459</v>
      </c>
      <c r="F57" s="133">
        <f t="shared" si="6"/>
        <v>0.0429361251617457</v>
      </c>
      <c r="G57" s="134">
        <f>F55-F57</f>
        <v>0.00696305116006983</v>
      </c>
      <c r="H57" s="43">
        <f t="shared" si="7"/>
        <v>0.00139261023201397</v>
      </c>
    </row>
    <row r="58" spans="1:22">
      <c r="A58" s="122">
        <v>3</v>
      </c>
      <c r="B58" s="123">
        <v>0.75</v>
      </c>
      <c r="C58" s="124">
        <v>20</v>
      </c>
      <c r="D58" s="124">
        <v>11379</v>
      </c>
      <c r="E58" s="124"/>
      <c r="F58" s="125">
        <f>$A$58*365*$B$58/D58</f>
        <v>0.0721724228842605</v>
      </c>
      <c r="G58" s="126"/>
      <c r="H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>
      <c r="A59" s="127"/>
      <c r="B59" s="128"/>
      <c r="C59" s="128">
        <v>25</v>
      </c>
      <c r="D59" s="128">
        <v>13468</v>
      </c>
      <c r="E59" s="129">
        <f>D59/D58-1</f>
        <v>0.183583794709553</v>
      </c>
      <c r="F59" s="129">
        <f t="shared" ref="F59:F63" si="9">$A$58*365*$B$58/D59</f>
        <v>0.0609778734778735</v>
      </c>
      <c r="G59" s="130">
        <f>F58-F59</f>
        <v>0.011194549406387</v>
      </c>
      <c r="H59" s="43">
        <f t="shared" ref="H59:H63" si="10">G59/5</f>
        <v>0.0022389098812774</v>
      </c>
    </row>
    <row r="60" spans="1:22">
      <c r="A60" s="127"/>
      <c r="B60" s="128"/>
      <c r="C60" s="128">
        <v>30</v>
      </c>
      <c r="D60" s="128">
        <v>15321</v>
      </c>
      <c r="E60" s="129">
        <f t="shared" ref="E60:E62" si="11">D60/D59-1</f>
        <v>0.137585387585388</v>
      </c>
      <c r="F60" s="129">
        <f t="shared" si="9"/>
        <v>0.0536028979831604</v>
      </c>
      <c r="G60" s="130">
        <f>F59-F60</f>
        <v>0.00737497549471311</v>
      </c>
      <c r="H60" s="43">
        <f t="shared" si="10"/>
        <v>0.00147499509894262</v>
      </c>
    </row>
    <row r="61" spans="1:22">
      <c r="A61" s="127"/>
      <c r="B61" s="128"/>
      <c r="C61" s="128">
        <v>35</v>
      </c>
      <c r="D61" s="128">
        <v>16964</v>
      </c>
      <c r="E61" s="129">
        <f t="shared" si="11"/>
        <v>0.10723843091182</v>
      </c>
      <c r="F61" s="129">
        <f t="shared" si="9"/>
        <v>0.0484113416647017</v>
      </c>
      <c r="G61" s="130">
        <f>F60-F61</f>
        <v>0.00519155631845865</v>
      </c>
      <c r="H61" s="43">
        <f t="shared" si="10"/>
        <v>0.00103831126369173</v>
      </c>
    </row>
    <row r="62" spans="1:22">
      <c r="A62" s="127"/>
      <c r="B62" s="128"/>
      <c r="C62" s="128">
        <v>40</v>
      </c>
      <c r="D62" s="128">
        <v>18422</v>
      </c>
      <c r="E62" s="129">
        <f t="shared" si="11"/>
        <v>0.0859467106814431</v>
      </c>
      <c r="F62" s="129">
        <f t="shared" si="9"/>
        <v>0.0445798501791336</v>
      </c>
      <c r="G62" s="130">
        <f>F61-F62</f>
        <v>0.00383149148556808</v>
      </c>
      <c r="H62" s="43">
        <f t="shared" si="10"/>
        <v>0.000766298297113616</v>
      </c>
    </row>
    <row r="63" ht="14.25" spans="1:22">
      <c r="A63" s="131"/>
      <c r="B63" s="132"/>
      <c r="C63" s="132">
        <v>45</v>
      </c>
      <c r="D63" s="132">
        <v>19715</v>
      </c>
      <c r="E63" s="133">
        <f>D63/D61-1</f>
        <v>0.162166941759019</v>
      </c>
      <c r="F63" s="133">
        <f t="shared" si="9"/>
        <v>0.0416560994166878</v>
      </c>
      <c r="G63" s="134">
        <f>F61-F63</f>
        <v>0.00675524224801392</v>
      </c>
      <c r="H63" s="43">
        <f t="shared" si="10"/>
        <v>0.00135104844960278</v>
      </c>
    </row>
    <row r="64" spans="1:22">
      <c r="A64" s="122">
        <v>2</v>
      </c>
      <c r="B64" s="123">
        <v>0.75</v>
      </c>
      <c r="C64" s="124">
        <v>20</v>
      </c>
      <c r="D64" s="124">
        <v>7519</v>
      </c>
      <c r="E64" s="124"/>
      <c r="F64" s="125">
        <f>$A$64*365*$B$64/D64</f>
        <v>0.0728155339805825</v>
      </c>
      <c r="G64" s="126"/>
      <c r="H64" s="19"/>
    </row>
    <row r="65" spans="1:22">
      <c r="A65" s="127"/>
      <c r="B65" s="128"/>
      <c r="C65" s="128">
        <v>25</v>
      </c>
      <c r="D65" s="128">
        <v>8899</v>
      </c>
      <c r="E65" s="129">
        <f>D65/D64-1</f>
        <v>0.183535044553797</v>
      </c>
      <c r="F65" s="129">
        <f t="shared" ref="F65:F69" si="12">$A$64*365*$B$64/D65</f>
        <v>0.0615237667153613</v>
      </c>
      <c r="G65" s="130">
        <f>F64-F65</f>
        <v>0.0112917672652212</v>
      </c>
      <c r="H65" s="43">
        <f t="shared" ref="H65:H69" si="13">G65/5</f>
        <v>0.00225835345304425</v>
      </c>
    </row>
    <row r="66" ht="14.45" customHeight="1" spans="1:22">
      <c r="A66" s="127"/>
      <c r="B66" s="128"/>
      <c r="C66" s="128">
        <v>30</v>
      </c>
      <c r="D66" s="128">
        <v>10124</v>
      </c>
      <c r="E66" s="129">
        <f t="shared" ref="E66:E68" si="14">D66/D65-1</f>
        <v>0.137655916395101</v>
      </c>
      <c r="F66" s="129">
        <f t="shared" si="12"/>
        <v>0.054079415250889</v>
      </c>
      <c r="G66" s="130">
        <f>F65-F66</f>
        <v>0.0074443514644723</v>
      </c>
      <c r="H66" s="43">
        <f t="shared" si="13"/>
        <v>0.00148887029289446</v>
      </c>
    </row>
    <row r="67" spans="1:22">
      <c r="A67" s="127"/>
      <c r="B67" s="128"/>
      <c r="C67" s="128">
        <v>35</v>
      </c>
      <c r="D67" s="128">
        <v>11210</v>
      </c>
      <c r="E67" s="129">
        <f t="shared" si="14"/>
        <v>0.107269853812722</v>
      </c>
      <c r="F67" s="129">
        <f t="shared" si="12"/>
        <v>0.0488403211418376</v>
      </c>
      <c r="G67" s="130">
        <f>F66-F67</f>
        <v>0.00523909410905133</v>
      </c>
      <c r="H67" s="43">
        <f t="shared" si="13"/>
        <v>0.00104781882181027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>
      <c r="A68" s="127"/>
      <c r="B68" s="128"/>
      <c r="C68" s="128">
        <v>40</v>
      </c>
      <c r="D68" s="128">
        <v>12173</v>
      </c>
      <c r="E68" s="129">
        <f t="shared" si="14"/>
        <v>0.0859054415700267</v>
      </c>
      <c r="F68" s="129">
        <f t="shared" si="12"/>
        <v>0.044976587529779</v>
      </c>
      <c r="G68" s="130">
        <f>F67-F68</f>
        <v>0.00386373361205863</v>
      </c>
      <c r="H68" s="43">
        <f t="shared" si="13"/>
        <v>0.000772746722411725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ht="14.25" spans="1:22">
      <c r="A69" s="131"/>
      <c r="B69" s="132"/>
      <c r="C69" s="132">
        <v>45</v>
      </c>
      <c r="D69" s="132">
        <v>13027</v>
      </c>
      <c r="E69" s="133">
        <f>D69/D67-1</f>
        <v>0.162087421944692</v>
      </c>
      <c r="F69" s="133">
        <f t="shared" si="12"/>
        <v>0.0420280954939741</v>
      </c>
      <c r="G69" s="134">
        <f>F67-F69</f>
        <v>0.00681222564786359</v>
      </c>
      <c r="H69" s="43">
        <f t="shared" si="13"/>
        <v>0.00136244512957272</v>
      </c>
    </row>
    <row r="70" spans="1:22">
      <c r="A70" s="122">
        <v>1</v>
      </c>
      <c r="B70" s="123">
        <v>0.7</v>
      </c>
      <c r="C70" s="124">
        <v>20</v>
      </c>
      <c r="D70" s="124">
        <v>3468</v>
      </c>
      <c r="E70" s="124"/>
      <c r="F70" s="125">
        <f>$A$70*365*$B$70/D70</f>
        <v>0.0736735870818916</v>
      </c>
      <c r="G70" s="126"/>
      <c r="H70" s="19"/>
    </row>
    <row r="71" spans="1:22">
      <c r="A71" s="127"/>
      <c r="B71" s="128"/>
      <c r="C71" s="128">
        <v>25</v>
      </c>
      <c r="D71" s="128">
        <v>4105</v>
      </c>
      <c r="E71" s="129">
        <f>D71/D70-1</f>
        <v>0.183679354094579</v>
      </c>
      <c r="F71" s="129">
        <f t="shared" ref="F71:F75" si="15">$A$70*365*$B$70/D71</f>
        <v>0.0622411693057247</v>
      </c>
      <c r="G71" s="130">
        <f>F70-F71</f>
        <v>0.0114324177761669</v>
      </c>
      <c r="H71" s="43">
        <f t="shared" ref="H71:H75" si="16">G71/5</f>
        <v>0.00228648355523337</v>
      </c>
    </row>
    <row r="72" spans="1:22">
      <c r="A72" s="127"/>
      <c r="B72" s="128"/>
      <c r="C72" s="128">
        <v>30</v>
      </c>
      <c r="D72" s="128">
        <v>4670</v>
      </c>
      <c r="E72" s="129">
        <f t="shared" ref="E72:E74" si="17">D72/D71-1</f>
        <v>0.137637028014616</v>
      </c>
      <c r="F72" s="129">
        <f t="shared" si="15"/>
        <v>0.0547109207708779</v>
      </c>
      <c r="G72" s="130">
        <f>F71-F72</f>
        <v>0.00753024853484678</v>
      </c>
      <c r="H72" s="43">
        <f t="shared" si="16"/>
        <v>0.00150604970696936</v>
      </c>
    </row>
    <row r="73" spans="1:22">
      <c r="A73" s="127"/>
      <c r="B73" s="128"/>
      <c r="C73" s="128">
        <v>35</v>
      </c>
      <c r="D73" s="128">
        <v>5171</v>
      </c>
      <c r="E73" s="129">
        <f t="shared" si="17"/>
        <v>0.107280513918629</v>
      </c>
      <c r="F73" s="129">
        <f t="shared" si="15"/>
        <v>0.0494101721137111</v>
      </c>
      <c r="G73" s="130">
        <f>F72-F73</f>
        <v>0.00530074865716686</v>
      </c>
      <c r="H73" s="43">
        <f t="shared" si="16"/>
        <v>0.00106014973143337</v>
      </c>
    </row>
    <row r="74" spans="1:22">
      <c r="A74" s="127"/>
      <c r="B74" s="128"/>
      <c r="C74" s="128">
        <v>40</v>
      </c>
      <c r="D74" s="128">
        <v>5615</v>
      </c>
      <c r="E74" s="129">
        <f t="shared" si="17"/>
        <v>0.0858634693482885</v>
      </c>
      <c r="F74" s="129">
        <f t="shared" si="15"/>
        <v>0.0455031166518255</v>
      </c>
      <c r="G74" s="130">
        <f>F73-F74</f>
        <v>0.00390705546188561</v>
      </c>
      <c r="H74" s="43">
        <f t="shared" si="16"/>
        <v>0.000781411092377123</v>
      </c>
    </row>
    <row r="75" ht="14.25" spans="1:22">
      <c r="A75" s="131"/>
      <c r="B75" s="132"/>
      <c r="C75" s="132">
        <v>45</v>
      </c>
      <c r="D75" s="132">
        <v>6009</v>
      </c>
      <c r="E75" s="133">
        <f>D75/D73-1</f>
        <v>0.162057629085283</v>
      </c>
      <c r="F75" s="133">
        <f t="shared" si="15"/>
        <v>0.0425195540023298</v>
      </c>
      <c r="G75" s="134">
        <f>F73-F75</f>
        <v>0.00689061811138125</v>
      </c>
      <c r="H75" s="43">
        <f t="shared" si="16"/>
        <v>0.00137812362227625</v>
      </c>
    </row>
  </sheetData>
  <sheetProtection password="CEE9" sheet="1" formatCells="0" formatColumns="0" formatRows="0" objects="1" scenarios="1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 display="https://zhoudun.shinyapps.io/bjjzdj/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19"/>
    <col min="2" max="2" width="14.875" style="19" customWidth="1"/>
    <col min="3" max="3" width="14.375" style="19" customWidth="1"/>
    <col min="4" max="4" width="19.375" style="19" customWidth="1"/>
    <col min="5" max="5" width="33.875" style="19" customWidth="1"/>
    <col min="6" max="16384" width="8.875" style="19"/>
  </cols>
  <sheetData>
    <row r="1" ht="14.25"/>
    <row r="2" s="20" customFormat="1"/>
    <row r="3" spans="1:39">
      <c r="A3" s="21" t="s">
        <v>63</v>
      </c>
      <c r="B3" s="22">
        <v>0.06</v>
      </c>
      <c r="C3" s="21" t="s">
        <v>64</v>
      </c>
      <c r="D3" s="22">
        <v>0.03</v>
      </c>
      <c r="E3" s="21" t="s">
        <v>65</v>
      </c>
      <c r="F3" s="22">
        <v>0.1</v>
      </c>
    </row>
    <row r="5" ht="19.9" customHeight="1" spans="1:39">
      <c r="A5" s="19" t="s">
        <v>75</v>
      </c>
      <c r="B5" s="19" t="s">
        <v>76</v>
      </c>
      <c r="C5" s="19" t="s">
        <v>77</v>
      </c>
      <c r="D5" s="19" t="s">
        <v>78</v>
      </c>
      <c r="E5" s="19" t="s">
        <v>79</v>
      </c>
      <c r="F5" s="19" t="s">
        <v>66</v>
      </c>
      <c r="J5" s="19" t="s">
        <v>71</v>
      </c>
    </row>
    <row r="6" ht="19.15" customHeight="1" spans="1:39">
      <c r="A6" s="25">
        <v>15</v>
      </c>
      <c r="B6" s="26">
        <v>0.8</v>
      </c>
      <c r="C6" s="27">
        <v>10</v>
      </c>
      <c r="D6" s="27">
        <v>32834</v>
      </c>
      <c r="E6" s="27"/>
      <c r="F6" s="28">
        <f>$A$6*365*$B$6/D6</f>
        <v>0.133398306633368</v>
      </c>
      <c r="G6" s="29"/>
      <c r="J6" s="23" t="s">
        <v>67</v>
      </c>
      <c r="K6" s="24">
        <v>10</v>
      </c>
      <c r="L6" s="24">
        <v>11</v>
      </c>
      <c r="M6" s="24">
        <v>12</v>
      </c>
      <c r="N6" s="24">
        <v>13</v>
      </c>
      <c r="O6" s="24">
        <v>14</v>
      </c>
      <c r="P6" s="24">
        <v>15</v>
      </c>
      <c r="Q6" s="24">
        <v>16</v>
      </c>
      <c r="R6" s="24">
        <v>17</v>
      </c>
      <c r="S6" s="24">
        <v>18</v>
      </c>
      <c r="T6" s="24">
        <v>19</v>
      </c>
      <c r="U6" s="24">
        <v>20</v>
      </c>
      <c r="V6" s="24">
        <v>21</v>
      </c>
      <c r="W6" s="24">
        <v>22</v>
      </c>
      <c r="X6" s="24">
        <v>23</v>
      </c>
      <c r="Y6" s="24">
        <v>24</v>
      </c>
      <c r="Z6" s="24">
        <v>25</v>
      </c>
      <c r="AA6" s="24">
        <v>26</v>
      </c>
      <c r="AB6" s="24">
        <v>27</v>
      </c>
      <c r="AC6" s="24">
        <v>28</v>
      </c>
      <c r="AD6" s="24">
        <v>29</v>
      </c>
      <c r="AE6" s="24">
        <v>30</v>
      </c>
      <c r="AF6" s="24">
        <v>31</v>
      </c>
      <c r="AG6" s="24">
        <v>32</v>
      </c>
      <c r="AH6" s="24">
        <v>33</v>
      </c>
      <c r="AI6" s="24">
        <v>34</v>
      </c>
      <c r="AJ6" s="24">
        <v>35</v>
      </c>
      <c r="AK6" s="24">
        <v>36</v>
      </c>
      <c r="AL6" s="24">
        <v>37</v>
      </c>
      <c r="AM6" s="24">
        <v>38</v>
      </c>
    </row>
    <row r="7" spans="1:39">
      <c r="A7" s="31"/>
      <c r="B7" s="24"/>
      <c r="C7" s="24">
        <v>11</v>
      </c>
      <c r="D7" s="24">
        <v>35628</v>
      </c>
      <c r="E7" s="30">
        <f>D7/D6-1</f>
        <v>0.0850947188889566</v>
      </c>
      <c r="F7" s="30">
        <f t="shared" ref="F7:F34" si="0">$A$6*365*$B$6/D7</f>
        <v>0.122937015830246</v>
      </c>
      <c r="G7" s="32">
        <f>F6-F7</f>
        <v>0.010461290803122</v>
      </c>
      <c r="H7" s="43"/>
      <c r="J7" s="24">
        <v>15</v>
      </c>
      <c r="K7" s="30"/>
      <c r="L7" s="30">
        <v>0.0850947188889566</v>
      </c>
      <c r="M7" s="30">
        <v>0.0762041091276524</v>
      </c>
      <c r="N7" s="30">
        <v>0.0688261221083379</v>
      </c>
      <c r="O7" s="30">
        <v>0.0625396515543408</v>
      </c>
      <c r="P7" s="30">
        <v>0.0572051900332988</v>
      </c>
      <c r="Q7" s="30">
        <v>0.0525892779563819</v>
      </c>
      <c r="R7" s="30">
        <v>0.0485378789442186</v>
      </c>
      <c r="S7" s="30">
        <v>0.0449920289712453</v>
      </c>
      <c r="T7" s="30">
        <v>0.0418118466898956</v>
      </c>
      <c r="U7" s="30">
        <v>0.0390129259694476</v>
      </c>
      <c r="V7" s="30">
        <v>0.0364866981017173</v>
      </c>
      <c r="W7" s="30">
        <v>0.034211851603156</v>
      </c>
      <c r="X7" s="30">
        <v>0.0321386832878847</v>
      </c>
      <c r="Y7" s="30">
        <v>0.0302572812480342</v>
      </c>
      <c r="Z7" s="30">
        <v>0.0285291244352179</v>
      </c>
      <c r="AA7" s="30">
        <v>0.0269660586812306</v>
      </c>
      <c r="AB7" s="30">
        <v>0.0255065175294085</v>
      </c>
      <c r="AC7" s="30">
        <v>0.0241675239209165</v>
      </c>
      <c r="AD7" s="30">
        <v>0.0229230303530643</v>
      </c>
      <c r="AE7" s="30">
        <v>0.0217905950715593</v>
      </c>
      <c r="AF7" s="30">
        <v>0.0207071770838818</v>
      </c>
      <c r="AG7" s="30">
        <v>0.0197325147993861</v>
      </c>
      <c r="AH7" s="30">
        <v>0.0187815397068309</v>
      </c>
      <c r="AI7" s="30">
        <v>0.0179263084715464</v>
      </c>
      <c r="AJ7" s="30">
        <v>0.0171105907605249</v>
      </c>
      <c r="AK7" s="30">
        <v>0.0163431216201633</v>
      </c>
      <c r="AL7" s="30">
        <v>0.0156320049078598</v>
      </c>
      <c r="AM7" s="30">
        <v>0.0149499924494987</v>
      </c>
    </row>
    <row r="8" spans="1:39">
      <c r="A8" s="31"/>
      <c r="B8" s="24"/>
      <c r="C8" s="24">
        <v>12</v>
      </c>
      <c r="D8" s="24">
        <v>38343</v>
      </c>
      <c r="E8" s="30">
        <f t="shared" ref="E8:E34" si="1">D8/D7-1</f>
        <v>0.0762041091276524</v>
      </c>
      <c r="F8" s="30">
        <f t="shared" si="0"/>
        <v>0.11423206321884</v>
      </c>
      <c r="G8" s="32">
        <f t="shared" ref="G8:G34" si="2">F7-F8</f>
        <v>0.0087049526114054</v>
      </c>
      <c r="H8" s="43"/>
      <c r="J8" s="24">
        <v>10</v>
      </c>
      <c r="K8" s="30"/>
      <c r="L8" s="30">
        <v>0.0851112430901366</v>
      </c>
      <c r="M8" s="30">
        <v>0.0762041091276524</v>
      </c>
      <c r="N8" s="30">
        <v>0.0688130819184727</v>
      </c>
      <c r="O8" s="30">
        <v>0.0625526152044216</v>
      </c>
      <c r="P8" s="30">
        <v>0.057216672407854</v>
      </c>
      <c r="Q8" s="30">
        <v>0.0525887067870059</v>
      </c>
      <c r="R8" s="30">
        <v>0.0485373781148428</v>
      </c>
      <c r="S8" s="30">
        <v>0.044962064180911</v>
      </c>
      <c r="T8" s="30">
        <v>0.0418408859758164</v>
      </c>
      <c r="U8" s="30">
        <v>0.0390216123871248</v>
      </c>
      <c r="V8" s="30">
        <v>0.0364599645056896</v>
      </c>
      <c r="W8" s="30">
        <v>0.0342205323193916</v>
      </c>
      <c r="X8" s="30">
        <v>0.0321386832878847</v>
      </c>
      <c r="Y8" s="30">
        <v>0.0302415550103794</v>
      </c>
      <c r="Z8" s="30">
        <v>0.0285524568393094</v>
      </c>
      <c r="AA8" s="30">
        <v>0.0269584381469692</v>
      </c>
      <c r="AB8" s="30">
        <v>0.0254920662446891</v>
      </c>
      <c r="AC8" s="30">
        <v>0.02418195654012</v>
      </c>
      <c r="AD8" s="30">
        <v>0.0229299100140345</v>
      </c>
      <c r="AE8" s="30">
        <v>0.0217904485200653</v>
      </c>
      <c r="AF8" s="30">
        <v>0.020713622810655</v>
      </c>
      <c r="AG8" s="30">
        <v>0.0197129149578272</v>
      </c>
      <c r="AH8" s="30">
        <v>0.0187816584773577</v>
      </c>
      <c r="AI8" s="30">
        <v>0.0179326269529432</v>
      </c>
      <c r="AJ8" s="30">
        <v>0.0171044929020927</v>
      </c>
      <c r="AK8" s="30">
        <v>0.0163492149139373</v>
      </c>
      <c r="AL8" s="30">
        <v>0.0156261060380831</v>
      </c>
      <c r="AM8" s="30">
        <v>0.0149500792807236</v>
      </c>
    </row>
    <row r="9" spans="1:39">
      <c r="A9" s="31"/>
      <c r="B9" s="24"/>
      <c r="C9" s="24">
        <v>13</v>
      </c>
      <c r="D9" s="24">
        <v>40982</v>
      </c>
      <c r="E9" s="30">
        <f t="shared" si="1"/>
        <v>0.0688261221083379</v>
      </c>
      <c r="F9" s="30">
        <f t="shared" si="0"/>
        <v>0.10687618954663</v>
      </c>
      <c r="G9" s="32">
        <f t="shared" si="2"/>
        <v>0.00735587367221024</v>
      </c>
      <c r="H9" s="43"/>
      <c r="J9" s="24">
        <v>6</v>
      </c>
      <c r="K9" s="30"/>
      <c r="L9" s="30">
        <v>0.0851290641894464</v>
      </c>
      <c r="M9" s="30">
        <v>0.076205178583959</v>
      </c>
      <c r="N9" s="30">
        <v>0.0688531003455695</v>
      </c>
      <c r="O9" s="30">
        <v>0.0625266882205819</v>
      </c>
      <c r="P9" s="30">
        <v>0.0571822252841887</v>
      </c>
      <c r="Q9" s="30">
        <v>0.0526230042359075</v>
      </c>
      <c r="R9" s="30">
        <v>0.0485476964350204</v>
      </c>
      <c r="S9" s="30">
        <v>0.0449714623105688</v>
      </c>
      <c r="T9" s="30">
        <v>0.0418118466898956</v>
      </c>
      <c r="U9" s="30">
        <v>0.0390038868299738</v>
      </c>
      <c r="V9" s="30">
        <v>0.0364957153421201</v>
      </c>
      <c r="W9" s="30">
        <v>0.0342034581165016</v>
      </c>
      <c r="X9" s="30">
        <v>0.032138944122063</v>
      </c>
      <c r="Y9" s="30">
        <v>0.0302732455278161</v>
      </c>
      <c r="Z9" s="30">
        <v>0.0285060103033772</v>
      </c>
      <c r="AA9" s="30">
        <v>0.0269738794894627</v>
      </c>
      <c r="AB9" s="30">
        <v>0.0255067018317137</v>
      </c>
      <c r="AC9" s="30">
        <v>0.0241676942046856</v>
      </c>
      <c r="AD9" s="30">
        <v>0.0229438271817275</v>
      </c>
      <c r="AE9" s="30">
        <v>0.0217566749613289</v>
      </c>
      <c r="AF9" s="30">
        <v>0.0207339147605727</v>
      </c>
      <c r="AG9" s="30">
        <v>0.019700145091085</v>
      </c>
      <c r="AH9" s="30">
        <v>0.0188136343514829</v>
      </c>
      <c r="AI9" s="30">
        <v>0.0179075758045995</v>
      </c>
      <c r="AJ9" s="30">
        <v>0.0171047015061894</v>
      </c>
      <c r="AK9" s="30">
        <v>0.0163673971042297</v>
      </c>
      <c r="AL9" s="30">
        <v>0.0156319126972424</v>
      </c>
      <c r="AM9" s="30">
        <v>0.0149266734427183</v>
      </c>
    </row>
    <row r="10" spans="1:39">
      <c r="A10" s="31"/>
      <c r="B10" s="24"/>
      <c r="C10" s="24">
        <v>14</v>
      </c>
      <c r="D10" s="24">
        <v>43545</v>
      </c>
      <c r="E10" s="30">
        <f t="shared" si="1"/>
        <v>0.0625396515543408</v>
      </c>
      <c r="F10" s="30">
        <f t="shared" si="0"/>
        <v>0.100585601102308</v>
      </c>
      <c r="G10" s="32">
        <f t="shared" si="2"/>
        <v>0.00629058844432227</v>
      </c>
      <c r="H10" s="43"/>
      <c r="J10" s="24">
        <v>3</v>
      </c>
      <c r="K10" s="30"/>
      <c r="L10" s="30">
        <v>0.0851202079272255</v>
      </c>
      <c r="M10" s="30">
        <v>0.0761976047904191</v>
      </c>
      <c r="N10" s="30">
        <v>0.0688551954374739</v>
      </c>
      <c r="O10" s="30">
        <v>0.0625976054138468</v>
      </c>
      <c r="P10" s="30">
        <v>0.0571953459889774</v>
      </c>
      <c r="Q10" s="30">
        <v>0.0525949953660798</v>
      </c>
      <c r="R10" s="30">
        <v>0.0485362095531587</v>
      </c>
      <c r="S10" s="30">
        <v>0.0449249501417026</v>
      </c>
      <c r="T10" s="30">
        <v>0.0418884982420895</v>
      </c>
      <c r="U10" s="30">
        <v>0.03895102198226</v>
      </c>
      <c r="V10" s="30">
        <v>0.0364699331848553</v>
      </c>
      <c r="W10" s="30">
        <v>0.0342913421076192</v>
      </c>
      <c r="X10" s="30">
        <v>0.0321156509695291</v>
      </c>
      <c r="Y10" s="30">
        <v>0.03019374318544</v>
      </c>
      <c r="Z10" s="30">
        <v>0.0285760807620288</v>
      </c>
      <c r="AA10" s="30">
        <v>0.0269906601234764</v>
      </c>
      <c r="AB10" s="30">
        <v>0.0255105973025047</v>
      </c>
      <c r="AC10" s="30">
        <v>0.0241244551330226</v>
      </c>
      <c r="AD10" s="30">
        <v>0.0229691054524106</v>
      </c>
      <c r="AE10" s="30">
        <v>0.0217360114777618</v>
      </c>
      <c r="AF10" s="30">
        <v>0.0207119286667135</v>
      </c>
      <c r="AG10" s="30">
        <v>0.0197413674508184</v>
      </c>
      <c r="AH10" s="30">
        <v>0.0188195615514335</v>
      </c>
      <c r="AI10" s="30">
        <v>0.017876059322034</v>
      </c>
      <c r="AJ10" s="30">
        <v>0.0171068036945492</v>
      </c>
      <c r="AK10" s="30">
        <v>0.0163714267442605</v>
      </c>
      <c r="AL10" s="30">
        <v>0.0156043541181652</v>
      </c>
      <c r="AM10" s="30">
        <v>0.0149928752865374</v>
      </c>
    </row>
    <row r="11" spans="1:39">
      <c r="A11" s="31"/>
      <c r="B11" s="24"/>
      <c r="C11" s="24">
        <v>15</v>
      </c>
      <c r="D11" s="24">
        <v>46036</v>
      </c>
      <c r="E11" s="30">
        <f t="shared" si="1"/>
        <v>0.0572051900332988</v>
      </c>
      <c r="F11" s="30">
        <f t="shared" si="0"/>
        <v>0.0951429316187332</v>
      </c>
      <c r="G11" s="32">
        <f t="shared" si="2"/>
        <v>0.00544266948357479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>
      <c r="A12" s="31"/>
      <c r="B12" s="24"/>
      <c r="C12" s="24">
        <v>16</v>
      </c>
      <c r="D12" s="24">
        <v>48457</v>
      </c>
      <c r="E12" s="30">
        <f t="shared" si="1"/>
        <v>0.0525892779563819</v>
      </c>
      <c r="F12" s="30">
        <f t="shared" si="0"/>
        <v>0.0903894174216315</v>
      </c>
      <c r="G12" s="32">
        <f t="shared" si="2"/>
        <v>0.00475351419710161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39">
      <c r="A13" s="31"/>
      <c r="B13" s="24"/>
      <c r="C13" s="24">
        <v>17</v>
      </c>
      <c r="D13" s="24">
        <v>50809</v>
      </c>
      <c r="E13" s="30">
        <f t="shared" si="1"/>
        <v>0.0485378789442186</v>
      </c>
      <c r="F13" s="30">
        <f t="shared" si="0"/>
        <v>0.0862051998661654</v>
      </c>
      <c r="G13" s="32">
        <f t="shared" si="2"/>
        <v>0.00418421755546611</v>
      </c>
      <c r="J13" s="33" t="s">
        <v>66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</row>
    <row r="14" ht="21" spans="1:39">
      <c r="A14" s="31"/>
      <c r="B14" s="24"/>
      <c r="C14" s="24">
        <v>18</v>
      </c>
      <c r="D14" s="24">
        <v>53095</v>
      </c>
      <c r="E14" s="30">
        <f t="shared" si="1"/>
        <v>0.0449920289712453</v>
      </c>
      <c r="F14" s="30">
        <f t="shared" si="0"/>
        <v>0.0824936434692532</v>
      </c>
      <c r="G14" s="32">
        <f t="shared" si="2"/>
        <v>0.00371155639691222</v>
      </c>
      <c r="J14" s="34" t="s">
        <v>67</v>
      </c>
      <c r="K14" s="36">
        <v>10</v>
      </c>
      <c r="L14" s="36">
        <v>11</v>
      </c>
      <c r="M14" s="36">
        <v>12</v>
      </c>
      <c r="N14" s="36">
        <v>13</v>
      </c>
      <c r="O14" s="36">
        <v>14</v>
      </c>
      <c r="P14" s="36">
        <v>15</v>
      </c>
      <c r="Q14" s="36">
        <v>16</v>
      </c>
      <c r="R14" s="36">
        <v>17</v>
      </c>
      <c r="S14" s="36">
        <v>18</v>
      </c>
      <c r="T14" s="36">
        <v>19</v>
      </c>
      <c r="U14" s="36">
        <v>20</v>
      </c>
      <c r="V14" s="36">
        <v>21</v>
      </c>
      <c r="W14" s="36">
        <v>22</v>
      </c>
      <c r="X14" s="36">
        <v>23</v>
      </c>
      <c r="Y14" s="36">
        <v>24</v>
      </c>
      <c r="Z14" s="36">
        <v>25</v>
      </c>
      <c r="AA14" s="36">
        <v>26</v>
      </c>
      <c r="AB14" s="36">
        <v>27</v>
      </c>
      <c r="AC14" s="36">
        <v>28</v>
      </c>
      <c r="AD14" s="36">
        <v>29</v>
      </c>
      <c r="AE14" s="36">
        <v>30</v>
      </c>
      <c r="AF14" s="36">
        <v>31</v>
      </c>
      <c r="AG14" s="36">
        <v>32</v>
      </c>
      <c r="AH14" s="36">
        <v>33</v>
      </c>
      <c r="AI14" s="36">
        <v>34</v>
      </c>
      <c r="AJ14" s="36">
        <v>35</v>
      </c>
      <c r="AK14" s="36">
        <v>36</v>
      </c>
      <c r="AL14" s="36">
        <v>37</v>
      </c>
      <c r="AM14" s="36">
        <v>38</v>
      </c>
    </row>
    <row r="15" spans="1:39">
      <c r="A15" s="31"/>
      <c r="B15" s="24"/>
      <c r="C15" s="24">
        <v>19</v>
      </c>
      <c r="D15" s="24">
        <v>55315</v>
      </c>
      <c r="E15" s="30">
        <f t="shared" si="1"/>
        <v>0.0418118466898956</v>
      </c>
      <c r="F15" s="30">
        <f t="shared" si="0"/>
        <v>0.0791828617915574</v>
      </c>
      <c r="G15" s="32">
        <f t="shared" si="2"/>
        <v>0.00331078167769579</v>
      </c>
      <c r="J15" s="36">
        <v>15</v>
      </c>
      <c r="K15" s="37">
        <v>0.133398306633368</v>
      </c>
      <c r="L15" s="37">
        <v>0.122937015830246</v>
      </c>
      <c r="M15" s="37">
        <v>0.11423206321884</v>
      </c>
      <c r="N15" s="37">
        <v>0.10687618954663</v>
      </c>
      <c r="O15" s="37">
        <v>0.100585601102308</v>
      </c>
      <c r="P15" s="37">
        <v>0.0951429316187332</v>
      </c>
      <c r="Q15" s="37">
        <v>0.0903894174216315</v>
      </c>
      <c r="R15" s="37">
        <v>0.0862051998661654</v>
      </c>
      <c r="S15" s="37">
        <v>0.0824936434692532</v>
      </c>
      <c r="T15" s="37">
        <v>0.0791828617915574</v>
      </c>
      <c r="U15" s="37">
        <v>0.0762096984671063</v>
      </c>
      <c r="V15" s="37">
        <v>0.0735269430921605</v>
      </c>
      <c r="W15" s="37">
        <v>0.0710946630307752</v>
      </c>
      <c r="X15" s="37">
        <v>0.0688809209284771</v>
      </c>
      <c r="Y15" s="37">
        <v>0.0668579802173648</v>
      </c>
      <c r="Z15" s="37">
        <v>0.0650034876300441</v>
      </c>
      <c r="AA15" s="37">
        <v>0.0632966270701465</v>
      </c>
      <c r="AB15" s="37">
        <v>0.0617223059904457</v>
      </c>
      <c r="AC15" s="37">
        <v>0.0602658300998927</v>
      </c>
      <c r="AD15" s="37">
        <v>0.0589153126008824</v>
      </c>
      <c r="AE15" s="37">
        <v>0.057658891053657</v>
      </c>
      <c r="AF15" s="37">
        <v>0.0564891600139288</v>
      </c>
      <c r="AG15" s="37">
        <v>0.0553960565090366</v>
      </c>
      <c r="AH15" s="37">
        <v>0.0543748137848843</v>
      </c>
      <c r="AI15" s="37">
        <v>0.0534172398653593</v>
      </c>
      <c r="AJ15" s="37">
        <v>0.0525186153311191</v>
      </c>
      <c r="AK15" s="37">
        <v>0.0516740992425851</v>
      </c>
      <c r="AL15" s="37">
        <v>0.0508787621824433</v>
      </c>
      <c r="AM15" s="37">
        <v>0.0501293290910339</v>
      </c>
    </row>
    <row r="16" ht="19.15" customHeight="1" spans="1:39">
      <c r="A16" s="31"/>
      <c r="B16" s="24"/>
      <c r="C16" s="24">
        <v>20</v>
      </c>
      <c r="D16" s="24">
        <v>57473</v>
      </c>
      <c r="E16" s="30">
        <f t="shared" si="1"/>
        <v>0.0390129259694476</v>
      </c>
      <c r="F16" s="30">
        <f t="shared" si="0"/>
        <v>0.0762096984671063</v>
      </c>
      <c r="G16" s="32">
        <f t="shared" si="2"/>
        <v>0.00297316332445115</v>
      </c>
      <c r="J16" s="36">
        <v>10</v>
      </c>
      <c r="K16" s="37">
        <v>0.13340033806935</v>
      </c>
      <c r="L16" s="37">
        <v>0.122937015830246</v>
      </c>
      <c r="M16" s="37">
        <v>0.11423206321884</v>
      </c>
      <c r="N16" s="37">
        <v>0.106877493503166</v>
      </c>
      <c r="O16" s="37">
        <v>0.100585601102308</v>
      </c>
      <c r="P16" s="37">
        <v>0.0951418982763677</v>
      </c>
      <c r="Q16" s="37">
        <v>0.0903884847546819</v>
      </c>
      <c r="R16" s="37">
        <v>0.0862043515484309</v>
      </c>
      <c r="S16" s="37">
        <v>0.0824951971974234</v>
      </c>
      <c r="T16" s="37">
        <v>0.0791821460530954</v>
      </c>
      <c r="U16" s="37">
        <v>0.0762083724814699</v>
      </c>
      <c r="V16" s="37">
        <v>0.0735275602447561</v>
      </c>
      <c r="W16" s="37">
        <v>0.0710946630307752</v>
      </c>
      <c r="X16" s="37">
        <v>0.0688809209284771</v>
      </c>
      <c r="Y16" s="37">
        <v>0.0668590007784952</v>
      </c>
      <c r="Z16" s="37">
        <v>0.0650030052759289</v>
      </c>
      <c r="AA16" s="37">
        <v>0.0632966270701465</v>
      </c>
      <c r="AB16" s="37">
        <v>0.0617231757842225</v>
      </c>
      <c r="AC16" s="37">
        <v>0.0602658300998927</v>
      </c>
      <c r="AD16" s="37">
        <v>0.0589149163690656</v>
      </c>
      <c r="AE16" s="37">
        <v>0.0576585115415753</v>
      </c>
      <c r="AF16" s="37">
        <v>0.0564884314787588</v>
      </c>
      <c r="AG16" s="37">
        <v>0.0553964068221054</v>
      </c>
      <c r="AH16" s="37">
        <v>0.0543751513007207</v>
      </c>
      <c r="AI16" s="37">
        <v>0.0534172398653593</v>
      </c>
      <c r="AJ16" s="37">
        <v>0.0525189301965863</v>
      </c>
      <c r="AK16" s="37">
        <v>0.0516740992425851</v>
      </c>
      <c r="AL16" s="37">
        <v>0.0508790576919726</v>
      </c>
      <c r="AM16" s="37">
        <v>0.0501296159590723</v>
      </c>
    </row>
    <row r="17" spans="1:39">
      <c r="A17" s="31"/>
      <c r="B17" s="24"/>
      <c r="C17" s="24">
        <v>21</v>
      </c>
      <c r="D17" s="24">
        <v>59570</v>
      </c>
      <c r="E17" s="30">
        <f t="shared" si="1"/>
        <v>0.0364866981017173</v>
      </c>
      <c r="F17" s="30">
        <f t="shared" si="0"/>
        <v>0.0735269430921605</v>
      </c>
      <c r="G17" s="32">
        <f t="shared" si="2"/>
        <v>0.00268275537494581</v>
      </c>
      <c r="J17" s="36">
        <v>6</v>
      </c>
      <c r="K17" s="37">
        <v>0.133404401126932</v>
      </c>
      <c r="L17" s="37">
        <v>0.122938741140973</v>
      </c>
      <c r="M17" s="37">
        <v>0.114233552846059</v>
      </c>
      <c r="N17" s="37">
        <v>0.106874885621912</v>
      </c>
      <c r="O17" s="37">
        <v>0.100585601102308</v>
      </c>
      <c r="P17" s="37">
        <v>0.0951449983708048</v>
      </c>
      <c r="Q17" s="37">
        <v>0.0903884847546819</v>
      </c>
      <c r="R17" s="37">
        <v>0.0862035032473922</v>
      </c>
      <c r="S17" s="37">
        <v>0.0824936434692532</v>
      </c>
      <c r="T17" s="37">
        <v>0.0791828617915574</v>
      </c>
      <c r="U17" s="37">
        <v>0.0762103614772282</v>
      </c>
      <c r="V17" s="37">
        <v>0.0735269430921605</v>
      </c>
      <c r="W17" s="37">
        <v>0.071095240027594</v>
      </c>
      <c r="X17" s="37">
        <v>0.0688814625516021</v>
      </c>
      <c r="Y17" s="37">
        <v>0.0668574699484831</v>
      </c>
      <c r="Z17" s="37">
        <v>0.0650044523597507</v>
      </c>
      <c r="AA17" s="37">
        <v>0.0632970844322411</v>
      </c>
      <c r="AB17" s="37">
        <v>0.0617227408842699</v>
      </c>
      <c r="AC17" s="37">
        <v>0.0602662447112242</v>
      </c>
      <c r="AD17" s="37">
        <v>0.0589145201425785</v>
      </c>
      <c r="AE17" s="37">
        <v>0.0576600296198782</v>
      </c>
      <c r="AF17" s="37">
        <v>0.0564887957439948</v>
      </c>
      <c r="AG17" s="37">
        <v>0.055397457787896</v>
      </c>
      <c r="AH17" s="37">
        <v>0.054374476273238</v>
      </c>
      <c r="AI17" s="37">
        <v>0.0534178913348375</v>
      </c>
      <c r="AJ17" s="37">
        <v>0.0525195599388471</v>
      </c>
      <c r="AK17" s="37">
        <v>0.0516737944256009</v>
      </c>
      <c r="AL17" s="37">
        <v>0.0508784666763467</v>
      </c>
      <c r="AM17" s="37">
        <v>0.0501301897049987</v>
      </c>
    </row>
    <row r="18" spans="1:39">
      <c r="A18" s="31"/>
      <c r="B18" s="24"/>
      <c r="C18" s="24">
        <v>22</v>
      </c>
      <c r="D18" s="24">
        <v>61608</v>
      </c>
      <c r="E18" s="30">
        <f t="shared" si="1"/>
        <v>0.034211851603156</v>
      </c>
      <c r="F18" s="30">
        <f t="shared" si="0"/>
        <v>0.0710946630307752</v>
      </c>
      <c r="G18" s="32">
        <f t="shared" si="2"/>
        <v>0.00243228006138527</v>
      </c>
      <c r="J18" s="36">
        <v>3</v>
      </c>
      <c r="K18" s="37">
        <v>0.133406432748538</v>
      </c>
      <c r="L18" s="37">
        <v>0.122941616766467</v>
      </c>
      <c r="M18" s="37">
        <v>0.114237028793991</v>
      </c>
      <c r="N18" s="37">
        <v>0.106877928162415</v>
      </c>
      <c r="O18" s="37">
        <v>0.100581751377832</v>
      </c>
      <c r="P18" s="37">
        <v>0.0951401760889713</v>
      </c>
      <c r="Q18" s="37">
        <v>0.0903863086066476</v>
      </c>
      <c r="R18" s="37">
        <v>0.0862023722053112</v>
      </c>
      <c r="S18" s="37">
        <v>0.0824962330487192</v>
      </c>
      <c r="T18" s="37">
        <v>0.0791795217894331</v>
      </c>
      <c r="U18" s="37">
        <v>0.0762110244988864</v>
      </c>
      <c r="V18" s="37">
        <v>0.0735294117647059</v>
      </c>
      <c r="W18" s="37">
        <v>0.0710915858725762</v>
      </c>
      <c r="X18" s="37">
        <v>0.0688794766417848</v>
      </c>
      <c r="Y18" s="37">
        <v>0.066860701782952</v>
      </c>
      <c r="Z18" s="37">
        <v>0.0650031660598385</v>
      </c>
      <c r="AA18" s="37">
        <v>0.0632947976878613</v>
      </c>
      <c r="AB18" s="37">
        <v>0.0617202765669623</v>
      </c>
      <c r="AC18" s="37">
        <v>0.0602663829162692</v>
      </c>
      <c r="AD18" s="37">
        <v>0.0589131994261119</v>
      </c>
      <c r="AE18" s="37">
        <v>0.0576599031102998</v>
      </c>
      <c r="AF18" s="37">
        <v>0.056489888567891</v>
      </c>
      <c r="AG18" s="37">
        <v>0.0553962900505902</v>
      </c>
      <c r="AH18" s="37">
        <v>0.0543730137711864</v>
      </c>
      <c r="AI18" s="37">
        <v>0.0534181084948615</v>
      </c>
      <c r="AJ18" s="37">
        <v>0.0525196648973588</v>
      </c>
      <c r="AK18" s="37">
        <v>0.0516736928207387</v>
      </c>
      <c r="AL18" s="37">
        <v>0.0508797472275571</v>
      </c>
      <c r="AM18" s="37">
        <v>0.0501281816517121</v>
      </c>
    </row>
    <row r="19" spans="1:39">
      <c r="A19" s="31"/>
      <c r="B19" s="24"/>
      <c r="C19" s="24">
        <v>23</v>
      </c>
      <c r="D19" s="24">
        <v>63588</v>
      </c>
      <c r="E19" s="30">
        <f t="shared" si="1"/>
        <v>0.0321386832878847</v>
      </c>
      <c r="F19" s="30">
        <f t="shared" si="0"/>
        <v>0.0688809209284771</v>
      </c>
      <c r="G19" s="32">
        <f t="shared" si="2"/>
        <v>0.00221374210229815</v>
      </c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</row>
    <row r="20" spans="1:39">
      <c r="A20" s="31"/>
      <c r="B20" s="24"/>
      <c r="C20" s="24">
        <v>24</v>
      </c>
      <c r="D20" s="24">
        <v>65512</v>
      </c>
      <c r="E20" s="30">
        <f t="shared" si="1"/>
        <v>0.0302572812480342</v>
      </c>
      <c r="F20" s="30">
        <f t="shared" si="0"/>
        <v>0.0668579802173648</v>
      </c>
      <c r="G20" s="32">
        <f t="shared" si="2"/>
        <v>0.00202294071111231</v>
      </c>
      <c r="J20" s="19" t="s">
        <v>69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</row>
    <row r="21" ht="21" spans="1:39">
      <c r="A21" s="31"/>
      <c r="B21" s="24"/>
      <c r="C21" s="24">
        <v>25</v>
      </c>
      <c r="D21" s="24">
        <v>67381</v>
      </c>
      <c r="E21" s="30">
        <f t="shared" si="1"/>
        <v>0.0285291244352179</v>
      </c>
      <c r="F21" s="30">
        <f t="shared" si="0"/>
        <v>0.0650034876300441</v>
      </c>
      <c r="G21" s="32">
        <f t="shared" si="2"/>
        <v>0.00185449258732069</v>
      </c>
      <c r="J21" s="23" t="s">
        <v>67</v>
      </c>
      <c r="K21" s="24">
        <v>10</v>
      </c>
      <c r="L21" s="24">
        <v>11</v>
      </c>
      <c r="M21" s="24">
        <v>12</v>
      </c>
      <c r="N21" s="24">
        <v>13</v>
      </c>
      <c r="O21" s="24">
        <v>14</v>
      </c>
      <c r="P21" s="24">
        <v>15</v>
      </c>
      <c r="Q21" s="24">
        <v>16</v>
      </c>
      <c r="R21" s="24">
        <v>17</v>
      </c>
      <c r="S21" s="24">
        <v>18</v>
      </c>
      <c r="T21" s="24">
        <v>19</v>
      </c>
      <c r="U21" s="24">
        <v>20</v>
      </c>
      <c r="V21" s="24">
        <v>21</v>
      </c>
      <c r="W21" s="24">
        <v>22</v>
      </c>
      <c r="X21" s="24">
        <v>23</v>
      </c>
      <c r="Y21" s="24">
        <v>24</v>
      </c>
      <c r="Z21" s="24">
        <v>25</v>
      </c>
      <c r="AA21" s="24">
        <v>26</v>
      </c>
      <c r="AB21" s="24">
        <v>27</v>
      </c>
      <c r="AC21" s="24">
        <v>28</v>
      </c>
      <c r="AD21" s="24">
        <v>29</v>
      </c>
      <c r="AE21" s="24">
        <v>30</v>
      </c>
      <c r="AF21" s="24">
        <v>31</v>
      </c>
      <c r="AG21" s="24">
        <v>32</v>
      </c>
      <c r="AH21" s="24">
        <v>33</v>
      </c>
      <c r="AI21" s="24">
        <v>34</v>
      </c>
      <c r="AJ21" s="24">
        <v>35</v>
      </c>
      <c r="AK21" s="24">
        <v>36</v>
      </c>
      <c r="AL21" s="24">
        <v>37</v>
      </c>
      <c r="AM21" s="24">
        <v>38</v>
      </c>
    </row>
    <row r="22" spans="1:39">
      <c r="A22" s="31"/>
      <c r="B22" s="24"/>
      <c r="C22" s="24">
        <v>26</v>
      </c>
      <c r="D22" s="24">
        <v>69198</v>
      </c>
      <c r="E22" s="30">
        <f t="shared" si="1"/>
        <v>0.0269660586812306</v>
      </c>
      <c r="F22" s="30">
        <f t="shared" si="0"/>
        <v>0.0632966270701465</v>
      </c>
      <c r="G22" s="32">
        <f t="shared" si="2"/>
        <v>0.00170686055989754</v>
      </c>
      <c r="J22" s="24">
        <v>15</v>
      </c>
      <c r="K22" s="30"/>
      <c r="L22" s="30">
        <v>0.010461290803122</v>
      </c>
      <c r="M22" s="30">
        <v>0.0087049526114054</v>
      </c>
      <c r="N22" s="30">
        <v>0.00735587367221024</v>
      </c>
      <c r="O22" s="30">
        <v>0.00629058844432227</v>
      </c>
      <c r="P22" s="30">
        <v>0.00544266948357479</v>
      </c>
      <c r="Q22" s="30">
        <v>0.00475351419710161</v>
      </c>
      <c r="R22" s="30">
        <v>0.00418421755546611</v>
      </c>
      <c r="S22" s="30">
        <v>0.00371155639691222</v>
      </c>
      <c r="T22" s="30">
        <v>0.00331078167769579</v>
      </c>
      <c r="U22" s="30">
        <v>0.00297316332445115</v>
      </c>
      <c r="V22" s="30">
        <v>0.00268275537494581</v>
      </c>
      <c r="W22" s="30">
        <v>0.00243228006138527</v>
      </c>
      <c r="X22" s="30">
        <v>0.00221374210229815</v>
      </c>
      <c r="Y22" s="30">
        <v>0.00202294071111231</v>
      </c>
      <c r="Z22" s="30">
        <v>0.00185449258732069</v>
      </c>
      <c r="AA22" s="30">
        <v>0.00170686055989754</v>
      </c>
      <c r="AB22" s="30">
        <v>0.00157432107970081</v>
      </c>
      <c r="AC22" s="30">
        <v>0.00145647589055305</v>
      </c>
      <c r="AD22" s="30">
        <v>0.00135051749901029</v>
      </c>
      <c r="AE22" s="30">
        <v>0.00125642154722539</v>
      </c>
      <c r="AF22" s="30">
        <v>0.00116973103972816</v>
      </c>
      <c r="AG22" s="30">
        <v>0.0010931035048922</v>
      </c>
      <c r="AH22" s="30">
        <v>0.00102124272415234</v>
      </c>
      <c r="AI22" s="30">
        <v>0.000957573919525015</v>
      </c>
      <c r="AJ22" s="30">
        <v>0.000898624534240201</v>
      </c>
      <c r="AK22" s="30">
        <v>0.000844516088533961</v>
      </c>
      <c r="AL22" s="30">
        <v>0.000795337060141781</v>
      </c>
      <c r="AM22" s="30">
        <v>0.000749433091409395</v>
      </c>
    </row>
    <row r="23" spans="1:39">
      <c r="A23" s="31"/>
      <c r="B23" s="24"/>
      <c r="C23" s="24">
        <v>27</v>
      </c>
      <c r="D23" s="24">
        <v>70963</v>
      </c>
      <c r="E23" s="30">
        <f t="shared" si="1"/>
        <v>0.0255065175294085</v>
      </c>
      <c r="F23" s="30">
        <f t="shared" si="0"/>
        <v>0.0617223059904457</v>
      </c>
      <c r="G23" s="32">
        <f t="shared" si="2"/>
        <v>0.00157432107970081</v>
      </c>
      <c r="J23" s="24">
        <v>10</v>
      </c>
      <c r="K23" s="30"/>
      <c r="L23" s="30">
        <v>0.010463322239104</v>
      </c>
      <c r="M23" s="30">
        <v>0.0087049526114054</v>
      </c>
      <c r="N23" s="30">
        <v>0.0073545697156744</v>
      </c>
      <c r="O23" s="30">
        <v>0.00629189240085812</v>
      </c>
      <c r="P23" s="30">
        <v>0.00544370282594028</v>
      </c>
      <c r="Q23" s="30">
        <v>0.00475341352168573</v>
      </c>
      <c r="R23" s="30">
        <v>0.00418413320625102</v>
      </c>
      <c r="S23" s="30">
        <v>0.00370915435100748</v>
      </c>
      <c r="T23" s="30">
        <v>0.00331305114432801</v>
      </c>
      <c r="U23" s="30">
        <v>0.00297377357162554</v>
      </c>
      <c r="V23" s="30">
        <v>0.00268081223671376</v>
      </c>
      <c r="W23" s="30">
        <v>0.00243289721398091</v>
      </c>
      <c r="X23" s="30">
        <v>0.00221374210229815</v>
      </c>
      <c r="Y23" s="30">
        <v>0.00202192014998186</v>
      </c>
      <c r="Z23" s="30">
        <v>0.00185599550256636</v>
      </c>
      <c r="AA23" s="30">
        <v>0.00170637820578232</v>
      </c>
      <c r="AB23" s="30">
        <v>0.001573451285924</v>
      </c>
      <c r="AC23" s="30">
        <v>0.00145734568432986</v>
      </c>
      <c r="AD23" s="30">
        <v>0.00135091373082704</v>
      </c>
      <c r="AE23" s="30">
        <v>0.00125640482749029</v>
      </c>
      <c r="AF23" s="30">
        <v>0.00117008006281654</v>
      </c>
      <c r="AG23" s="30">
        <v>0.00109202465665336</v>
      </c>
      <c r="AH23" s="30">
        <v>0.00102125552138478</v>
      </c>
      <c r="AI23" s="30">
        <v>0.000957911435361378</v>
      </c>
      <c r="AJ23" s="30">
        <v>0.000898309668773016</v>
      </c>
      <c r="AK23" s="30">
        <v>0.000844830954001147</v>
      </c>
      <c r="AL23" s="30">
        <v>0.00079504155061251</v>
      </c>
      <c r="AM23" s="30">
        <v>0.000749441732900348</v>
      </c>
    </row>
    <row r="24" spans="1:39">
      <c r="A24" s="31"/>
      <c r="B24" s="24"/>
      <c r="C24" s="24">
        <v>28</v>
      </c>
      <c r="D24" s="24">
        <v>72678</v>
      </c>
      <c r="E24" s="30">
        <f t="shared" si="1"/>
        <v>0.0241675239209165</v>
      </c>
      <c r="F24" s="30">
        <f t="shared" si="0"/>
        <v>0.0602658300998927</v>
      </c>
      <c r="G24" s="32">
        <f t="shared" si="2"/>
        <v>0.00145647589055305</v>
      </c>
      <c r="J24" s="24">
        <v>6</v>
      </c>
      <c r="K24" s="30"/>
      <c r="L24" s="30">
        <v>0.0104656599859596</v>
      </c>
      <c r="M24" s="30">
        <v>0.00870518829491401</v>
      </c>
      <c r="N24" s="30">
        <v>0.00735866722414676</v>
      </c>
      <c r="O24" s="30">
        <v>0.00628928451960384</v>
      </c>
      <c r="P24" s="30">
        <v>0.00544060273150312</v>
      </c>
      <c r="Q24" s="30">
        <v>0.00475651361612289</v>
      </c>
      <c r="R24" s="30">
        <v>0.00418498150728969</v>
      </c>
      <c r="S24" s="30">
        <v>0.00370985977813902</v>
      </c>
      <c r="T24" s="30">
        <v>0.00331078167769579</v>
      </c>
      <c r="U24" s="30">
        <v>0.0029725003143292</v>
      </c>
      <c r="V24" s="30">
        <v>0.00268341838506775</v>
      </c>
      <c r="W24" s="30">
        <v>0.00243170306456644</v>
      </c>
      <c r="X24" s="30">
        <v>0.00221377747599191</v>
      </c>
      <c r="Y24" s="30">
        <v>0.00202399260311902</v>
      </c>
      <c r="Z24" s="30">
        <v>0.00185301758873245</v>
      </c>
      <c r="AA24" s="30">
        <v>0.00170736792750961</v>
      </c>
      <c r="AB24" s="30">
        <v>0.00157434354797119</v>
      </c>
      <c r="AC24" s="30">
        <v>0.00145649617304562</v>
      </c>
      <c r="AD24" s="30">
        <v>0.00135172456864573</v>
      </c>
      <c r="AE24" s="30">
        <v>0.00125449052270029</v>
      </c>
      <c r="AF24" s="30">
        <v>0.00117123387588339</v>
      </c>
      <c r="AG24" s="30">
        <v>0.0010913379560988</v>
      </c>
      <c r="AH24" s="30">
        <v>0.00102298151465809</v>
      </c>
      <c r="AI24" s="30">
        <v>0.000956584938400458</v>
      </c>
      <c r="AJ24" s="30">
        <v>0.000898331395990402</v>
      </c>
      <c r="AK24" s="30">
        <v>0.000845765513246145</v>
      </c>
      <c r="AL24" s="30">
        <v>0.000795327749254206</v>
      </c>
      <c r="AM24" s="30">
        <v>0.000748276971348029</v>
      </c>
    </row>
    <row r="25" spans="1:39">
      <c r="A25" s="31"/>
      <c r="B25" s="24"/>
      <c r="C25" s="24">
        <v>29</v>
      </c>
      <c r="D25" s="24">
        <v>74344</v>
      </c>
      <c r="E25" s="30">
        <f t="shared" si="1"/>
        <v>0.0229230303530643</v>
      </c>
      <c r="F25" s="30">
        <f t="shared" si="0"/>
        <v>0.0589153126008824</v>
      </c>
      <c r="G25" s="32">
        <f t="shared" si="2"/>
        <v>0.00135051749901029</v>
      </c>
      <c r="J25" s="24">
        <v>3</v>
      </c>
      <c r="K25" s="30"/>
      <c r="L25" s="30">
        <v>0.0104648159820709</v>
      </c>
      <c r="M25" s="30">
        <v>0.00870458797247624</v>
      </c>
      <c r="N25" s="30">
        <v>0.00735910063157541</v>
      </c>
      <c r="O25" s="30">
        <v>0.0062961767845832</v>
      </c>
      <c r="P25" s="30">
        <v>0.00544157528886094</v>
      </c>
      <c r="Q25" s="30">
        <v>0.00475386748232368</v>
      </c>
      <c r="R25" s="30">
        <v>0.00418393640133637</v>
      </c>
      <c r="S25" s="30">
        <v>0.00370613915659199</v>
      </c>
      <c r="T25" s="30">
        <v>0.00331671125928615</v>
      </c>
      <c r="U25" s="30">
        <v>0.00296849729054667</v>
      </c>
      <c r="V25" s="30">
        <v>0.00268161273418054</v>
      </c>
      <c r="W25" s="30">
        <v>0.00243782589212971</v>
      </c>
      <c r="X25" s="30">
        <v>0.00221210923079139</v>
      </c>
      <c r="Y25" s="30">
        <v>0.00201877485883274</v>
      </c>
      <c r="Z25" s="30">
        <v>0.00185753572311352</v>
      </c>
      <c r="AA25" s="30">
        <v>0.00170836837197726</v>
      </c>
      <c r="AB25" s="30">
        <v>0.00157452112089899</v>
      </c>
      <c r="AC25" s="30">
        <v>0.0014538936506931</v>
      </c>
      <c r="AD25" s="30">
        <v>0.00135318349015726</v>
      </c>
      <c r="AE25" s="30">
        <v>0.00125329631581211</v>
      </c>
      <c r="AF25" s="30">
        <v>0.00117001454240875</v>
      </c>
      <c r="AG25" s="30">
        <v>0.00109359851730082</v>
      </c>
      <c r="AH25" s="30">
        <v>0.00102327627940378</v>
      </c>
      <c r="AI25" s="30">
        <v>0.000954905276324983</v>
      </c>
      <c r="AJ25" s="30">
        <v>0.000898443597502629</v>
      </c>
      <c r="AK25" s="30">
        <v>0.000845972076620134</v>
      </c>
      <c r="AL25" s="30">
        <v>0.000793945593181543</v>
      </c>
      <c r="AM25" s="30">
        <v>0.000751565575845006</v>
      </c>
    </row>
    <row r="26" spans="1:39">
      <c r="A26" s="31"/>
      <c r="B26" s="24"/>
      <c r="C26" s="24">
        <v>30</v>
      </c>
      <c r="D26" s="24">
        <v>75964</v>
      </c>
      <c r="E26" s="30">
        <f t="shared" si="1"/>
        <v>0.0217905950715593</v>
      </c>
      <c r="F26" s="30">
        <f t="shared" si="0"/>
        <v>0.057658891053657</v>
      </c>
      <c r="G26" s="32">
        <f t="shared" si="2"/>
        <v>0.00125642154722539</v>
      </c>
    </row>
    <row r="27" ht="19.15" customHeight="1" spans="1:39">
      <c r="A27" s="31"/>
      <c r="B27" s="24"/>
      <c r="C27" s="24">
        <v>31</v>
      </c>
      <c r="D27" s="24">
        <v>77537</v>
      </c>
      <c r="E27" s="30">
        <f t="shared" si="1"/>
        <v>0.0207071770838818</v>
      </c>
      <c r="F27" s="30">
        <f t="shared" si="0"/>
        <v>0.0564891600139288</v>
      </c>
      <c r="G27" s="32">
        <f t="shared" si="2"/>
        <v>0.00116973103972816</v>
      </c>
    </row>
    <row r="28" spans="1:39">
      <c r="A28" s="31"/>
      <c r="B28" s="24"/>
      <c r="C28" s="24">
        <v>32</v>
      </c>
      <c r="D28" s="24">
        <v>79067</v>
      </c>
      <c r="E28" s="30">
        <f t="shared" si="1"/>
        <v>0.0197325147993861</v>
      </c>
      <c r="F28" s="30">
        <f t="shared" si="0"/>
        <v>0.0553960565090366</v>
      </c>
      <c r="G28" s="32">
        <f t="shared" si="2"/>
        <v>0.0010931035048922</v>
      </c>
    </row>
    <row r="29" spans="1:39">
      <c r="A29" s="31"/>
      <c r="B29" s="24"/>
      <c r="C29" s="24">
        <v>33</v>
      </c>
      <c r="D29" s="24">
        <v>80552</v>
      </c>
      <c r="E29" s="30">
        <f t="shared" si="1"/>
        <v>0.0187815397068309</v>
      </c>
      <c r="F29" s="30">
        <f t="shared" si="0"/>
        <v>0.0543748137848843</v>
      </c>
      <c r="G29" s="32">
        <f t="shared" si="2"/>
        <v>0.00102124272415234</v>
      </c>
    </row>
    <row r="30" spans="1:39">
      <c r="A30" s="31"/>
      <c r="B30" s="24"/>
      <c r="C30" s="24">
        <v>34</v>
      </c>
      <c r="D30" s="24">
        <v>81996</v>
      </c>
      <c r="E30" s="30">
        <f t="shared" si="1"/>
        <v>0.0179263084715464</v>
      </c>
      <c r="F30" s="30">
        <f t="shared" si="0"/>
        <v>0.0534172398653593</v>
      </c>
      <c r="G30" s="32">
        <f t="shared" si="2"/>
        <v>0.000957573919525015</v>
      </c>
    </row>
    <row r="31" spans="1:39">
      <c r="A31" s="31"/>
      <c r="B31" s="24"/>
      <c r="C31" s="24">
        <v>35</v>
      </c>
      <c r="D31" s="24">
        <v>83399</v>
      </c>
      <c r="E31" s="30">
        <f t="shared" si="1"/>
        <v>0.0171105907605249</v>
      </c>
      <c r="F31" s="30">
        <f t="shared" si="0"/>
        <v>0.0525186153311191</v>
      </c>
      <c r="G31" s="32">
        <f t="shared" si="2"/>
        <v>0.000898624534240201</v>
      </c>
    </row>
    <row r="32" spans="1:39">
      <c r="A32" s="31"/>
      <c r="B32" s="24"/>
      <c r="C32" s="24">
        <v>36</v>
      </c>
      <c r="D32" s="24">
        <v>84762</v>
      </c>
      <c r="E32" s="30">
        <f t="shared" si="1"/>
        <v>0.0163431216201633</v>
      </c>
      <c r="F32" s="30">
        <f t="shared" si="0"/>
        <v>0.0516740992425851</v>
      </c>
      <c r="G32" s="32">
        <f t="shared" si="2"/>
        <v>0.000844516088533961</v>
      </c>
    </row>
    <row r="33" spans="1:8">
      <c r="A33" s="31"/>
      <c r="B33" s="24"/>
      <c r="C33" s="24">
        <v>37</v>
      </c>
      <c r="D33" s="24">
        <v>86087</v>
      </c>
      <c r="E33" s="30">
        <f t="shared" si="1"/>
        <v>0.0156320049078598</v>
      </c>
      <c r="F33" s="30">
        <f t="shared" si="0"/>
        <v>0.0508787621824433</v>
      </c>
      <c r="G33" s="32">
        <f t="shared" si="2"/>
        <v>0.000795337060141781</v>
      </c>
    </row>
    <row r="34" ht="14.25" spans="1:8">
      <c r="A34" s="39"/>
      <c r="B34" s="40"/>
      <c r="C34" s="40">
        <v>38</v>
      </c>
      <c r="D34" s="40">
        <v>87374</v>
      </c>
      <c r="E34" s="41">
        <f t="shared" si="1"/>
        <v>0.0149499924494987</v>
      </c>
      <c r="F34" s="41">
        <f t="shared" si="0"/>
        <v>0.0501293290910339</v>
      </c>
      <c r="G34" s="42">
        <f t="shared" si="2"/>
        <v>0.000749433091409395</v>
      </c>
    </row>
    <row r="35" spans="1:8">
      <c r="A35" s="25">
        <v>10</v>
      </c>
      <c r="B35" s="26">
        <v>0.8</v>
      </c>
      <c r="C35" s="27">
        <v>10</v>
      </c>
      <c r="D35" s="27">
        <v>21889</v>
      </c>
      <c r="E35" s="27"/>
      <c r="F35" s="28">
        <f>$A$35*365*$B$35/D35</f>
        <v>0.13340033806935</v>
      </c>
      <c r="G35" s="29"/>
    </row>
    <row r="36" spans="1:8">
      <c r="A36" s="31"/>
      <c r="B36" s="24"/>
      <c r="C36" s="24">
        <v>11</v>
      </c>
      <c r="D36" s="24">
        <v>23752</v>
      </c>
      <c r="E36" s="30">
        <f>D36/D35-1</f>
        <v>0.0851112430901366</v>
      </c>
      <c r="F36" s="30">
        <f t="shared" ref="F36:F63" si="3">$A$35*365*$B$35/D36</f>
        <v>0.122937015830246</v>
      </c>
      <c r="G36" s="32">
        <f>F35-F36</f>
        <v>0.010463322239104</v>
      </c>
    </row>
    <row r="37" ht="19.15" customHeight="1" spans="1:8">
      <c r="A37" s="31"/>
      <c r="B37" s="24"/>
      <c r="C37" s="24">
        <v>12</v>
      </c>
      <c r="D37" s="24">
        <v>25562</v>
      </c>
      <c r="E37" s="30">
        <f t="shared" ref="E37:E63" si="4">D37/D36-1</f>
        <v>0.0762041091276524</v>
      </c>
      <c r="F37" s="30">
        <f t="shared" si="3"/>
        <v>0.11423206321884</v>
      </c>
      <c r="G37" s="32">
        <f t="shared" ref="G37:G63" si="5">F36-F37</f>
        <v>0.0087049526114054</v>
      </c>
      <c r="H37" s="43"/>
    </row>
    <row r="38" spans="1:8">
      <c r="A38" s="31"/>
      <c r="B38" s="24"/>
      <c r="C38" s="24">
        <v>13</v>
      </c>
      <c r="D38" s="24">
        <v>27321</v>
      </c>
      <c r="E38" s="30">
        <f t="shared" si="4"/>
        <v>0.0688130819184727</v>
      </c>
      <c r="F38" s="30">
        <f t="shared" si="3"/>
        <v>0.106877493503166</v>
      </c>
      <c r="G38" s="32">
        <f t="shared" si="5"/>
        <v>0.0073545697156744</v>
      </c>
      <c r="H38" s="43"/>
    </row>
    <row r="39" spans="1:8">
      <c r="A39" s="31"/>
      <c r="B39" s="24"/>
      <c r="C39" s="24">
        <v>14</v>
      </c>
      <c r="D39" s="24">
        <v>29030</v>
      </c>
      <c r="E39" s="30">
        <f t="shared" si="4"/>
        <v>0.0625526152044216</v>
      </c>
      <c r="F39" s="30">
        <f t="shared" si="3"/>
        <v>0.100585601102308</v>
      </c>
      <c r="G39" s="32">
        <f t="shared" si="5"/>
        <v>0.00629189240085812</v>
      </c>
      <c r="H39" s="43"/>
    </row>
    <row r="40" spans="1:8">
      <c r="A40" s="31"/>
      <c r="B40" s="24"/>
      <c r="C40" s="24">
        <v>15</v>
      </c>
      <c r="D40" s="24">
        <v>30691</v>
      </c>
      <c r="E40" s="30">
        <f t="shared" si="4"/>
        <v>0.057216672407854</v>
      </c>
      <c r="F40" s="30">
        <f t="shared" si="3"/>
        <v>0.0951418982763677</v>
      </c>
      <c r="G40" s="32">
        <f t="shared" si="5"/>
        <v>0.00544370282594028</v>
      </c>
      <c r="H40" s="43"/>
    </row>
    <row r="41" spans="1:8">
      <c r="A41" s="31"/>
      <c r="B41" s="24"/>
      <c r="C41" s="24">
        <v>16</v>
      </c>
      <c r="D41" s="24">
        <v>32305</v>
      </c>
      <c r="E41" s="30">
        <f t="shared" si="4"/>
        <v>0.0525887067870059</v>
      </c>
      <c r="F41" s="30">
        <f t="shared" si="3"/>
        <v>0.0903884847546819</v>
      </c>
      <c r="G41" s="32">
        <f t="shared" si="5"/>
        <v>0.00475341352168573</v>
      </c>
    </row>
    <row r="42" spans="1:8">
      <c r="A42" s="31"/>
      <c r="B42" s="24"/>
      <c r="C42" s="24">
        <v>17</v>
      </c>
      <c r="D42" s="24">
        <v>33873</v>
      </c>
      <c r="E42" s="30">
        <f t="shared" si="4"/>
        <v>0.0485373781148428</v>
      </c>
      <c r="F42" s="30">
        <f t="shared" si="3"/>
        <v>0.0862043515484309</v>
      </c>
      <c r="G42" s="32">
        <f t="shared" si="5"/>
        <v>0.00418413320625102</v>
      </c>
    </row>
    <row r="43" spans="1:8">
      <c r="A43" s="31"/>
      <c r="B43" s="24"/>
      <c r="C43" s="24">
        <v>18</v>
      </c>
      <c r="D43" s="24">
        <v>35396</v>
      </c>
      <c r="E43" s="30">
        <f t="shared" si="4"/>
        <v>0.044962064180911</v>
      </c>
      <c r="F43" s="30">
        <f t="shared" si="3"/>
        <v>0.0824951971974234</v>
      </c>
      <c r="G43" s="32">
        <f t="shared" si="5"/>
        <v>0.00370915435100748</v>
      </c>
    </row>
    <row r="44" spans="1:8">
      <c r="A44" s="31"/>
      <c r="B44" s="24"/>
      <c r="C44" s="24">
        <v>19</v>
      </c>
      <c r="D44" s="24">
        <v>36877</v>
      </c>
      <c r="E44" s="30">
        <f t="shared" si="4"/>
        <v>0.0418408859758164</v>
      </c>
      <c r="F44" s="30">
        <f t="shared" si="3"/>
        <v>0.0791821460530954</v>
      </c>
      <c r="G44" s="32">
        <f t="shared" si="5"/>
        <v>0.00331305114432801</v>
      </c>
    </row>
    <row r="45" spans="1:8">
      <c r="A45" s="31"/>
      <c r="B45" s="24"/>
      <c r="C45" s="24">
        <v>20</v>
      </c>
      <c r="D45" s="24">
        <v>38316</v>
      </c>
      <c r="E45" s="30">
        <f t="shared" si="4"/>
        <v>0.0390216123871248</v>
      </c>
      <c r="F45" s="30">
        <f t="shared" si="3"/>
        <v>0.0762083724814699</v>
      </c>
      <c r="G45" s="32">
        <f t="shared" si="5"/>
        <v>0.00297377357162554</v>
      </c>
    </row>
    <row r="46" spans="1:8">
      <c r="A46" s="31"/>
      <c r="B46" s="24"/>
      <c r="C46" s="24">
        <v>21</v>
      </c>
      <c r="D46" s="24">
        <v>39713</v>
      </c>
      <c r="E46" s="30">
        <f t="shared" si="4"/>
        <v>0.0364599645056896</v>
      </c>
      <c r="F46" s="30">
        <f t="shared" si="3"/>
        <v>0.0735275602447561</v>
      </c>
      <c r="G46" s="32">
        <f t="shared" si="5"/>
        <v>0.00268081223671376</v>
      </c>
    </row>
    <row r="47" spans="1:8">
      <c r="A47" s="31"/>
      <c r="B47" s="24"/>
      <c r="C47" s="24">
        <v>22</v>
      </c>
      <c r="D47" s="24">
        <v>41072</v>
      </c>
      <c r="E47" s="30">
        <f t="shared" si="4"/>
        <v>0.0342205323193916</v>
      </c>
      <c r="F47" s="30">
        <f t="shared" si="3"/>
        <v>0.0710946630307752</v>
      </c>
      <c r="G47" s="32">
        <f t="shared" si="5"/>
        <v>0.00243289721398091</v>
      </c>
    </row>
    <row r="48" spans="1:8">
      <c r="A48" s="31"/>
      <c r="B48" s="24"/>
      <c r="C48" s="24">
        <v>23</v>
      </c>
      <c r="D48" s="24">
        <v>42392</v>
      </c>
      <c r="E48" s="30">
        <f t="shared" si="4"/>
        <v>0.0321386832878847</v>
      </c>
      <c r="F48" s="30">
        <f t="shared" si="3"/>
        <v>0.0688809209284771</v>
      </c>
      <c r="G48" s="32">
        <f t="shared" si="5"/>
        <v>0.00221374210229815</v>
      </c>
    </row>
    <row r="49" spans="1:7">
      <c r="A49" s="31"/>
      <c r="B49" s="24"/>
      <c r="C49" s="24">
        <v>24</v>
      </c>
      <c r="D49" s="24">
        <v>43674</v>
      </c>
      <c r="E49" s="30">
        <f t="shared" si="4"/>
        <v>0.0302415550103794</v>
      </c>
      <c r="F49" s="30">
        <f t="shared" si="3"/>
        <v>0.0668590007784952</v>
      </c>
      <c r="G49" s="32">
        <f t="shared" si="5"/>
        <v>0.00202192014998186</v>
      </c>
    </row>
    <row r="50" spans="1:7">
      <c r="A50" s="31"/>
      <c r="B50" s="24"/>
      <c r="C50" s="24">
        <v>25</v>
      </c>
      <c r="D50" s="24">
        <v>44921</v>
      </c>
      <c r="E50" s="30">
        <f t="shared" si="4"/>
        <v>0.0285524568393094</v>
      </c>
      <c r="F50" s="30">
        <f t="shared" si="3"/>
        <v>0.0650030052759289</v>
      </c>
      <c r="G50" s="32">
        <f t="shared" si="5"/>
        <v>0.00185599550256636</v>
      </c>
    </row>
    <row r="51" spans="1:7">
      <c r="A51" s="31"/>
      <c r="B51" s="24"/>
      <c r="C51" s="24">
        <v>26</v>
      </c>
      <c r="D51" s="24">
        <v>46132</v>
      </c>
      <c r="E51" s="30">
        <f t="shared" si="4"/>
        <v>0.0269584381469692</v>
      </c>
      <c r="F51" s="30">
        <f t="shared" si="3"/>
        <v>0.0632966270701465</v>
      </c>
      <c r="G51" s="32">
        <f t="shared" si="5"/>
        <v>0.00170637820578232</v>
      </c>
    </row>
    <row r="52" spans="1:7">
      <c r="A52" s="31"/>
      <c r="B52" s="24"/>
      <c r="C52" s="24">
        <v>27</v>
      </c>
      <c r="D52" s="24">
        <v>47308</v>
      </c>
      <c r="E52" s="30">
        <f t="shared" si="4"/>
        <v>0.0254920662446891</v>
      </c>
      <c r="F52" s="30">
        <f t="shared" si="3"/>
        <v>0.0617231757842225</v>
      </c>
      <c r="G52" s="32">
        <f t="shared" si="5"/>
        <v>0.001573451285924</v>
      </c>
    </row>
    <row r="53" spans="1:7">
      <c r="A53" s="31"/>
      <c r="B53" s="24"/>
      <c r="C53" s="24">
        <v>28</v>
      </c>
      <c r="D53" s="24">
        <v>48452</v>
      </c>
      <c r="E53" s="30">
        <f t="shared" si="4"/>
        <v>0.02418195654012</v>
      </c>
      <c r="F53" s="30">
        <f t="shared" si="3"/>
        <v>0.0602658300998927</v>
      </c>
      <c r="G53" s="32">
        <f t="shared" si="5"/>
        <v>0.00145734568432986</v>
      </c>
    </row>
    <row r="54" spans="1:7">
      <c r="A54" s="31"/>
      <c r="B54" s="24"/>
      <c r="C54" s="24">
        <v>29</v>
      </c>
      <c r="D54" s="24">
        <v>49563</v>
      </c>
      <c r="E54" s="30">
        <f t="shared" si="4"/>
        <v>0.0229299100140345</v>
      </c>
      <c r="F54" s="30">
        <f t="shared" si="3"/>
        <v>0.0589149163690656</v>
      </c>
      <c r="G54" s="32">
        <f t="shared" si="5"/>
        <v>0.00135091373082704</v>
      </c>
    </row>
    <row r="55" spans="1:7">
      <c r="A55" s="31"/>
      <c r="B55" s="24"/>
      <c r="C55" s="24">
        <v>30</v>
      </c>
      <c r="D55" s="24">
        <v>50643</v>
      </c>
      <c r="E55" s="30">
        <f t="shared" si="4"/>
        <v>0.0217904485200653</v>
      </c>
      <c r="F55" s="30">
        <f t="shared" si="3"/>
        <v>0.0576585115415753</v>
      </c>
      <c r="G55" s="32">
        <f t="shared" si="5"/>
        <v>0.00125640482749029</v>
      </c>
    </row>
    <row r="56" spans="1:7">
      <c r="A56" s="31"/>
      <c r="B56" s="24"/>
      <c r="C56" s="24">
        <v>31</v>
      </c>
      <c r="D56" s="24">
        <v>51692</v>
      </c>
      <c r="E56" s="30">
        <f t="shared" si="4"/>
        <v>0.020713622810655</v>
      </c>
      <c r="F56" s="30">
        <f t="shared" si="3"/>
        <v>0.0564884314787588</v>
      </c>
      <c r="G56" s="32">
        <f t="shared" si="5"/>
        <v>0.00117008006281654</v>
      </c>
    </row>
    <row r="57" spans="1:7">
      <c r="A57" s="31"/>
      <c r="B57" s="24"/>
      <c r="C57" s="24">
        <v>32</v>
      </c>
      <c r="D57" s="24">
        <v>52711</v>
      </c>
      <c r="E57" s="30">
        <f t="shared" si="4"/>
        <v>0.0197129149578272</v>
      </c>
      <c r="F57" s="30">
        <f t="shared" si="3"/>
        <v>0.0553964068221054</v>
      </c>
      <c r="G57" s="32">
        <f t="shared" si="5"/>
        <v>0.00109202465665336</v>
      </c>
    </row>
    <row r="58" spans="1:7">
      <c r="A58" s="31"/>
      <c r="B58" s="24"/>
      <c r="C58" s="24">
        <v>33</v>
      </c>
      <c r="D58" s="24">
        <v>53701</v>
      </c>
      <c r="E58" s="30">
        <f t="shared" si="4"/>
        <v>0.0187816584773577</v>
      </c>
      <c r="F58" s="30">
        <f t="shared" si="3"/>
        <v>0.0543751513007207</v>
      </c>
      <c r="G58" s="32">
        <f t="shared" si="5"/>
        <v>0.00102125552138478</v>
      </c>
    </row>
    <row r="59" spans="1:7">
      <c r="A59" s="31"/>
      <c r="B59" s="24"/>
      <c r="C59" s="24">
        <v>34</v>
      </c>
      <c r="D59" s="24">
        <v>54664</v>
      </c>
      <c r="E59" s="30">
        <f t="shared" si="4"/>
        <v>0.0179326269529432</v>
      </c>
      <c r="F59" s="30">
        <f t="shared" si="3"/>
        <v>0.0534172398653593</v>
      </c>
      <c r="G59" s="32">
        <f t="shared" si="5"/>
        <v>0.000957911435361378</v>
      </c>
    </row>
    <row r="60" spans="1:7">
      <c r="A60" s="31"/>
      <c r="B60" s="24"/>
      <c r="C60" s="24">
        <v>35</v>
      </c>
      <c r="D60" s="24">
        <v>55599</v>
      </c>
      <c r="E60" s="30">
        <f t="shared" si="4"/>
        <v>0.0171044929020927</v>
      </c>
      <c r="F60" s="30">
        <f t="shared" si="3"/>
        <v>0.0525189301965863</v>
      </c>
      <c r="G60" s="32">
        <f t="shared" si="5"/>
        <v>0.000898309668773016</v>
      </c>
    </row>
    <row r="61" spans="1:7">
      <c r="A61" s="31"/>
      <c r="B61" s="24"/>
      <c r="C61" s="24">
        <v>36</v>
      </c>
      <c r="D61" s="24">
        <v>56508</v>
      </c>
      <c r="E61" s="30">
        <f t="shared" si="4"/>
        <v>0.0163492149139373</v>
      </c>
      <c r="F61" s="30">
        <f t="shared" si="3"/>
        <v>0.0516740992425851</v>
      </c>
      <c r="G61" s="32">
        <f t="shared" si="5"/>
        <v>0.000844830954001147</v>
      </c>
    </row>
    <row r="62" spans="1:7">
      <c r="A62" s="31"/>
      <c r="B62" s="24"/>
      <c r="C62" s="24">
        <v>37</v>
      </c>
      <c r="D62" s="24">
        <v>57391</v>
      </c>
      <c r="E62" s="30">
        <f t="shared" si="4"/>
        <v>0.0156261060380831</v>
      </c>
      <c r="F62" s="30">
        <f t="shared" si="3"/>
        <v>0.0508790576919726</v>
      </c>
      <c r="G62" s="32">
        <f t="shared" si="5"/>
        <v>0.00079504155061251</v>
      </c>
    </row>
    <row r="63" ht="14.25" spans="1:7">
      <c r="A63" s="39"/>
      <c r="B63" s="40"/>
      <c r="C63" s="40">
        <v>38</v>
      </c>
      <c r="D63" s="40">
        <v>58249</v>
      </c>
      <c r="E63" s="41">
        <f t="shared" si="4"/>
        <v>0.0149500792807236</v>
      </c>
      <c r="F63" s="41">
        <f t="shared" si="3"/>
        <v>0.0501296159590723</v>
      </c>
      <c r="G63" s="42">
        <f t="shared" si="5"/>
        <v>0.000749441732900348</v>
      </c>
    </row>
    <row r="64" spans="1:7">
      <c r="A64" s="25">
        <v>6</v>
      </c>
      <c r="B64" s="26">
        <v>0.8</v>
      </c>
      <c r="C64" s="27">
        <v>10</v>
      </c>
      <c r="D64" s="27">
        <v>13133</v>
      </c>
      <c r="E64" s="27"/>
      <c r="F64" s="28">
        <f>$A$64*365*$B$64/D64</f>
        <v>0.133404401126932</v>
      </c>
      <c r="G64" s="29"/>
    </row>
    <row r="65" spans="1:7">
      <c r="A65" s="31"/>
      <c r="B65" s="24"/>
      <c r="C65" s="24">
        <v>11</v>
      </c>
      <c r="D65" s="24">
        <v>14251</v>
      </c>
      <c r="E65" s="30">
        <f>D65/D64-1</f>
        <v>0.0851290641894464</v>
      </c>
      <c r="F65" s="30">
        <f t="shared" ref="F65:F92" si="6">$A$64*365*$B$64/D65</f>
        <v>0.122938741140973</v>
      </c>
      <c r="G65" s="32">
        <f>F64-F65</f>
        <v>0.0104656599859596</v>
      </c>
    </row>
    <row r="66" spans="1:7">
      <c r="A66" s="31"/>
      <c r="B66" s="24"/>
      <c r="C66" s="24">
        <v>12</v>
      </c>
      <c r="D66" s="24">
        <v>15337</v>
      </c>
      <c r="E66" s="30">
        <f t="shared" ref="E66:E92" si="7">D66/D65-1</f>
        <v>0.076205178583959</v>
      </c>
      <c r="F66" s="30">
        <f t="shared" si="6"/>
        <v>0.114233552846059</v>
      </c>
      <c r="G66" s="32">
        <f t="shared" ref="G66:G92" si="8">F65-F66</f>
        <v>0.00870518829491401</v>
      </c>
    </row>
    <row r="67" spans="1:7">
      <c r="A67" s="31"/>
      <c r="B67" s="24"/>
      <c r="C67" s="24">
        <v>13</v>
      </c>
      <c r="D67" s="24">
        <v>16393</v>
      </c>
      <c r="E67" s="30">
        <f t="shared" si="7"/>
        <v>0.0688531003455695</v>
      </c>
      <c r="F67" s="30">
        <f t="shared" si="6"/>
        <v>0.106874885621912</v>
      </c>
      <c r="G67" s="32">
        <f t="shared" si="8"/>
        <v>0.00735866722414676</v>
      </c>
    </row>
    <row r="68" spans="1:7">
      <c r="A68" s="31"/>
      <c r="B68" s="24"/>
      <c r="C68" s="24">
        <v>14</v>
      </c>
      <c r="D68" s="24">
        <v>17418</v>
      </c>
      <c r="E68" s="30">
        <f t="shared" si="7"/>
        <v>0.0625266882205819</v>
      </c>
      <c r="F68" s="30">
        <f t="shared" si="6"/>
        <v>0.100585601102308</v>
      </c>
      <c r="G68" s="32">
        <f t="shared" si="8"/>
        <v>0.00628928451960384</v>
      </c>
    </row>
    <row r="69" spans="1:7">
      <c r="A69" s="31"/>
      <c r="B69" s="24"/>
      <c r="C69" s="24">
        <v>15</v>
      </c>
      <c r="D69" s="24">
        <v>18414</v>
      </c>
      <c r="E69" s="30">
        <f t="shared" si="7"/>
        <v>0.0571822252841887</v>
      </c>
      <c r="F69" s="30">
        <f t="shared" si="6"/>
        <v>0.0951449983708048</v>
      </c>
      <c r="G69" s="32">
        <f t="shared" si="8"/>
        <v>0.00544060273150312</v>
      </c>
    </row>
    <row r="70" spans="1:7">
      <c r="A70" s="31"/>
      <c r="B70" s="24"/>
      <c r="C70" s="24">
        <v>16</v>
      </c>
      <c r="D70" s="24">
        <v>19383</v>
      </c>
      <c r="E70" s="30">
        <f t="shared" si="7"/>
        <v>0.0526230042359075</v>
      </c>
      <c r="F70" s="30">
        <f t="shared" si="6"/>
        <v>0.0903884847546819</v>
      </c>
      <c r="G70" s="32">
        <f t="shared" si="8"/>
        <v>0.00475651361612289</v>
      </c>
    </row>
    <row r="71" spans="1:7">
      <c r="A71" s="31"/>
      <c r="B71" s="24"/>
      <c r="C71" s="24">
        <v>17</v>
      </c>
      <c r="D71" s="24">
        <v>20324</v>
      </c>
      <c r="E71" s="30">
        <f t="shared" si="7"/>
        <v>0.0485476964350204</v>
      </c>
      <c r="F71" s="30">
        <f t="shared" si="6"/>
        <v>0.0862035032473922</v>
      </c>
      <c r="G71" s="32">
        <f t="shared" si="8"/>
        <v>0.00418498150728969</v>
      </c>
    </row>
    <row r="72" spans="1:7">
      <c r="A72" s="31"/>
      <c r="B72" s="24"/>
      <c r="C72" s="24">
        <v>18</v>
      </c>
      <c r="D72" s="24">
        <v>21238</v>
      </c>
      <c r="E72" s="30">
        <f t="shared" si="7"/>
        <v>0.0449714623105688</v>
      </c>
      <c r="F72" s="30">
        <f t="shared" si="6"/>
        <v>0.0824936434692532</v>
      </c>
      <c r="G72" s="32">
        <f t="shared" si="8"/>
        <v>0.00370985977813902</v>
      </c>
    </row>
    <row r="73" spans="1:7">
      <c r="A73" s="31"/>
      <c r="B73" s="24"/>
      <c r="C73" s="24">
        <v>19</v>
      </c>
      <c r="D73" s="24">
        <v>22126</v>
      </c>
      <c r="E73" s="30">
        <f t="shared" si="7"/>
        <v>0.0418118466898956</v>
      </c>
      <c r="F73" s="30">
        <f t="shared" si="6"/>
        <v>0.0791828617915574</v>
      </c>
      <c r="G73" s="32">
        <f t="shared" si="8"/>
        <v>0.00331078167769579</v>
      </c>
    </row>
    <row r="74" spans="1:7">
      <c r="A74" s="31"/>
      <c r="B74" s="24"/>
      <c r="C74" s="24">
        <v>20</v>
      </c>
      <c r="D74" s="24">
        <v>22989</v>
      </c>
      <c r="E74" s="30">
        <f t="shared" si="7"/>
        <v>0.0390038868299738</v>
      </c>
      <c r="F74" s="30">
        <f t="shared" si="6"/>
        <v>0.0762103614772282</v>
      </c>
      <c r="G74" s="32">
        <f t="shared" si="8"/>
        <v>0.0029725003143292</v>
      </c>
    </row>
    <row r="75" spans="1:7">
      <c r="A75" s="31"/>
      <c r="B75" s="24"/>
      <c r="C75" s="24">
        <v>21</v>
      </c>
      <c r="D75" s="24">
        <v>23828</v>
      </c>
      <c r="E75" s="30">
        <f t="shared" si="7"/>
        <v>0.0364957153421201</v>
      </c>
      <c r="F75" s="30">
        <f t="shared" si="6"/>
        <v>0.0735269430921605</v>
      </c>
      <c r="G75" s="32">
        <f t="shared" si="8"/>
        <v>0.00268341838506775</v>
      </c>
    </row>
    <row r="76" spans="1:7">
      <c r="A76" s="31"/>
      <c r="B76" s="24"/>
      <c r="C76" s="24">
        <v>22</v>
      </c>
      <c r="D76" s="24">
        <v>24643</v>
      </c>
      <c r="E76" s="30">
        <f t="shared" si="7"/>
        <v>0.0342034581165016</v>
      </c>
      <c r="F76" s="30">
        <f t="shared" si="6"/>
        <v>0.071095240027594</v>
      </c>
      <c r="G76" s="32">
        <f t="shared" si="8"/>
        <v>0.00243170306456644</v>
      </c>
    </row>
    <row r="77" spans="1:7">
      <c r="A77" s="31"/>
      <c r="B77" s="24"/>
      <c r="C77" s="24">
        <v>23</v>
      </c>
      <c r="D77" s="24">
        <v>25435</v>
      </c>
      <c r="E77" s="30">
        <f t="shared" si="7"/>
        <v>0.032138944122063</v>
      </c>
      <c r="F77" s="30">
        <f t="shared" si="6"/>
        <v>0.0688814625516021</v>
      </c>
      <c r="G77" s="32">
        <f t="shared" si="8"/>
        <v>0.00221377747599191</v>
      </c>
    </row>
    <row r="78" spans="1:7">
      <c r="A78" s="31"/>
      <c r="B78" s="24"/>
      <c r="C78" s="24">
        <v>24</v>
      </c>
      <c r="D78" s="24">
        <v>26205</v>
      </c>
      <c r="E78" s="30">
        <f t="shared" si="7"/>
        <v>0.0302732455278161</v>
      </c>
      <c r="F78" s="30">
        <f t="shared" si="6"/>
        <v>0.0668574699484831</v>
      </c>
      <c r="G78" s="32">
        <f t="shared" si="8"/>
        <v>0.00202399260311902</v>
      </c>
    </row>
    <row r="79" spans="1:7">
      <c r="A79" s="31"/>
      <c r="B79" s="24"/>
      <c r="C79" s="24">
        <v>25</v>
      </c>
      <c r="D79" s="24">
        <v>26952</v>
      </c>
      <c r="E79" s="30">
        <f t="shared" si="7"/>
        <v>0.0285060103033772</v>
      </c>
      <c r="F79" s="30">
        <f t="shared" si="6"/>
        <v>0.0650044523597507</v>
      </c>
      <c r="G79" s="32">
        <f t="shared" si="8"/>
        <v>0.00185301758873245</v>
      </c>
    </row>
    <row r="80" spans="1:7">
      <c r="A80" s="31"/>
      <c r="B80" s="24"/>
      <c r="C80" s="24">
        <v>26</v>
      </c>
      <c r="D80" s="24">
        <v>27679</v>
      </c>
      <c r="E80" s="30">
        <f t="shared" si="7"/>
        <v>0.0269738794894627</v>
      </c>
      <c r="F80" s="30">
        <f t="shared" si="6"/>
        <v>0.0632970844322411</v>
      </c>
      <c r="G80" s="32">
        <f t="shared" si="8"/>
        <v>0.00170736792750961</v>
      </c>
    </row>
    <row r="81" spans="1:10">
      <c r="A81" s="31"/>
      <c r="B81" s="24"/>
      <c r="C81" s="24">
        <v>27</v>
      </c>
      <c r="D81" s="24">
        <v>28385</v>
      </c>
      <c r="E81" s="30">
        <f t="shared" si="7"/>
        <v>0.0255067018317137</v>
      </c>
      <c r="F81" s="30">
        <f t="shared" si="6"/>
        <v>0.0617227408842699</v>
      </c>
      <c r="G81" s="32">
        <f t="shared" si="8"/>
        <v>0.00157434354797119</v>
      </c>
    </row>
    <row r="82" spans="1:10">
      <c r="A82" s="31"/>
      <c r="B82" s="24"/>
      <c r="C82" s="24">
        <v>28</v>
      </c>
      <c r="D82" s="24">
        <v>29071</v>
      </c>
      <c r="E82" s="30">
        <f t="shared" si="7"/>
        <v>0.0241676942046856</v>
      </c>
      <c r="F82" s="30">
        <f t="shared" si="6"/>
        <v>0.0602662447112242</v>
      </c>
      <c r="G82" s="32">
        <f t="shared" si="8"/>
        <v>0.00145649617304562</v>
      </c>
    </row>
    <row r="83" spans="1:10">
      <c r="A83" s="31"/>
      <c r="B83" s="24"/>
      <c r="C83" s="24">
        <v>29</v>
      </c>
      <c r="D83" s="24">
        <v>29738</v>
      </c>
      <c r="E83" s="30">
        <f t="shared" si="7"/>
        <v>0.0229438271817275</v>
      </c>
      <c r="F83" s="30">
        <f t="shared" si="6"/>
        <v>0.0589145201425785</v>
      </c>
      <c r="G83" s="32">
        <f t="shared" si="8"/>
        <v>0.00135172456864573</v>
      </c>
    </row>
    <row r="84" spans="1:10">
      <c r="A84" s="31"/>
      <c r="B84" s="24"/>
      <c r="C84" s="24">
        <v>30</v>
      </c>
      <c r="D84" s="24">
        <v>30385</v>
      </c>
      <c r="E84" s="30">
        <f t="shared" si="7"/>
        <v>0.0217566749613289</v>
      </c>
      <c r="F84" s="30">
        <f t="shared" si="6"/>
        <v>0.0576600296198782</v>
      </c>
      <c r="G84" s="32">
        <f t="shared" si="8"/>
        <v>0.00125449052270029</v>
      </c>
    </row>
    <row r="85" spans="1:10">
      <c r="A85" s="31"/>
      <c r="B85" s="24"/>
      <c r="C85" s="24">
        <v>31</v>
      </c>
      <c r="D85" s="24">
        <v>31015</v>
      </c>
      <c r="E85" s="30">
        <f t="shared" si="7"/>
        <v>0.0207339147605727</v>
      </c>
      <c r="F85" s="30">
        <f t="shared" si="6"/>
        <v>0.0564887957439948</v>
      </c>
      <c r="G85" s="32">
        <f t="shared" si="8"/>
        <v>0.00117123387588339</v>
      </c>
    </row>
    <row r="86" spans="1:10">
      <c r="A86" s="31"/>
      <c r="B86" s="24"/>
      <c r="C86" s="24">
        <v>32</v>
      </c>
      <c r="D86" s="24">
        <v>31626</v>
      </c>
      <c r="E86" s="30">
        <f t="shared" si="7"/>
        <v>0.019700145091085</v>
      </c>
      <c r="F86" s="30">
        <f t="shared" si="6"/>
        <v>0.055397457787896</v>
      </c>
      <c r="G86" s="32">
        <f t="shared" si="8"/>
        <v>0.0010913379560988</v>
      </c>
    </row>
    <row r="87" spans="1:10">
      <c r="A87" s="31"/>
      <c r="B87" s="24"/>
      <c r="C87" s="24">
        <v>33</v>
      </c>
      <c r="D87" s="24">
        <v>32221</v>
      </c>
      <c r="E87" s="30">
        <f t="shared" si="7"/>
        <v>0.0188136343514829</v>
      </c>
      <c r="F87" s="30">
        <f t="shared" si="6"/>
        <v>0.054374476273238</v>
      </c>
      <c r="G87" s="32">
        <f t="shared" si="8"/>
        <v>0.00102298151465809</v>
      </c>
    </row>
    <row r="88" spans="1:10">
      <c r="A88" s="31"/>
      <c r="B88" s="24"/>
      <c r="C88" s="24">
        <v>34</v>
      </c>
      <c r="D88" s="24">
        <v>32798</v>
      </c>
      <c r="E88" s="30">
        <f t="shared" si="7"/>
        <v>0.0179075758045995</v>
      </c>
      <c r="F88" s="30">
        <f t="shared" si="6"/>
        <v>0.0534178913348375</v>
      </c>
      <c r="G88" s="32">
        <f t="shared" si="8"/>
        <v>0.000956584938400458</v>
      </c>
    </row>
    <row r="89" spans="1:10">
      <c r="A89" s="31"/>
      <c r="B89" s="24"/>
      <c r="C89" s="24">
        <v>35</v>
      </c>
      <c r="D89" s="24">
        <v>33359</v>
      </c>
      <c r="E89" s="30">
        <f t="shared" si="7"/>
        <v>0.0171047015061894</v>
      </c>
      <c r="F89" s="30">
        <f t="shared" si="6"/>
        <v>0.0525195599388471</v>
      </c>
      <c r="G89" s="32">
        <f t="shared" si="8"/>
        <v>0.000898331395990402</v>
      </c>
    </row>
    <row r="90" spans="1:10">
      <c r="A90" s="31"/>
      <c r="B90" s="24"/>
      <c r="C90" s="24">
        <v>36</v>
      </c>
      <c r="D90" s="24">
        <v>33905</v>
      </c>
      <c r="E90" s="30">
        <f t="shared" si="7"/>
        <v>0.0163673971042297</v>
      </c>
      <c r="F90" s="30">
        <f t="shared" si="6"/>
        <v>0.0516737944256009</v>
      </c>
      <c r="G90" s="32">
        <f t="shared" si="8"/>
        <v>0.000845765513246145</v>
      </c>
    </row>
    <row r="91" spans="1:10">
      <c r="A91" s="31"/>
      <c r="B91" s="24"/>
      <c r="C91" s="24">
        <v>37</v>
      </c>
      <c r="D91" s="24">
        <v>34435</v>
      </c>
      <c r="E91" s="30">
        <f t="shared" si="7"/>
        <v>0.0156319126972424</v>
      </c>
      <c r="F91" s="30">
        <f t="shared" si="6"/>
        <v>0.0508784666763467</v>
      </c>
      <c r="G91" s="32">
        <f t="shared" si="8"/>
        <v>0.000795327749254206</v>
      </c>
    </row>
    <row r="92" ht="14.25" spans="1:10">
      <c r="A92" s="39"/>
      <c r="B92" s="40"/>
      <c r="C92" s="40">
        <v>38</v>
      </c>
      <c r="D92" s="40">
        <v>34949</v>
      </c>
      <c r="E92" s="41">
        <f t="shared" si="7"/>
        <v>0.0149266734427183</v>
      </c>
      <c r="F92" s="41">
        <f t="shared" si="6"/>
        <v>0.0501301897049987</v>
      </c>
      <c r="G92" s="42">
        <f t="shared" si="8"/>
        <v>0.000748276971348029</v>
      </c>
    </row>
    <row r="93" spans="1:10">
      <c r="A93" s="25">
        <v>3</v>
      </c>
      <c r="B93" s="26">
        <v>0.75</v>
      </c>
      <c r="C93" s="27">
        <v>10</v>
      </c>
      <c r="D93" s="27">
        <v>6156</v>
      </c>
      <c r="E93" s="27"/>
      <c r="F93" s="28">
        <f>$A$93*365*$B$93/D93</f>
        <v>0.133406432748538</v>
      </c>
      <c r="G93" s="29"/>
      <c r="I93" s="19">
        <v>0.133406432748538</v>
      </c>
    </row>
    <row r="94" spans="1:10">
      <c r="A94" s="31"/>
      <c r="B94" s="24"/>
      <c r="C94" s="24">
        <v>11</v>
      </c>
      <c r="D94" s="24">
        <v>6680</v>
      </c>
      <c r="E94" s="30">
        <f>D94/D93-1</f>
        <v>0.0851202079272255</v>
      </c>
      <c r="F94" s="30">
        <f t="shared" ref="F94:F121" si="9">$A$93*365*$B$93/D94</f>
        <v>0.122941616766467</v>
      </c>
      <c r="G94" s="32">
        <f>F93-F94</f>
        <v>0.0104648159820709</v>
      </c>
      <c r="I94" s="19">
        <v>0.122941616766467</v>
      </c>
      <c r="J94" s="19">
        <v>0.0104648159820709</v>
      </c>
    </row>
    <row r="95" spans="1:10">
      <c r="A95" s="31"/>
      <c r="B95" s="24"/>
      <c r="C95" s="24">
        <v>12</v>
      </c>
      <c r="D95" s="24">
        <v>7189</v>
      </c>
      <c r="E95" s="30">
        <f t="shared" ref="E95:E121" si="10">D95/D94-1</f>
        <v>0.0761976047904191</v>
      </c>
      <c r="F95" s="30">
        <f t="shared" si="9"/>
        <v>0.114237028793991</v>
      </c>
      <c r="G95" s="32">
        <f t="shared" ref="G95:G121" si="11">F94-F95</f>
        <v>0.00870458797247624</v>
      </c>
      <c r="I95" s="19">
        <v>0.114237028793991</v>
      </c>
      <c r="J95" s="19">
        <v>0.00870458797247624</v>
      </c>
    </row>
    <row r="96" spans="1:10">
      <c r="A96" s="31"/>
      <c r="B96" s="24"/>
      <c r="C96" s="24">
        <v>13</v>
      </c>
      <c r="D96" s="24">
        <v>7684</v>
      </c>
      <c r="E96" s="30">
        <f t="shared" si="10"/>
        <v>0.0688551954374739</v>
      </c>
      <c r="F96" s="30">
        <f t="shared" si="9"/>
        <v>0.106877928162415</v>
      </c>
      <c r="G96" s="32">
        <f t="shared" si="11"/>
        <v>0.00735910063157541</v>
      </c>
      <c r="I96" s="19">
        <v>0.106877928162415</v>
      </c>
      <c r="J96" s="19">
        <v>0.00735910063157541</v>
      </c>
    </row>
    <row r="97" spans="1:10">
      <c r="A97" s="31"/>
      <c r="B97" s="24"/>
      <c r="C97" s="24">
        <v>14</v>
      </c>
      <c r="D97" s="24">
        <v>8165</v>
      </c>
      <c r="E97" s="30">
        <f t="shared" si="10"/>
        <v>0.0625976054138468</v>
      </c>
      <c r="F97" s="30">
        <f t="shared" si="9"/>
        <v>0.100581751377832</v>
      </c>
      <c r="G97" s="32">
        <f t="shared" si="11"/>
        <v>0.0062961767845832</v>
      </c>
      <c r="I97" s="19">
        <v>0.100581751377832</v>
      </c>
      <c r="J97" s="19">
        <v>0.0062961767845832</v>
      </c>
    </row>
    <row r="98" spans="1:10">
      <c r="A98" s="31"/>
      <c r="B98" s="24"/>
      <c r="C98" s="24">
        <v>15</v>
      </c>
      <c r="D98" s="24">
        <v>8632</v>
      </c>
      <c r="E98" s="30">
        <f t="shared" si="10"/>
        <v>0.0571953459889774</v>
      </c>
      <c r="F98" s="30">
        <f t="shared" si="9"/>
        <v>0.0951401760889713</v>
      </c>
      <c r="G98" s="32">
        <f t="shared" si="11"/>
        <v>0.00544157528886094</v>
      </c>
      <c r="I98" s="19">
        <v>0.0951401760889713</v>
      </c>
      <c r="J98" s="19">
        <v>0.00544157528886094</v>
      </c>
    </row>
    <row r="99" spans="1:10">
      <c r="A99" s="31"/>
      <c r="B99" s="24"/>
      <c r="C99" s="24">
        <v>16</v>
      </c>
      <c r="D99" s="24">
        <v>9086</v>
      </c>
      <c r="E99" s="30">
        <f t="shared" si="10"/>
        <v>0.0525949953660798</v>
      </c>
      <c r="F99" s="30">
        <f t="shared" si="9"/>
        <v>0.0903863086066476</v>
      </c>
      <c r="G99" s="32">
        <f t="shared" si="11"/>
        <v>0.00475386748232368</v>
      </c>
      <c r="I99" s="19">
        <v>0.0903863086066476</v>
      </c>
      <c r="J99" s="19">
        <v>0.00475386748232368</v>
      </c>
    </row>
    <row r="100" spans="1:10">
      <c r="A100" s="31"/>
      <c r="B100" s="24"/>
      <c r="C100" s="24">
        <v>17</v>
      </c>
      <c r="D100" s="24">
        <v>9527</v>
      </c>
      <c r="E100" s="30">
        <f t="shared" si="10"/>
        <v>0.0485362095531587</v>
      </c>
      <c r="F100" s="30">
        <f t="shared" si="9"/>
        <v>0.0862023722053112</v>
      </c>
      <c r="G100" s="32">
        <f t="shared" si="11"/>
        <v>0.00418393640133637</v>
      </c>
      <c r="I100" s="19">
        <v>0.0862023722053112</v>
      </c>
      <c r="J100" s="19">
        <v>0.00418393640133637</v>
      </c>
    </row>
    <row r="101" spans="1:10">
      <c r="A101" s="31"/>
      <c r="B101" s="24"/>
      <c r="C101" s="24">
        <v>18</v>
      </c>
      <c r="D101" s="24">
        <v>9955</v>
      </c>
      <c r="E101" s="30">
        <f t="shared" si="10"/>
        <v>0.0449249501417026</v>
      </c>
      <c r="F101" s="30">
        <f t="shared" si="9"/>
        <v>0.0824962330487192</v>
      </c>
      <c r="G101" s="32">
        <f t="shared" si="11"/>
        <v>0.00370613915659199</v>
      </c>
      <c r="I101" s="19">
        <v>0.0824962330487192</v>
      </c>
      <c r="J101" s="19">
        <v>0.00370613915659199</v>
      </c>
    </row>
    <row r="102" spans="1:10">
      <c r="A102" s="31"/>
      <c r="B102" s="24"/>
      <c r="C102" s="24">
        <v>19</v>
      </c>
      <c r="D102" s="24">
        <v>10372</v>
      </c>
      <c r="E102" s="30">
        <f t="shared" si="10"/>
        <v>0.0418884982420895</v>
      </c>
      <c r="F102" s="30">
        <f t="shared" si="9"/>
        <v>0.0791795217894331</v>
      </c>
      <c r="G102" s="32">
        <f t="shared" si="11"/>
        <v>0.00331671125928615</v>
      </c>
      <c r="I102" s="19">
        <v>0.0791795217894331</v>
      </c>
      <c r="J102" s="19">
        <v>0.00331671125928615</v>
      </c>
    </row>
    <row r="103" spans="1:10">
      <c r="A103" s="31"/>
      <c r="B103" s="24"/>
      <c r="C103" s="24">
        <v>20</v>
      </c>
      <c r="D103" s="24">
        <v>10776</v>
      </c>
      <c r="E103" s="30">
        <f t="shared" si="10"/>
        <v>0.03895102198226</v>
      </c>
      <c r="F103" s="30">
        <f t="shared" si="9"/>
        <v>0.0762110244988864</v>
      </c>
      <c r="G103" s="32">
        <f t="shared" si="11"/>
        <v>0.00296849729054667</v>
      </c>
      <c r="I103" s="19">
        <v>0.0762110244988864</v>
      </c>
      <c r="J103" s="19">
        <v>0.00296849729054667</v>
      </c>
    </row>
    <row r="104" spans="1:10">
      <c r="A104" s="31"/>
      <c r="B104" s="24"/>
      <c r="C104" s="24">
        <v>21</v>
      </c>
      <c r="D104" s="24">
        <v>11169</v>
      </c>
      <c r="E104" s="30">
        <f t="shared" si="10"/>
        <v>0.0364699331848553</v>
      </c>
      <c r="F104" s="30">
        <f t="shared" si="9"/>
        <v>0.0735294117647059</v>
      </c>
      <c r="G104" s="32">
        <f t="shared" si="11"/>
        <v>0.00268161273418054</v>
      </c>
      <c r="I104" s="19">
        <v>0.0735294117647059</v>
      </c>
      <c r="J104" s="19">
        <v>0.00268161273418054</v>
      </c>
    </row>
    <row r="105" spans="1:10">
      <c r="A105" s="31"/>
      <c r="B105" s="24"/>
      <c r="C105" s="24">
        <v>22</v>
      </c>
      <c r="D105" s="24">
        <v>11552</v>
      </c>
      <c r="E105" s="30">
        <f t="shared" si="10"/>
        <v>0.0342913421076192</v>
      </c>
      <c r="F105" s="30">
        <f t="shared" si="9"/>
        <v>0.0710915858725762</v>
      </c>
      <c r="G105" s="32">
        <f t="shared" si="11"/>
        <v>0.00243782589212971</v>
      </c>
      <c r="I105" s="19">
        <v>0.0710915858725762</v>
      </c>
      <c r="J105" s="19">
        <v>0.00243782589212971</v>
      </c>
    </row>
    <row r="106" spans="1:10">
      <c r="A106" s="31"/>
      <c r="B106" s="24"/>
      <c r="C106" s="24">
        <v>23</v>
      </c>
      <c r="D106" s="24">
        <v>11923</v>
      </c>
      <c r="E106" s="30">
        <f t="shared" si="10"/>
        <v>0.0321156509695291</v>
      </c>
      <c r="F106" s="30">
        <f t="shared" si="9"/>
        <v>0.0688794766417848</v>
      </c>
      <c r="G106" s="32">
        <f t="shared" si="11"/>
        <v>0.00221210923079139</v>
      </c>
      <c r="I106" s="19">
        <v>0.0688794766417848</v>
      </c>
      <c r="J106" s="19">
        <v>0.00221210923079139</v>
      </c>
    </row>
    <row r="107" spans="1:10">
      <c r="A107" s="31"/>
      <c r="B107" s="24"/>
      <c r="C107" s="24">
        <v>24</v>
      </c>
      <c r="D107" s="24">
        <v>12283</v>
      </c>
      <c r="E107" s="30">
        <f t="shared" si="10"/>
        <v>0.03019374318544</v>
      </c>
      <c r="F107" s="30">
        <f t="shared" si="9"/>
        <v>0.066860701782952</v>
      </c>
      <c r="G107" s="32">
        <f t="shared" si="11"/>
        <v>0.00201877485883274</v>
      </c>
      <c r="I107" s="19">
        <v>0.066860701782952</v>
      </c>
      <c r="J107" s="19">
        <v>0.00201877485883274</v>
      </c>
    </row>
    <row r="108" spans="1:10">
      <c r="A108" s="31"/>
      <c r="B108" s="24"/>
      <c r="C108" s="24">
        <v>25</v>
      </c>
      <c r="D108" s="24">
        <v>12634</v>
      </c>
      <c r="E108" s="30">
        <f t="shared" si="10"/>
        <v>0.0285760807620288</v>
      </c>
      <c r="F108" s="30">
        <f t="shared" si="9"/>
        <v>0.0650031660598385</v>
      </c>
      <c r="G108" s="32">
        <f t="shared" si="11"/>
        <v>0.00185753572311352</v>
      </c>
      <c r="I108" s="19">
        <v>0.0650031660598385</v>
      </c>
      <c r="J108" s="19">
        <v>0.00185753572311352</v>
      </c>
    </row>
    <row r="109" spans="1:10">
      <c r="A109" s="31"/>
      <c r="B109" s="24"/>
      <c r="C109" s="24">
        <v>26</v>
      </c>
      <c r="D109" s="24">
        <v>12975</v>
      </c>
      <c r="E109" s="30">
        <f t="shared" si="10"/>
        <v>0.0269906601234764</v>
      </c>
      <c r="F109" s="30">
        <f t="shared" si="9"/>
        <v>0.0632947976878613</v>
      </c>
      <c r="G109" s="32">
        <f t="shared" si="11"/>
        <v>0.00170836837197726</v>
      </c>
      <c r="I109" s="19">
        <v>0.0632947976878613</v>
      </c>
      <c r="J109" s="19">
        <v>0.00170836837197726</v>
      </c>
    </row>
    <row r="110" spans="1:10">
      <c r="A110" s="31"/>
      <c r="B110" s="24"/>
      <c r="C110" s="24">
        <v>27</v>
      </c>
      <c r="D110" s="24">
        <v>13306</v>
      </c>
      <c r="E110" s="30">
        <f t="shared" si="10"/>
        <v>0.0255105973025047</v>
      </c>
      <c r="F110" s="30">
        <f t="shared" si="9"/>
        <v>0.0617202765669623</v>
      </c>
      <c r="G110" s="32">
        <f t="shared" si="11"/>
        <v>0.00157452112089899</v>
      </c>
      <c r="I110" s="19">
        <v>0.0617202765669623</v>
      </c>
      <c r="J110" s="19">
        <v>0.00157452112089899</v>
      </c>
    </row>
    <row r="111" spans="1:10">
      <c r="A111" s="31"/>
      <c r="B111" s="24"/>
      <c r="C111" s="24">
        <v>28</v>
      </c>
      <c r="D111" s="24">
        <v>13627</v>
      </c>
      <c r="E111" s="30">
        <f t="shared" si="10"/>
        <v>0.0241244551330226</v>
      </c>
      <c r="F111" s="30">
        <f t="shared" si="9"/>
        <v>0.0602663829162692</v>
      </c>
      <c r="G111" s="32">
        <f t="shared" si="11"/>
        <v>0.0014538936506931</v>
      </c>
      <c r="I111" s="19">
        <v>0.0602663829162692</v>
      </c>
      <c r="J111" s="19">
        <v>0.0014538936506931</v>
      </c>
    </row>
    <row r="112" spans="1:10">
      <c r="A112" s="31"/>
      <c r="B112" s="24"/>
      <c r="C112" s="24">
        <v>29</v>
      </c>
      <c r="D112" s="24">
        <v>13940</v>
      </c>
      <c r="E112" s="30">
        <f t="shared" si="10"/>
        <v>0.0229691054524106</v>
      </c>
      <c r="F112" s="30">
        <f t="shared" si="9"/>
        <v>0.0589131994261119</v>
      </c>
      <c r="G112" s="32">
        <f t="shared" si="11"/>
        <v>0.00135318349015726</v>
      </c>
      <c r="I112" s="19">
        <v>0.0589131994261119</v>
      </c>
      <c r="J112" s="19">
        <v>0.00135318349015726</v>
      </c>
    </row>
    <row r="113" spans="1:10">
      <c r="A113" s="31"/>
      <c r="B113" s="24"/>
      <c r="C113" s="24">
        <v>30</v>
      </c>
      <c r="D113" s="24">
        <v>14243</v>
      </c>
      <c r="E113" s="30">
        <f t="shared" si="10"/>
        <v>0.0217360114777618</v>
      </c>
      <c r="F113" s="30">
        <f t="shared" si="9"/>
        <v>0.0576599031102998</v>
      </c>
      <c r="G113" s="32">
        <f t="shared" si="11"/>
        <v>0.00125329631581211</v>
      </c>
      <c r="I113" s="19">
        <v>0.0576599031102998</v>
      </c>
      <c r="J113" s="19">
        <v>0.00125329631581211</v>
      </c>
    </row>
    <row r="114" spans="1:10">
      <c r="A114" s="31"/>
      <c r="B114" s="24"/>
      <c r="C114" s="24">
        <v>31</v>
      </c>
      <c r="D114" s="24">
        <v>14538</v>
      </c>
      <c r="E114" s="30">
        <f t="shared" si="10"/>
        <v>0.0207119286667135</v>
      </c>
      <c r="F114" s="30">
        <f t="shared" si="9"/>
        <v>0.056489888567891</v>
      </c>
      <c r="G114" s="32">
        <f t="shared" si="11"/>
        <v>0.00117001454240875</v>
      </c>
      <c r="I114" s="19">
        <v>0.056489888567891</v>
      </c>
      <c r="J114" s="19">
        <v>0.00117001454240875</v>
      </c>
    </row>
    <row r="115" spans="1:10">
      <c r="A115" s="31"/>
      <c r="B115" s="24"/>
      <c r="C115" s="24">
        <v>32</v>
      </c>
      <c r="D115" s="24">
        <v>14825</v>
      </c>
      <c r="E115" s="30">
        <f t="shared" si="10"/>
        <v>0.0197413674508184</v>
      </c>
      <c r="F115" s="30">
        <f t="shared" si="9"/>
        <v>0.0553962900505902</v>
      </c>
      <c r="G115" s="32">
        <f t="shared" si="11"/>
        <v>0.00109359851730082</v>
      </c>
      <c r="I115" s="19">
        <v>0.0553962900505902</v>
      </c>
      <c r="J115" s="19">
        <v>0.00109359851730082</v>
      </c>
    </row>
    <row r="116" spans="1:10">
      <c r="A116" s="31"/>
      <c r="B116" s="24"/>
      <c r="C116" s="24">
        <v>33</v>
      </c>
      <c r="D116" s="24">
        <v>15104</v>
      </c>
      <c r="E116" s="30">
        <f t="shared" si="10"/>
        <v>0.0188195615514335</v>
      </c>
      <c r="F116" s="30">
        <f t="shared" si="9"/>
        <v>0.0543730137711864</v>
      </c>
      <c r="G116" s="32">
        <f t="shared" si="11"/>
        <v>0.00102327627940378</v>
      </c>
      <c r="I116" s="19">
        <v>0.0543730137711864</v>
      </c>
      <c r="J116" s="19">
        <v>0.00102327627940378</v>
      </c>
    </row>
    <row r="117" spans="1:10">
      <c r="A117" s="31"/>
      <c r="B117" s="24"/>
      <c r="C117" s="24">
        <v>34</v>
      </c>
      <c r="D117" s="24">
        <v>15374</v>
      </c>
      <c r="E117" s="30">
        <f t="shared" si="10"/>
        <v>0.017876059322034</v>
      </c>
      <c r="F117" s="30">
        <f t="shared" si="9"/>
        <v>0.0534181084948615</v>
      </c>
      <c r="G117" s="32">
        <f t="shared" si="11"/>
        <v>0.000954905276324983</v>
      </c>
      <c r="I117" s="19">
        <v>0.0534181084948615</v>
      </c>
      <c r="J117" s="19">
        <v>0.000954905276324983</v>
      </c>
    </row>
    <row r="118" spans="1:10">
      <c r="A118" s="31"/>
      <c r="B118" s="24"/>
      <c r="C118" s="24">
        <v>35</v>
      </c>
      <c r="D118" s="24">
        <v>15637</v>
      </c>
      <c r="E118" s="30">
        <f t="shared" si="10"/>
        <v>0.0171068036945492</v>
      </c>
      <c r="F118" s="30">
        <f t="shared" si="9"/>
        <v>0.0525196648973588</v>
      </c>
      <c r="G118" s="32">
        <f t="shared" si="11"/>
        <v>0.000898443597502629</v>
      </c>
      <c r="I118" s="19">
        <v>0.0525196648973588</v>
      </c>
      <c r="J118" s="19">
        <v>0.000898443597502629</v>
      </c>
    </row>
    <row r="119" spans="1:10">
      <c r="A119" s="31"/>
      <c r="B119" s="24"/>
      <c r="C119" s="24">
        <v>36</v>
      </c>
      <c r="D119" s="24">
        <v>15893</v>
      </c>
      <c r="E119" s="30">
        <f t="shared" si="10"/>
        <v>0.0163714267442605</v>
      </c>
      <c r="F119" s="30">
        <f t="shared" si="9"/>
        <v>0.0516736928207387</v>
      </c>
      <c r="G119" s="32">
        <f t="shared" si="11"/>
        <v>0.000845972076620134</v>
      </c>
      <c r="I119" s="19">
        <v>0.0516736928207387</v>
      </c>
      <c r="J119" s="19">
        <v>0.000845972076620134</v>
      </c>
    </row>
    <row r="120" spans="1:10">
      <c r="A120" s="31"/>
      <c r="B120" s="24"/>
      <c r="C120" s="24">
        <v>37</v>
      </c>
      <c r="D120" s="24">
        <v>16141</v>
      </c>
      <c r="E120" s="30">
        <f t="shared" si="10"/>
        <v>0.0156043541181652</v>
      </c>
      <c r="F120" s="30">
        <f t="shared" si="9"/>
        <v>0.0508797472275571</v>
      </c>
      <c r="G120" s="32">
        <f t="shared" si="11"/>
        <v>0.000793945593181543</v>
      </c>
      <c r="I120" s="19">
        <v>0.0508797472275571</v>
      </c>
      <c r="J120" s="19">
        <v>0.000793945593181543</v>
      </c>
    </row>
    <row r="121" ht="14.25" spans="1:10">
      <c r="A121" s="39"/>
      <c r="B121" s="40"/>
      <c r="C121" s="40">
        <v>38</v>
      </c>
      <c r="D121" s="40">
        <v>16383</v>
      </c>
      <c r="E121" s="41">
        <f t="shared" si="10"/>
        <v>0.0149928752865374</v>
      </c>
      <c r="F121" s="41">
        <f t="shared" si="9"/>
        <v>0.0501281816517121</v>
      </c>
      <c r="G121" s="42">
        <f t="shared" si="11"/>
        <v>0.000751565575845006</v>
      </c>
      <c r="I121" s="19">
        <v>0.0501281816517121</v>
      </c>
      <c r="J121" s="19">
        <v>0.000751565575845006</v>
      </c>
    </row>
  </sheetData>
  <sheetProtection password="CEE9" sheet="1" objects="1" scenarios="1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M92"/>
  <sheetViews>
    <sheetView zoomScale="80" zoomScaleNormal="80" topLeftCell="J1" workbookViewId="0">
      <selection activeCell="R20" sqref="R20"/>
    </sheetView>
  </sheetViews>
  <sheetFormatPr defaultColWidth="8.875" defaultRowHeight="13.5"/>
  <cols>
    <col min="1" max="9" width="8.875" style="18"/>
    <col min="10" max="39" width="8.875" style="19"/>
    <col min="40" max="16384" width="8.875" style="18"/>
  </cols>
  <sheetData>
    <row r="1" ht="14.25" spans="1:39">
      <c r="A1" s="19"/>
      <c r="B1" s="19"/>
      <c r="C1" s="19"/>
      <c r="D1" s="19"/>
      <c r="E1" s="19"/>
      <c r="F1" s="19"/>
      <c r="G1" s="19"/>
    </row>
    <row r="2" spans="1:39">
      <c r="A2" s="20"/>
      <c r="B2" s="20"/>
      <c r="C2" s="20"/>
      <c r="D2" s="20"/>
      <c r="E2" s="20"/>
      <c r="F2" s="20"/>
      <c r="G2" s="20"/>
    </row>
    <row r="3" spans="1:39">
      <c r="A3" s="21" t="s">
        <v>63</v>
      </c>
      <c r="B3" s="22">
        <v>0.06</v>
      </c>
      <c r="C3" s="21" t="s">
        <v>64</v>
      </c>
      <c r="D3" s="22">
        <v>0.03</v>
      </c>
      <c r="E3" s="21" t="s">
        <v>65</v>
      </c>
      <c r="F3" s="22">
        <v>0.1</v>
      </c>
      <c r="G3" s="19"/>
    </row>
    <row r="4" spans="1:39">
      <c r="A4" s="19"/>
      <c r="B4" s="19"/>
      <c r="C4" s="19"/>
      <c r="D4" s="19"/>
      <c r="E4" s="19"/>
      <c r="F4" s="19"/>
      <c r="G4" s="19"/>
      <c r="J4" s="19" t="s">
        <v>71</v>
      </c>
    </row>
    <row r="5" ht="21.75" spans="1:39">
      <c r="A5" s="19" t="s">
        <v>75</v>
      </c>
      <c r="B5" s="19" t="s">
        <v>76</v>
      </c>
      <c r="C5" s="19" t="s">
        <v>77</v>
      </c>
      <c r="D5" s="19" t="s">
        <v>78</v>
      </c>
      <c r="E5" s="19" t="s">
        <v>79</v>
      </c>
      <c r="F5" s="19" t="s">
        <v>66</v>
      </c>
      <c r="G5" s="19"/>
      <c r="J5" s="23" t="s">
        <v>67</v>
      </c>
      <c r="K5" s="24">
        <v>20</v>
      </c>
      <c r="L5" s="24">
        <v>21</v>
      </c>
      <c r="M5" s="24">
        <v>22</v>
      </c>
      <c r="N5" s="24">
        <v>23</v>
      </c>
      <c r="O5" s="24">
        <v>24</v>
      </c>
      <c r="P5" s="24">
        <v>25</v>
      </c>
      <c r="Q5" s="24">
        <v>26</v>
      </c>
      <c r="R5" s="24">
        <v>27</v>
      </c>
      <c r="S5" s="24">
        <v>28</v>
      </c>
      <c r="T5" s="24">
        <v>29</v>
      </c>
      <c r="U5" s="24">
        <v>30</v>
      </c>
      <c r="V5" s="24">
        <v>31</v>
      </c>
      <c r="W5" s="24">
        <v>32</v>
      </c>
      <c r="X5" s="24">
        <v>33</v>
      </c>
      <c r="Y5" s="24">
        <v>34</v>
      </c>
      <c r="Z5" s="24">
        <v>35</v>
      </c>
      <c r="AA5" s="24">
        <v>36</v>
      </c>
      <c r="AB5" s="24">
        <v>37</v>
      </c>
      <c r="AC5" s="24">
        <v>38</v>
      </c>
      <c r="AD5" s="24">
        <v>39</v>
      </c>
      <c r="AE5" s="24">
        <v>40</v>
      </c>
      <c r="AF5" s="24">
        <v>41</v>
      </c>
      <c r="AG5" s="24">
        <v>42</v>
      </c>
      <c r="AH5" s="24">
        <v>43</v>
      </c>
      <c r="AI5" s="24">
        <v>44</v>
      </c>
      <c r="AJ5" s="24">
        <v>45</v>
      </c>
      <c r="AK5" s="24">
        <v>46</v>
      </c>
      <c r="AL5" s="24">
        <v>47</v>
      </c>
      <c r="AM5" s="24">
        <v>48</v>
      </c>
    </row>
    <row r="6" spans="1:39">
      <c r="A6" s="25">
        <v>8</v>
      </c>
      <c r="B6" s="26">
        <v>0.8</v>
      </c>
      <c r="C6" s="27">
        <v>20</v>
      </c>
      <c r="D6" s="27">
        <v>32080</v>
      </c>
      <c r="E6" s="27"/>
      <c r="F6" s="28">
        <f>$A$6*365*$B$6/D6</f>
        <v>0.0728179551122194</v>
      </c>
      <c r="G6" s="29"/>
      <c r="J6" s="24">
        <v>8</v>
      </c>
      <c r="K6" s="24"/>
      <c r="L6" s="30">
        <v>0.0384975062344139</v>
      </c>
      <c r="M6" s="30">
        <v>0.0361999099504728</v>
      </c>
      <c r="N6" s="30">
        <v>0.0340951884360245</v>
      </c>
      <c r="O6" s="30">
        <v>0.0322146898985938</v>
      </c>
      <c r="P6" s="30">
        <v>0.0304494138080764</v>
      </c>
      <c r="Q6" s="30">
        <v>0.0288385567553331</v>
      </c>
      <c r="R6" s="30">
        <v>0.0273902470241905</v>
      </c>
      <c r="S6" s="30">
        <v>0.0260122087953158</v>
      </c>
      <c r="T6" s="30">
        <v>0.0247699069914276</v>
      </c>
      <c r="U6" s="30">
        <v>0.0235787577904689</v>
      </c>
      <c r="V6" s="30">
        <v>0.0225031254340882</v>
      </c>
      <c r="W6" s="30">
        <v>0.0214644749354707</v>
      </c>
      <c r="X6" s="30">
        <v>0.0205479452054795</v>
      </c>
      <c r="Y6" s="30">
        <v>0.0196346734432353</v>
      </c>
      <c r="Z6" s="30">
        <v>0.0188092448610075</v>
      </c>
      <c r="AA6" s="30">
        <v>0.0180229154470184</v>
      </c>
      <c r="AB6" s="30">
        <v>0.0172725405627439</v>
      </c>
      <c r="AC6" s="30">
        <v>0.0165956673598353</v>
      </c>
      <c r="AD6" s="30">
        <v>0.0159275514865054</v>
      </c>
      <c r="AE6" s="30">
        <v>0.0153064216596619</v>
      </c>
      <c r="AF6" s="30">
        <v>0.0147098463552697</v>
      </c>
      <c r="AG6" s="30">
        <v>0.0141740351409814</v>
      </c>
      <c r="AH6" s="30">
        <v>0.0136391700499541</v>
      </c>
      <c r="AI6" s="30">
        <v>0.0131234080253977</v>
      </c>
      <c r="AJ6" s="30">
        <v>0.0126619176884257</v>
      </c>
      <c r="AK6" s="30">
        <v>0.0121977547495682</v>
      </c>
      <c r="AL6" s="30">
        <v>0.0117663787280935</v>
      </c>
      <c r="AM6" s="30">
        <v>0.0113484646194926</v>
      </c>
    </row>
    <row r="7" spans="1:39">
      <c r="A7" s="31"/>
      <c r="B7" s="24"/>
      <c r="C7" s="24">
        <v>21</v>
      </c>
      <c r="D7" s="24">
        <v>33315</v>
      </c>
      <c r="E7" s="30">
        <f>D7/D6-1</f>
        <v>0.0384975062344139</v>
      </c>
      <c r="F7" s="30">
        <f t="shared" ref="F7:F34" si="0">$A$6*365*$B$6/D7</f>
        <v>0.070118565210866</v>
      </c>
      <c r="G7" s="32">
        <f>F6-F7</f>
        <v>0.00269938990135347</v>
      </c>
      <c r="J7" s="24">
        <v>5</v>
      </c>
      <c r="K7" s="24"/>
      <c r="L7" s="30">
        <v>0.038503740648379</v>
      </c>
      <c r="M7" s="30">
        <v>0.0362116991643453</v>
      </c>
      <c r="N7" s="30">
        <v>0.0340656284760845</v>
      </c>
      <c r="O7" s="30">
        <v>0.0322262561068531</v>
      </c>
      <c r="P7" s="30">
        <v>0.0304385584020843</v>
      </c>
      <c r="Q7" s="30">
        <v>0.0288651974210947</v>
      </c>
      <c r="R7" s="30">
        <v>0.0273591087811271</v>
      </c>
      <c r="S7" s="30">
        <v>0.0260325306968585</v>
      </c>
      <c r="T7" s="30">
        <v>0.024750359404748</v>
      </c>
      <c r="U7" s="30">
        <v>0.0235838325623721</v>
      </c>
      <c r="V7" s="30">
        <v>0.0224848125648245</v>
      </c>
      <c r="W7" s="30">
        <v>0.0214831721189725</v>
      </c>
      <c r="X7" s="30">
        <v>0.0205348276351256</v>
      </c>
      <c r="Y7" s="30">
        <v>0.0196698523023457</v>
      </c>
      <c r="Z7" s="30">
        <v>0.018779182713609</v>
      </c>
      <c r="AA7" s="30">
        <v>0.0180315803559481</v>
      </c>
      <c r="AB7" s="30">
        <v>0.0172850054221025</v>
      </c>
      <c r="AC7" s="30">
        <v>0.016571373195077</v>
      </c>
      <c r="AD7" s="30">
        <v>0.0159517000317764</v>
      </c>
      <c r="AE7" s="30">
        <v>0.0152946328037031</v>
      </c>
      <c r="AF7" s="30">
        <v>0.014725362742984</v>
      </c>
      <c r="AG7" s="30">
        <v>0.0141473633079328</v>
      </c>
      <c r="AH7" s="30">
        <v>0.0136506511001346</v>
      </c>
      <c r="AI7" s="30">
        <v>0.0131419627299842</v>
      </c>
      <c r="AJ7" s="30">
        <v>0.0126508482481198</v>
      </c>
      <c r="AK7" s="30">
        <v>0.0122049510650546</v>
      </c>
      <c r="AL7" s="30">
        <v>0.011744966442953</v>
      </c>
      <c r="AM7" s="30">
        <v>0.0113556511229165</v>
      </c>
    </row>
    <row r="8" spans="1:39">
      <c r="A8" s="31"/>
      <c r="B8" s="24"/>
      <c r="C8" s="24">
        <v>22</v>
      </c>
      <c r="D8" s="24">
        <v>34521</v>
      </c>
      <c r="E8" s="30">
        <f t="shared" ref="E8:E34" si="1">D8/D7-1</f>
        <v>0.0361999099504728</v>
      </c>
      <c r="F8" s="30">
        <f t="shared" si="0"/>
        <v>0.0676689551287622</v>
      </c>
      <c r="G8" s="32">
        <f t="shared" ref="G8:G34" si="2">F7-F8</f>
        <v>0.00244961008210377</v>
      </c>
      <c r="J8" s="24">
        <v>3</v>
      </c>
      <c r="K8" s="24"/>
      <c r="L8" s="30">
        <v>0.0384820003546729</v>
      </c>
      <c r="M8" s="30">
        <v>0.0362021857923498</v>
      </c>
      <c r="N8" s="30">
        <v>0.0341133816743573</v>
      </c>
      <c r="O8" s="30">
        <v>0.0321912350597608</v>
      </c>
      <c r="P8" s="30">
        <v>0.030492511965416</v>
      </c>
      <c r="Q8" s="30">
        <v>0.0288411116937599</v>
      </c>
      <c r="R8" s="30">
        <v>0.0273773117809815</v>
      </c>
      <c r="S8" s="30">
        <v>0.0260099220411056</v>
      </c>
      <c r="T8" s="30">
        <v>0.0247288802928785</v>
      </c>
      <c r="U8" s="30">
        <v>0.0235928547354229</v>
      </c>
      <c r="V8" s="30">
        <v>0.0225222258808033</v>
      </c>
      <c r="W8" s="30">
        <v>0.0214465125265666</v>
      </c>
      <c r="X8" s="30">
        <v>0.0205548549810846</v>
      </c>
      <c r="Y8" s="30">
        <v>0.0196466081799085</v>
      </c>
      <c r="Z8" s="30">
        <v>0.0187833252544838</v>
      </c>
      <c r="AA8" s="30">
        <v>0.0180206970381824</v>
      </c>
      <c r="AB8" s="30">
        <v>0.0172927498977624</v>
      </c>
      <c r="AC8" s="30">
        <v>0.0165967954976167</v>
      </c>
      <c r="AD8" s="30">
        <v>0.0159304033442549</v>
      </c>
      <c r="AE8" s="30">
        <v>0.0152913701067616</v>
      </c>
      <c r="AF8" s="30">
        <v>0.0147324607043102</v>
      </c>
      <c r="AG8" s="30">
        <v>0.0141947322970639</v>
      </c>
      <c r="AH8" s="30">
        <v>0.0136235431855676</v>
      </c>
      <c r="AI8" s="30">
        <v>0.0131254265763638</v>
      </c>
      <c r="AJ8" s="30">
        <v>0.0126444525055709</v>
      </c>
      <c r="AK8" s="30">
        <v>0.0122306944373369</v>
      </c>
      <c r="AL8" s="30">
        <v>0.0117290192113246</v>
      </c>
      <c r="AM8" s="30">
        <v>0.011393164101539</v>
      </c>
    </row>
    <row r="9" spans="1:39">
      <c r="A9" s="31"/>
      <c r="B9" s="24"/>
      <c r="C9" s="24">
        <v>23</v>
      </c>
      <c r="D9" s="24">
        <v>35698</v>
      </c>
      <c r="E9" s="30">
        <f t="shared" si="1"/>
        <v>0.0340951884360245</v>
      </c>
      <c r="F9" s="30">
        <f t="shared" si="0"/>
        <v>0.0654378396548826</v>
      </c>
      <c r="G9" s="32">
        <f t="shared" si="2"/>
        <v>0.00223111547387957</v>
      </c>
    </row>
    <row r="10" spans="1:39">
      <c r="A10" s="31"/>
      <c r="B10" s="24"/>
      <c r="C10" s="24">
        <v>24</v>
      </c>
      <c r="D10" s="24">
        <v>36848</v>
      </c>
      <c r="E10" s="30">
        <f t="shared" si="1"/>
        <v>0.0322146898985938</v>
      </c>
      <c r="F10" s="30">
        <f t="shared" si="0"/>
        <v>0.0633955709943552</v>
      </c>
      <c r="G10" s="32">
        <f t="shared" si="2"/>
        <v>0.00204226866052744</v>
      </c>
    </row>
    <row r="11" ht="14.25" spans="1:39">
      <c r="A11" s="31"/>
      <c r="B11" s="24"/>
      <c r="C11" s="24">
        <v>25</v>
      </c>
      <c r="D11" s="24">
        <v>37970</v>
      </c>
      <c r="E11" s="30">
        <f t="shared" si="1"/>
        <v>0.0304494138080764</v>
      </c>
      <c r="F11" s="30">
        <f t="shared" si="0"/>
        <v>0.0615222544113774</v>
      </c>
      <c r="G11" s="32">
        <f t="shared" si="2"/>
        <v>0.00187331658297779</v>
      </c>
      <c r="J11" s="33" t="s">
        <v>66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</row>
    <row r="12" ht="21" spans="1:39">
      <c r="A12" s="31"/>
      <c r="B12" s="24"/>
      <c r="C12" s="24">
        <v>26</v>
      </c>
      <c r="D12" s="24">
        <v>39065</v>
      </c>
      <c r="E12" s="30">
        <f t="shared" si="1"/>
        <v>0.0288385567553331</v>
      </c>
      <c r="F12" s="30">
        <f t="shared" si="0"/>
        <v>0.0597977729425317</v>
      </c>
      <c r="G12" s="32">
        <f t="shared" si="2"/>
        <v>0.00172448146884573</v>
      </c>
      <c r="J12" s="34" t="s">
        <v>67</v>
      </c>
      <c r="K12" s="35">
        <v>20</v>
      </c>
      <c r="L12" s="36">
        <v>21</v>
      </c>
      <c r="M12" s="36">
        <v>22</v>
      </c>
      <c r="N12" s="36">
        <v>23</v>
      </c>
      <c r="O12" s="36">
        <v>24</v>
      </c>
      <c r="P12" s="36">
        <v>25</v>
      </c>
      <c r="Q12" s="36">
        <v>26</v>
      </c>
      <c r="R12" s="36">
        <v>27</v>
      </c>
      <c r="S12" s="36">
        <v>28</v>
      </c>
      <c r="T12" s="36">
        <v>29</v>
      </c>
      <c r="U12" s="36">
        <v>30</v>
      </c>
      <c r="V12" s="36">
        <v>31</v>
      </c>
      <c r="W12" s="36">
        <v>32</v>
      </c>
      <c r="X12" s="36">
        <v>33</v>
      </c>
      <c r="Y12" s="36">
        <v>34</v>
      </c>
      <c r="Z12" s="36">
        <v>35</v>
      </c>
      <c r="AA12" s="36">
        <v>36</v>
      </c>
      <c r="AB12" s="36">
        <v>37</v>
      </c>
      <c r="AC12" s="36">
        <v>38</v>
      </c>
      <c r="AD12" s="36">
        <v>39</v>
      </c>
      <c r="AE12" s="36">
        <v>40</v>
      </c>
      <c r="AF12" s="36">
        <v>41</v>
      </c>
      <c r="AG12" s="36">
        <v>42</v>
      </c>
      <c r="AH12" s="36">
        <v>43</v>
      </c>
      <c r="AI12" s="36">
        <v>44</v>
      </c>
      <c r="AJ12" s="36">
        <v>45</v>
      </c>
      <c r="AK12" s="36">
        <v>46</v>
      </c>
      <c r="AL12" s="36">
        <v>47</v>
      </c>
      <c r="AM12" s="36">
        <v>48</v>
      </c>
    </row>
    <row r="13" spans="1:39">
      <c r="A13" s="31"/>
      <c r="B13" s="24"/>
      <c r="C13" s="24">
        <v>27</v>
      </c>
      <c r="D13" s="24">
        <v>40135</v>
      </c>
      <c r="E13" s="30">
        <f t="shared" si="1"/>
        <v>0.0273902470241905</v>
      </c>
      <c r="F13" s="30">
        <f t="shared" si="0"/>
        <v>0.0582035629749595</v>
      </c>
      <c r="G13" s="32">
        <f t="shared" si="2"/>
        <v>0.00159420996757217</v>
      </c>
      <c r="J13" s="36">
        <v>8</v>
      </c>
      <c r="K13" s="37">
        <v>0.0728179551122194</v>
      </c>
      <c r="L13" s="37">
        <v>0.070118565210866</v>
      </c>
      <c r="M13" s="37">
        <v>0.0676689551287622</v>
      </c>
      <c r="N13" s="37">
        <v>0.0654378396548826</v>
      </c>
      <c r="O13" s="37">
        <v>0.0633955709943552</v>
      </c>
      <c r="P13" s="37">
        <v>0.0615222544113774</v>
      </c>
      <c r="Q13" s="37">
        <v>0.0597977729425317</v>
      </c>
      <c r="R13" s="37">
        <v>0.0582035629749595</v>
      </c>
      <c r="S13" s="37">
        <v>0.0567279438548775</v>
      </c>
      <c r="T13" s="37">
        <v>0.0553567620085784</v>
      </c>
      <c r="U13" s="37">
        <v>0.0540815854053804</v>
      </c>
      <c r="V13" s="37">
        <v>0.0528913643979532</v>
      </c>
      <c r="W13" s="37">
        <v>0.0517799352750809</v>
      </c>
      <c r="X13" s="37">
        <v>0.0507373862426967</v>
      </c>
      <c r="Y13" s="37">
        <v>0.0497603578655874</v>
      </c>
      <c r="Z13" s="37">
        <v>0.0488416826963285</v>
      </c>
      <c r="AA13" s="37">
        <v>0.0479769973300472</v>
      </c>
      <c r="AB13" s="37">
        <v>0.0471623831539844</v>
      </c>
      <c r="AC13" s="37">
        <v>0.0463924691676762</v>
      </c>
      <c r="AD13" s="37">
        <v>0.0456651353728863</v>
      </c>
      <c r="AE13" s="37">
        <v>0.044976702992029</v>
      </c>
      <c r="AF13" s="37">
        <v>0.0443246935600167</v>
      </c>
      <c r="AG13" s="37">
        <v>0.0437052143164512</v>
      </c>
      <c r="AH13" s="37">
        <v>0.0431171324153716</v>
      </c>
      <c r="AI13" s="37">
        <v>0.0425586183023921</v>
      </c>
      <c r="AJ13" s="37">
        <v>0.0420264824409902</v>
      </c>
      <c r="AK13" s="37">
        <v>0.0415200312822153</v>
      </c>
      <c r="AL13" s="37">
        <v>0.0410371723701778</v>
      </c>
      <c r="AM13" s="37">
        <v>0.0405766892478722</v>
      </c>
    </row>
    <row r="14" spans="1:39">
      <c r="A14" s="31"/>
      <c r="B14" s="24"/>
      <c r="C14" s="24">
        <v>28</v>
      </c>
      <c r="D14" s="24">
        <v>41179</v>
      </c>
      <c r="E14" s="30">
        <f t="shared" si="1"/>
        <v>0.0260122087953158</v>
      </c>
      <c r="F14" s="30">
        <f t="shared" si="0"/>
        <v>0.0567279438548775</v>
      </c>
      <c r="G14" s="32">
        <f t="shared" si="2"/>
        <v>0.00147561912008203</v>
      </c>
      <c r="J14" s="36">
        <v>5</v>
      </c>
      <c r="K14" s="37">
        <v>0.0728179551122194</v>
      </c>
      <c r="L14" s="37">
        <v>0.0701181442704831</v>
      </c>
      <c r="M14" s="37">
        <v>0.067667779013719</v>
      </c>
      <c r="N14" s="37">
        <v>0.0654385729012595</v>
      </c>
      <c r="O14" s="37">
        <v>0.0633955709943552</v>
      </c>
      <c r="P14" s="37">
        <v>0.0615229025325524</v>
      </c>
      <c r="Q14" s="37">
        <v>0.0597968545216252</v>
      </c>
      <c r="R14" s="37">
        <v>0.058204433104768</v>
      </c>
      <c r="S14" s="37">
        <v>0.0567276683374131</v>
      </c>
      <c r="T14" s="37">
        <v>0.0553575491013877</v>
      </c>
      <c r="U14" s="37">
        <v>0.0540820862349978</v>
      </c>
      <c r="V14" s="37">
        <v>0.0528928015070826</v>
      </c>
      <c r="W14" s="37">
        <v>0.0517803943821819</v>
      </c>
      <c r="X14" s="37">
        <v>0.0507384882710686</v>
      </c>
      <c r="Y14" s="37">
        <v>0.0497597218908694</v>
      </c>
      <c r="Z14" s="37">
        <v>0.0488424996654623</v>
      </c>
      <c r="AA14" s="37">
        <v>0.0479773914757977</v>
      </c>
      <c r="AB14" s="37">
        <v>0.0471621927189327</v>
      </c>
      <c r="AC14" s="37">
        <v>0.0463933905306641</v>
      </c>
      <c r="AD14" s="37">
        <v>0.0456649568372326</v>
      </c>
      <c r="AE14" s="37">
        <v>0.0449770493823357</v>
      </c>
      <c r="AF14" s="37">
        <v>0.0443243571450257</v>
      </c>
      <c r="AG14" s="37">
        <v>0.0437060320311331</v>
      </c>
      <c r="AH14" s="37">
        <v>0.0431174507545554</v>
      </c>
      <c r="AI14" s="37">
        <v>0.0425581530927535</v>
      </c>
      <c r="AJ14" s="37">
        <v>0.0420264824409902</v>
      </c>
      <c r="AK14" s="37">
        <v>0.0415197360937322</v>
      </c>
      <c r="AL14" s="37">
        <v>0.0410377491075695</v>
      </c>
      <c r="AM14" s="37">
        <v>0.0405769711792335</v>
      </c>
    </row>
    <row r="15" spans="1:39">
      <c r="A15" s="31"/>
      <c r="B15" s="24"/>
      <c r="C15" s="24">
        <v>29</v>
      </c>
      <c r="D15" s="24">
        <v>42199</v>
      </c>
      <c r="E15" s="30">
        <f t="shared" si="1"/>
        <v>0.0247699069914276</v>
      </c>
      <c r="F15" s="30">
        <f t="shared" si="0"/>
        <v>0.0553567620085784</v>
      </c>
      <c r="G15" s="32">
        <f t="shared" si="2"/>
        <v>0.00137118184629908</v>
      </c>
      <c r="J15" s="36">
        <v>3</v>
      </c>
      <c r="K15" s="37">
        <v>0.072818762191878</v>
      </c>
      <c r="L15" s="37">
        <v>0.0701203893442623</v>
      </c>
      <c r="M15" s="37">
        <v>0.0676705669083718</v>
      </c>
      <c r="N15" s="37">
        <v>0.0654382470119522</v>
      </c>
      <c r="O15" s="37">
        <v>0.0633974062065771</v>
      </c>
      <c r="P15" s="37">
        <v>0.0615214622818189</v>
      </c>
      <c r="Q15" s="37">
        <v>0.0597968545216252</v>
      </c>
      <c r="R15" s="37">
        <v>0.0582034018426648</v>
      </c>
      <c r="S15" s="37">
        <v>0.0567279132416937</v>
      </c>
      <c r="T15" s="37">
        <v>0.0553589484327604</v>
      </c>
      <c r="U15" s="37">
        <v>0.0540829766216661</v>
      </c>
      <c r="V15" s="37">
        <v>0.0528917369743028</v>
      </c>
      <c r="W15" s="37">
        <v>0.051781210592686</v>
      </c>
      <c r="X15" s="37">
        <v>0.0507382923514148</v>
      </c>
      <c r="Y15" s="37">
        <v>0.0497606640814348</v>
      </c>
      <c r="Z15" s="37">
        <v>0.0488432258831926</v>
      </c>
      <c r="AA15" s="37">
        <v>0.0479786177484372</v>
      </c>
      <c r="AB15" s="37">
        <v>0.0471630391087119</v>
      </c>
      <c r="AC15" s="37">
        <v>0.0463930629307423</v>
      </c>
      <c r="AD15" s="37">
        <v>0.0456655916370107</v>
      </c>
      <c r="AE15" s="37">
        <v>0.0449778191576757</v>
      </c>
      <c r="AF15" s="37">
        <v>0.0443248056994819</v>
      </c>
      <c r="AG15" s="37">
        <v>0.0437044329732319</v>
      </c>
      <c r="AH15" s="37">
        <v>0.0431170263033549</v>
      </c>
      <c r="AI15" s="37">
        <v>0.0425584287713116</v>
      </c>
      <c r="AJ15" s="37">
        <v>0.0420270201115603</v>
      </c>
      <c r="AK15" s="37">
        <v>0.0415192113245703</v>
      </c>
      <c r="AL15" s="37">
        <v>0.0410378772736358</v>
      </c>
      <c r="AM15" s="37">
        <v>0.0405755928853755</v>
      </c>
    </row>
    <row r="16" spans="1:39">
      <c r="A16" s="31"/>
      <c r="B16" s="24"/>
      <c r="C16" s="24">
        <v>30</v>
      </c>
      <c r="D16" s="24">
        <v>43194</v>
      </c>
      <c r="E16" s="30">
        <f t="shared" si="1"/>
        <v>0.0235787577904689</v>
      </c>
      <c r="F16" s="30">
        <f t="shared" si="0"/>
        <v>0.0540815854053804</v>
      </c>
      <c r="G16" s="32">
        <f t="shared" si="2"/>
        <v>0.00127517660319803</v>
      </c>
    </row>
    <row r="17" spans="1:39">
      <c r="A17" s="31"/>
      <c r="B17" s="24"/>
      <c r="C17" s="24">
        <v>31</v>
      </c>
      <c r="D17" s="24">
        <v>44166</v>
      </c>
      <c r="E17" s="30">
        <f t="shared" si="1"/>
        <v>0.0225031254340882</v>
      </c>
      <c r="F17" s="30">
        <f t="shared" si="0"/>
        <v>0.0528913643979532</v>
      </c>
      <c r="G17" s="32">
        <f t="shared" si="2"/>
        <v>0.0011902210074272</v>
      </c>
    </row>
    <row r="18" ht="14.25" spans="1:39">
      <c r="A18" s="31"/>
      <c r="B18" s="24"/>
      <c r="C18" s="24">
        <v>32</v>
      </c>
      <c r="D18" s="24">
        <v>45114</v>
      </c>
      <c r="E18" s="30">
        <f t="shared" si="1"/>
        <v>0.0214644749354707</v>
      </c>
      <c r="F18" s="30">
        <f t="shared" si="0"/>
        <v>0.0517799352750809</v>
      </c>
      <c r="G18" s="32">
        <f t="shared" si="2"/>
        <v>0.00111142912287227</v>
      </c>
      <c r="J18" s="19" t="s">
        <v>69</v>
      </c>
    </row>
    <row r="19" ht="21" spans="1:39">
      <c r="A19" s="31"/>
      <c r="B19" s="24"/>
      <c r="C19" s="24">
        <v>33</v>
      </c>
      <c r="D19" s="24">
        <v>46041</v>
      </c>
      <c r="E19" s="30">
        <f t="shared" si="1"/>
        <v>0.0205479452054795</v>
      </c>
      <c r="F19" s="30">
        <f t="shared" si="0"/>
        <v>0.0507373862426967</v>
      </c>
      <c r="G19" s="32">
        <f t="shared" si="2"/>
        <v>0.00104254903238418</v>
      </c>
      <c r="J19" s="23" t="s">
        <v>67</v>
      </c>
      <c r="K19" s="27">
        <v>20</v>
      </c>
      <c r="L19" s="24">
        <v>21</v>
      </c>
      <c r="M19" s="24">
        <v>22</v>
      </c>
      <c r="N19" s="24">
        <v>23</v>
      </c>
      <c r="O19" s="24">
        <v>24</v>
      </c>
      <c r="P19" s="24">
        <v>25</v>
      </c>
      <c r="Q19" s="24">
        <v>26</v>
      </c>
      <c r="R19" s="24">
        <v>27</v>
      </c>
      <c r="S19" s="24">
        <v>28</v>
      </c>
      <c r="T19" s="24">
        <v>29</v>
      </c>
      <c r="U19" s="24">
        <v>30</v>
      </c>
      <c r="V19" s="24">
        <v>31</v>
      </c>
      <c r="W19" s="24">
        <v>32</v>
      </c>
      <c r="X19" s="24">
        <v>33</v>
      </c>
      <c r="Y19" s="24">
        <v>34</v>
      </c>
      <c r="Z19" s="24">
        <v>35</v>
      </c>
      <c r="AA19" s="24">
        <v>36</v>
      </c>
      <c r="AB19" s="24">
        <v>37</v>
      </c>
      <c r="AC19" s="24">
        <v>38</v>
      </c>
      <c r="AD19" s="24">
        <v>39</v>
      </c>
      <c r="AE19" s="24">
        <v>40</v>
      </c>
      <c r="AF19" s="24">
        <v>41</v>
      </c>
      <c r="AG19" s="24">
        <v>42</v>
      </c>
      <c r="AH19" s="24">
        <v>43</v>
      </c>
      <c r="AI19" s="24">
        <v>44</v>
      </c>
      <c r="AJ19" s="24">
        <v>45</v>
      </c>
      <c r="AK19" s="24">
        <v>46</v>
      </c>
      <c r="AL19" s="24">
        <v>47</v>
      </c>
      <c r="AM19" s="24">
        <v>48</v>
      </c>
    </row>
    <row r="20" spans="1:39">
      <c r="A20" s="31"/>
      <c r="B20" s="24"/>
      <c r="C20" s="24">
        <v>34</v>
      </c>
      <c r="D20" s="24">
        <v>46945</v>
      </c>
      <c r="E20" s="30">
        <f t="shared" si="1"/>
        <v>0.0196346734432353</v>
      </c>
      <c r="F20" s="30">
        <f t="shared" si="0"/>
        <v>0.0497603578655874</v>
      </c>
      <c r="G20" s="32">
        <f t="shared" si="2"/>
        <v>0.000977028377109335</v>
      </c>
      <c r="J20" s="24">
        <v>8</v>
      </c>
      <c r="K20" s="24"/>
      <c r="L20" s="38">
        <v>0.00269938990135347</v>
      </c>
      <c r="M20" s="38">
        <v>0.00244961008210377</v>
      </c>
      <c r="N20" s="38">
        <v>0.00223111547387957</v>
      </c>
      <c r="O20" s="38">
        <v>0.00204226866052744</v>
      </c>
      <c r="P20" s="38">
        <v>0.00187331658297779</v>
      </c>
      <c r="Q20" s="38">
        <v>0.00172448146884573</v>
      </c>
      <c r="R20" s="38">
        <v>0.00159420996757217</v>
      </c>
      <c r="S20" s="38">
        <v>0.00147561912008203</v>
      </c>
      <c r="T20" s="38">
        <v>0.00137118184629908</v>
      </c>
      <c r="U20" s="38">
        <v>0.00127517660319803</v>
      </c>
      <c r="V20" s="38">
        <v>0.0011902210074272</v>
      </c>
      <c r="W20" s="38">
        <v>0.00111142912287227</v>
      </c>
      <c r="X20" s="38">
        <v>0.00104254903238418</v>
      </c>
      <c r="Y20" s="38">
        <v>0.000977028377109335</v>
      </c>
      <c r="Z20" s="38">
        <v>0.000918675169258878</v>
      </c>
      <c r="AA20" s="38">
        <v>0.000864685366281273</v>
      </c>
      <c r="AB20" s="38">
        <v>0.000814614176062864</v>
      </c>
      <c r="AC20" s="38">
        <v>0.000769913986308171</v>
      </c>
      <c r="AD20" s="38">
        <v>0.000727333794789876</v>
      </c>
      <c r="AE20" s="38">
        <v>0.000688432380857369</v>
      </c>
      <c r="AF20" s="38">
        <v>0.000652009432012261</v>
      </c>
      <c r="AG20" s="38">
        <v>0.0006194792435655</v>
      </c>
      <c r="AH20" s="38">
        <v>0.000588081901079646</v>
      </c>
      <c r="AI20" s="38">
        <v>0.000558514112979448</v>
      </c>
      <c r="AJ20" s="38">
        <v>0.00053213586140189</v>
      </c>
      <c r="AK20" s="38">
        <v>0.000506451158774866</v>
      </c>
      <c r="AL20" s="38">
        <v>0.000482858912037566</v>
      </c>
      <c r="AM20" s="38">
        <v>0.000460483122305629</v>
      </c>
    </row>
    <row r="21" spans="1:39">
      <c r="A21" s="31"/>
      <c r="B21" s="24"/>
      <c r="C21" s="24">
        <v>35</v>
      </c>
      <c r="D21" s="24">
        <v>47828</v>
      </c>
      <c r="E21" s="30">
        <f t="shared" si="1"/>
        <v>0.0188092448610075</v>
      </c>
      <c r="F21" s="30">
        <f t="shared" si="0"/>
        <v>0.0488416826963285</v>
      </c>
      <c r="G21" s="32">
        <f t="shared" si="2"/>
        <v>0.000918675169258878</v>
      </c>
      <c r="J21" s="24">
        <v>5</v>
      </c>
      <c r="K21" s="24"/>
      <c r="L21" s="38">
        <v>0.0026998108417363</v>
      </c>
      <c r="M21" s="38">
        <v>0.00245036525676419</v>
      </c>
      <c r="N21" s="38">
        <v>0.00222920611245948</v>
      </c>
      <c r="O21" s="38">
        <v>0.00204300190690428</v>
      </c>
      <c r="P21" s="38">
        <v>0.00187266846180283</v>
      </c>
      <c r="Q21" s="38">
        <v>0.0017260480109272</v>
      </c>
      <c r="R21" s="38">
        <v>0.00159242141685718</v>
      </c>
      <c r="S21" s="38">
        <v>0.00147676476735491</v>
      </c>
      <c r="T21" s="38">
        <v>0.00137011923602533</v>
      </c>
      <c r="U21" s="38">
        <v>0.00127546286638995</v>
      </c>
      <c r="V21" s="38">
        <v>0.00118928472791521</v>
      </c>
      <c r="W21" s="38">
        <v>0.0011124071249007</v>
      </c>
      <c r="X21" s="38">
        <v>0.00104190611111323</v>
      </c>
      <c r="Y21" s="38">
        <v>0.000978766380199204</v>
      </c>
      <c r="Z21" s="38">
        <v>0.000917222225407105</v>
      </c>
      <c r="AA21" s="38">
        <v>0.000865108189664621</v>
      </c>
      <c r="AB21" s="38">
        <v>0.000815198756864997</v>
      </c>
      <c r="AC21" s="38">
        <v>0.000768802188268587</v>
      </c>
      <c r="AD21" s="38">
        <v>0.000728433693431542</v>
      </c>
      <c r="AE21" s="38">
        <v>0.000687907454896858</v>
      </c>
      <c r="AF21" s="38">
        <v>0.000652692237310071</v>
      </c>
      <c r="AG21" s="38">
        <v>0.000618325113892586</v>
      </c>
      <c r="AH21" s="38">
        <v>0.000588581276577682</v>
      </c>
      <c r="AI21" s="38">
        <v>0.000559297661801933</v>
      </c>
      <c r="AJ21" s="38">
        <v>0.000531670651763239</v>
      </c>
      <c r="AK21" s="38">
        <v>0.000506746347257989</v>
      </c>
      <c r="AL21" s="38">
        <v>0.000481986986162725</v>
      </c>
      <c r="AM21" s="38">
        <v>0.000460777928336015</v>
      </c>
    </row>
    <row r="22" spans="1:39">
      <c r="A22" s="31"/>
      <c r="B22" s="24"/>
      <c r="C22" s="24">
        <v>36</v>
      </c>
      <c r="D22" s="24">
        <v>48690</v>
      </c>
      <c r="E22" s="30">
        <f t="shared" si="1"/>
        <v>0.0180229154470184</v>
      </c>
      <c r="F22" s="30">
        <f t="shared" si="0"/>
        <v>0.0479769973300472</v>
      </c>
      <c r="G22" s="32">
        <f t="shared" si="2"/>
        <v>0.000864685366281273</v>
      </c>
      <c r="J22" s="24">
        <v>3</v>
      </c>
      <c r="K22" s="24"/>
      <c r="L22" s="38">
        <v>0.0026983728476157</v>
      </c>
      <c r="M22" s="38">
        <v>0.00244982243589051</v>
      </c>
      <c r="N22" s="38">
        <v>0.00223231989641959</v>
      </c>
      <c r="O22" s="38">
        <v>0.00204084080537507</v>
      </c>
      <c r="P22" s="38">
        <v>0.00187594392475825</v>
      </c>
      <c r="Q22" s="38">
        <v>0.0017246077601937</v>
      </c>
      <c r="R22" s="38">
        <v>0.00159345267896038</v>
      </c>
      <c r="S22" s="38">
        <v>0.00147548860097106</v>
      </c>
      <c r="T22" s="38">
        <v>0.00136896480893335</v>
      </c>
      <c r="U22" s="38">
        <v>0.00127597181109425</v>
      </c>
      <c r="V22" s="38">
        <v>0.00119123964736329</v>
      </c>
      <c r="W22" s="38">
        <v>0.00111052638161682</v>
      </c>
      <c r="X22" s="38">
        <v>0.0010429182412712</v>
      </c>
      <c r="Y22" s="38">
        <v>0.000977628269979998</v>
      </c>
      <c r="Z22" s="38">
        <v>0.000917438198242228</v>
      </c>
      <c r="AA22" s="38">
        <v>0.000864608134755356</v>
      </c>
      <c r="AB22" s="38">
        <v>0.00081557863972534</v>
      </c>
      <c r="AC22" s="38">
        <v>0.000769976177969596</v>
      </c>
      <c r="AD22" s="38">
        <v>0.000727471293731609</v>
      </c>
      <c r="AE22" s="38">
        <v>0.000687772479335012</v>
      </c>
      <c r="AF22" s="38">
        <v>0.000653013458193803</v>
      </c>
      <c r="AG22" s="38">
        <v>0.000620372726249999</v>
      </c>
      <c r="AH22" s="38">
        <v>0.000587406669877007</v>
      </c>
      <c r="AI22" s="38">
        <v>0.000558597532043258</v>
      </c>
      <c r="AJ22" s="38">
        <v>0.000531408659751292</v>
      </c>
      <c r="AK22" s="38">
        <v>0.000507808786990034</v>
      </c>
      <c r="AL22" s="38">
        <v>0.000481334050934458</v>
      </c>
      <c r="AM22" s="38">
        <v>0.00046228438826032</v>
      </c>
    </row>
    <row r="23" spans="1:39">
      <c r="A23" s="31"/>
      <c r="B23" s="24"/>
      <c r="C23" s="24">
        <v>37</v>
      </c>
      <c r="D23" s="24">
        <v>49531</v>
      </c>
      <c r="E23" s="30">
        <f t="shared" si="1"/>
        <v>0.0172725405627439</v>
      </c>
      <c r="F23" s="30">
        <f t="shared" si="0"/>
        <v>0.0471623831539844</v>
      </c>
      <c r="G23" s="32">
        <f t="shared" si="2"/>
        <v>0.000814614176062864</v>
      </c>
    </row>
    <row r="24" spans="1:39">
      <c r="A24" s="31"/>
      <c r="B24" s="24"/>
      <c r="C24" s="24">
        <v>38</v>
      </c>
      <c r="D24" s="24">
        <v>50353</v>
      </c>
      <c r="E24" s="30">
        <f t="shared" si="1"/>
        <v>0.0165956673598353</v>
      </c>
      <c r="F24" s="30">
        <f t="shared" si="0"/>
        <v>0.0463924691676762</v>
      </c>
      <c r="G24" s="32">
        <f t="shared" si="2"/>
        <v>0.000769913986308171</v>
      </c>
    </row>
    <row r="25" spans="1:39">
      <c r="A25" s="31"/>
      <c r="B25" s="24"/>
      <c r="C25" s="24">
        <v>39</v>
      </c>
      <c r="D25" s="24">
        <v>51155</v>
      </c>
      <c r="E25" s="30">
        <f t="shared" si="1"/>
        <v>0.0159275514865054</v>
      </c>
      <c r="F25" s="30">
        <f t="shared" si="0"/>
        <v>0.0456651353728863</v>
      </c>
      <c r="G25" s="32">
        <f t="shared" si="2"/>
        <v>0.000727333794789876</v>
      </c>
    </row>
    <row r="26" spans="1:39">
      <c r="A26" s="31"/>
      <c r="B26" s="24"/>
      <c r="C26" s="24">
        <v>40</v>
      </c>
      <c r="D26" s="24">
        <v>51938</v>
      </c>
      <c r="E26" s="30">
        <f t="shared" si="1"/>
        <v>0.0153064216596619</v>
      </c>
      <c r="F26" s="30">
        <f t="shared" si="0"/>
        <v>0.044976702992029</v>
      </c>
      <c r="G26" s="32">
        <f t="shared" si="2"/>
        <v>0.000688432380857369</v>
      </c>
    </row>
    <row r="27" spans="1:39">
      <c r="A27" s="31"/>
      <c r="B27" s="24"/>
      <c r="C27" s="24">
        <v>41</v>
      </c>
      <c r="D27" s="24">
        <v>52702</v>
      </c>
      <c r="E27" s="30">
        <f t="shared" si="1"/>
        <v>0.0147098463552697</v>
      </c>
      <c r="F27" s="30">
        <f t="shared" si="0"/>
        <v>0.0443246935600167</v>
      </c>
      <c r="G27" s="32">
        <f t="shared" si="2"/>
        <v>0.000652009432012261</v>
      </c>
    </row>
    <row r="28" spans="1:39">
      <c r="A28" s="31"/>
      <c r="B28" s="24"/>
      <c r="C28" s="24">
        <v>42</v>
      </c>
      <c r="D28" s="24">
        <v>53449</v>
      </c>
      <c r="E28" s="30">
        <f t="shared" si="1"/>
        <v>0.0141740351409814</v>
      </c>
      <c r="F28" s="30">
        <f t="shared" si="0"/>
        <v>0.0437052143164512</v>
      </c>
      <c r="G28" s="32">
        <f t="shared" si="2"/>
        <v>0.0006194792435655</v>
      </c>
    </row>
    <row r="29" spans="1:39">
      <c r="A29" s="31"/>
      <c r="B29" s="24"/>
      <c r="C29" s="24">
        <v>43</v>
      </c>
      <c r="D29" s="24">
        <v>54178</v>
      </c>
      <c r="E29" s="30">
        <f t="shared" si="1"/>
        <v>0.0136391700499541</v>
      </c>
      <c r="F29" s="30">
        <f t="shared" si="0"/>
        <v>0.0431171324153716</v>
      </c>
      <c r="G29" s="32">
        <f t="shared" si="2"/>
        <v>0.000588081901079646</v>
      </c>
    </row>
    <row r="30" spans="1:39">
      <c r="A30" s="31"/>
      <c r="B30" s="24"/>
      <c r="C30" s="24">
        <v>44</v>
      </c>
      <c r="D30" s="24">
        <v>54889</v>
      </c>
      <c r="E30" s="30">
        <f t="shared" si="1"/>
        <v>0.0131234080253977</v>
      </c>
      <c r="F30" s="30">
        <f t="shared" si="0"/>
        <v>0.0425586183023921</v>
      </c>
      <c r="G30" s="32">
        <f t="shared" si="2"/>
        <v>0.000558514112979448</v>
      </c>
    </row>
    <row r="31" spans="1:39">
      <c r="A31" s="31"/>
      <c r="B31" s="24"/>
      <c r="C31" s="24">
        <v>45</v>
      </c>
      <c r="D31" s="24">
        <v>55584</v>
      </c>
      <c r="E31" s="30">
        <f t="shared" si="1"/>
        <v>0.0126619176884257</v>
      </c>
      <c r="F31" s="30">
        <f t="shared" si="0"/>
        <v>0.0420264824409902</v>
      </c>
      <c r="G31" s="32">
        <f t="shared" si="2"/>
        <v>0.00053213586140189</v>
      </c>
    </row>
    <row r="32" spans="1:39">
      <c r="A32" s="31"/>
      <c r="B32" s="24"/>
      <c r="C32" s="24">
        <v>46</v>
      </c>
      <c r="D32" s="24">
        <v>56262</v>
      </c>
      <c r="E32" s="30">
        <f t="shared" si="1"/>
        <v>0.0121977547495682</v>
      </c>
      <c r="F32" s="30">
        <f t="shared" si="0"/>
        <v>0.0415200312822153</v>
      </c>
      <c r="G32" s="32">
        <f t="shared" si="2"/>
        <v>0.000506451158774866</v>
      </c>
    </row>
    <row r="33" spans="1:7">
      <c r="A33" s="31"/>
      <c r="B33" s="24"/>
      <c r="C33" s="24">
        <v>47</v>
      </c>
      <c r="D33" s="24">
        <v>56924</v>
      </c>
      <c r="E33" s="30">
        <f t="shared" si="1"/>
        <v>0.0117663787280935</v>
      </c>
      <c r="F33" s="30">
        <f t="shared" si="0"/>
        <v>0.0410371723701778</v>
      </c>
      <c r="G33" s="32">
        <f t="shared" si="2"/>
        <v>0.000482858912037566</v>
      </c>
    </row>
    <row r="34" ht="14.25" spans="1:7">
      <c r="A34" s="39"/>
      <c r="B34" s="40"/>
      <c r="C34" s="24">
        <v>48</v>
      </c>
      <c r="D34" s="40">
        <v>57570</v>
      </c>
      <c r="E34" s="41">
        <f t="shared" si="1"/>
        <v>0.0113484646194926</v>
      </c>
      <c r="F34" s="41">
        <f t="shared" si="0"/>
        <v>0.0405766892478722</v>
      </c>
      <c r="G34" s="42">
        <f t="shared" si="2"/>
        <v>0.000460483122305629</v>
      </c>
    </row>
    <row r="35" spans="1:7">
      <c r="A35" s="25">
        <v>5</v>
      </c>
      <c r="B35" s="26">
        <v>0.8</v>
      </c>
      <c r="C35" s="27">
        <v>20</v>
      </c>
      <c r="D35" s="27">
        <v>20050</v>
      </c>
      <c r="E35" s="27"/>
      <c r="F35" s="28">
        <f>$A$35*365*$B$35/D35</f>
        <v>0.0728179551122194</v>
      </c>
      <c r="G35" s="29"/>
    </row>
    <row r="36" spans="1:7">
      <c r="A36" s="31"/>
      <c r="B36" s="24"/>
      <c r="C36" s="24">
        <v>21</v>
      </c>
      <c r="D36" s="24">
        <v>20822</v>
      </c>
      <c r="E36" s="30">
        <f>D36/D35-1</f>
        <v>0.038503740648379</v>
      </c>
      <c r="F36" s="30">
        <f t="shared" ref="F36:F63" si="3">$A$35*365*$B$35/D36</f>
        <v>0.0701181442704831</v>
      </c>
      <c r="G36" s="32">
        <f>F35-F36</f>
        <v>0.0026998108417363</v>
      </c>
    </row>
    <row r="37" spans="1:7">
      <c r="A37" s="31"/>
      <c r="B37" s="24"/>
      <c r="C37" s="24">
        <v>22</v>
      </c>
      <c r="D37" s="24">
        <v>21576</v>
      </c>
      <c r="E37" s="30">
        <f t="shared" ref="E37:E63" si="4">D37/D36-1</f>
        <v>0.0362116991643453</v>
      </c>
      <c r="F37" s="30">
        <f t="shared" si="3"/>
        <v>0.067667779013719</v>
      </c>
      <c r="G37" s="32">
        <f t="shared" ref="G37:G63" si="5">F36-F37</f>
        <v>0.00245036525676419</v>
      </c>
    </row>
    <row r="38" spans="1:7">
      <c r="A38" s="31"/>
      <c r="B38" s="24"/>
      <c r="C38" s="24">
        <v>23</v>
      </c>
      <c r="D38" s="24">
        <v>22311</v>
      </c>
      <c r="E38" s="30">
        <f t="shared" si="4"/>
        <v>0.0340656284760845</v>
      </c>
      <c r="F38" s="30">
        <f t="shared" si="3"/>
        <v>0.0654385729012595</v>
      </c>
      <c r="G38" s="32">
        <f t="shared" si="5"/>
        <v>0.00222920611245948</v>
      </c>
    </row>
    <row r="39" spans="1:7">
      <c r="A39" s="31"/>
      <c r="B39" s="24"/>
      <c r="C39" s="24">
        <v>24</v>
      </c>
      <c r="D39" s="24">
        <v>23030</v>
      </c>
      <c r="E39" s="30">
        <f t="shared" si="4"/>
        <v>0.0322262561068531</v>
      </c>
      <c r="F39" s="30">
        <f t="shared" si="3"/>
        <v>0.0633955709943552</v>
      </c>
      <c r="G39" s="32">
        <f t="shared" si="5"/>
        <v>0.00204300190690428</v>
      </c>
    </row>
    <row r="40" spans="1:7">
      <c r="A40" s="31"/>
      <c r="B40" s="24"/>
      <c r="C40" s="24">
        <v>25</v>
      </c>
      <c r="D40" s="24">
        <v>23731</v>
      </c>
      <c r="E40" s="30">
        <f t="shared" si="4"/>
        <v>0.0304385584020843</v>
      </c>
      <c r="F40" s="30">
        <f t="shared" si="3"/>
        <v>0.0615229025325524</v>
      </c>
      <c r="G40" s="32">
        <f t="shared" si="5"/>
        <v>0.00187266846180283</v>
      </c>
    </row>
    <row r="41" spans="1:7">
      <c r="A41" s="31"/>
      <c r="B41" s="24"/>
      <c r="C41" s="24">
        <v>26</v>
      </c>
      <c r="D41" s="24">
        <v>24416</v>
      </c>
      <c r="E41" s="30">
        <f t="shared" si="4"/>
        <v>0.0288651974210947</v>
      </c>
      <c r="F41" s="30">
        <f t="shared" si="3"/>
        <v>0.0597968545216252</v>
      </c>
      <c r="G41" s="32">
        <f t="shared" si="5"/>
        <v>0.0017260480109272</v>
      </c>
    </row>
    <row r="42" spans="1:7">
      <c r="A42" s="31"/>
      <c r="B42" s="24"/>
      <c r="C42" s="24">
        <v>27</v>
      </c>
      <c r="D42" s="24">
        <v>25084</v>
      </c>
      <c r="E42" s="30">
        <f t="shared" si="4"/>
        <v>0.0273591087811271</v>
      </c>
      <c r="F42" s="30">
        <f t="shared" si="3"/>
        <v>0.058204433104768</v>
      </c>
      <c r="G42" s="32">
        <f t="shared" si="5"/>
        <v>0.00159242141685718</v>
      </c>
    </row>
    <row r="43" spans="1:7">
      <c r="A43" s="31"/>
      <c r="B43" s="24"/>
      <c r="C43" s="24">
        <v>28</v>
      </c>
      <c r="D43" s="24">
        <v>25737</v>
      </c>
      <c r="E43" s="30">
        <f t="shared" si="4"/>
        <v>0.0260325306968585</v>
      </c>
      <c r="F43" s="30">
        <f t="shared" si="3"/>
        <v>0.0567276683374131</v>
      </c>
      <c r="G43" s="32">
        <f t="shared" si="5"/>
        <v>0.00147676476735491</v>
      </c>
    </row>
    <row r="44" spans="1:7">
      <c r="A44" s="31"/>
      <c r="B44" s="24"/>
      <c r="C44" s="24">
        <v>29</v>
      </c>
      <c r="D44" s="24">
        <v>26374</v>
      </c>
      <c r="E44" s="30">
        <f t="shared" si="4"/>
        <v>0.024750359404748</v>
      </c>
      <c r="F44" s="30">
        <f t="shared" si="3"/>
        <v>0.0553575491013877</v>
      </c>
      <c r="G44" s="32">
        <f t="shared" si="5"/>
        <v>0.00137011923602533</v>
      </c>
    </row>
    <row r="45" spans="1:7">
      <c r="A45" s="31"/>
      <c r="B45" s="24"/>
      <c r="C45" s="24">
        <v>30</v>
      </c>
      <c r="D45" s="24">
        <v>26996</v>
      </c>
      <c r="E45" s="30">
        <f t="shared" si="4"/>
        <v>0.0235838325623721</v>
      </c>
      <c r="F45" s="30">
        <f t="shared" si="3"/>
        <v>0.0540820862349978</v>
      </c>
      <c r="G45" s="32">
        <f t="shared" si="5"/>
        <v>0.00127546286638995</v>
      </c>
    </row>
    <row r="46" spans="1:7">
      <c r="A46" s="31"/>
      <c r="B46" s="24"/>
      <c r="C46" s="24">
        <v>31</v>
      </c>
      <c r="D46" s="24">
        <v>27603</v>
      </c>
      <c r="E46" s="30">
        <f t="shared" si="4"/>
        <v>0.0224848125648245</v>
      </c>
      <c r="F46" s="30">
        <f t="shared" si="3"/>
        <v>0.0528928015070826</v>
      </c>
      <c r="G46" s="32">
        <f t="shared" si="5"/>
        <v>0.00118928472791521</v>
      </c>
    </row>
    <row r="47" spans="1:7">
      <c r="A47" s="31"/>
      <c r="B47" s="24"/>
      <c r="C47" s="24">
        <v>32</v>
      </c>
      <c r="D47" s="24">
        <v>28196</v>
      </c>
      <c r="E47" s="30">
        <f t="shared" si="4"/>
        <v>0.0214831721189725</v>
      </c>
      <c r="F47" s="30">
        <f t="shared" si="3"/>
        <v>0.0517803943821819</v>
      </c>
      <c r="G47" s="32">
        <f t="shared" si="5"/>
        <v>0.0011124071249007</v>
      </c>
    </row>
    <row r="48" spans="1:7">
      <c r="A48" s="31"/>
      <c r="B48" s="24"/>
      <c r="C48" s="24">
        <v>33</v>
      </c>
      <c r="D48" s="24">
        <v>28775</v>
      </c>
      <c r="E48" s="30">
        <f t="shared" si="4"/>
        <v>0.0205348276351256</v>
      </c>
      <c r="F48" s="30">
        <f t="shared" si="3"/>
        <v>0.0507384882710686</v>
      </c>
      <c r="G48" s="32">
        <f t="shared" si="5"/>
        <v>0.00104190611111323</v>
      </c>
    </row>
    <row r="49" spans="1:7">
      <c r="A49" s="31"/>
      <c r="B49" s="24"/>
      <c r="C49" s="24">
        <v>34</v>
      </c>
      <c r="D49" s="24">
        <v>29341</v>
      </c>
      <c r="E49" s="30">
        <f t="shared" si="4"/>
        <v>0.0196698523023457</v>
      </c>
      <c r="F49" s="30">
        <f t="shared" si="3"/>
        <v>0.0497597218908694</v>
      </c>
      <c r="G49" s="32">
        <f t="shared" si="5"/>
        <v>0.000978766380199204</v>
      </c>
    </row>
    <row r="50" spans="1:7">
      <c r="A50" s="31"/>
      <c r="B50" s="24"/>
      <c r="C50" s="24">
        <v>35</v>
      </c>
      <c r="D50" s="24">
        <v>29892</v>
      </c>
      <c r="E50" s="30">
        <f t="shared" si="4"/>
        <v>0.018779182713609</v>
      </c>
      <c r="F50" s="30">
        <f t="shared" si="3"/>
        <v>0.0488424996654623</v>
      </c>
      <c r="G50" s="32">
        <f t="shared" si="5"/>
        <v>0.000917222225407105</v>
      </c>
    </row>
    <row r="51" spans="1:7">
      <c r="A51" s="31"/>
      <c r="B51" s="24"/>
      <c r="C51" s="24">
        <v>36</v>
      </c>
      <c r="D51" s="24">
        <v>30431</v>
      </c>
      <c r="E51" s="30">
        <f t="shared" si="4"/>
        <v>0.0180315803559481</v>
      </c>
      <c r="F51" s="30">
        <f t="shared" si="3"/>
        <v>0.0479773914757977</v>
      </c>
      <c r="G51" s="32">
        <f t="shared" si="5"/>
        <v>0.000865108189664621</v>
      </c>
    </row>
    <row r="52" spans="1:7">
      <c r="A52" s="31"/>
      <c r="B52" s="24"/>
      <c r="C52" s="24">
        <v>37</v>
      </c>
      <c r="D52" s="24">
        <v>30957</v>
      </c>
      <c r="E52" s="30">
        <f t="shared" si="4"/>
        <v>0.0172850054221025</v>
      </c>
      <c r="F52" s="30">
        <f t="shared" si="3"/>
        <v>0.0471621927189327</v>
      </c>
      <c r="G52" s="32">
        <f t="shared" si="5"/>
        <v>0.000815198756864997</v>
      </c>
    </row>
    <row r="53" spans="1:7">
      <c r="A53" s="31"/>
      <c r="B53" s="24"/>
      <c r="C53" s="24">
        <v>38</v>
      </c>
      <c r="D53" s="24">
        <v>31470</v>
      </c>
      <c r="E53" s="30">
        <f t="shared" si="4"/>
        <v>0.016571373195077</v>
      </c>
      <c r="F53" s="30">
        <f t="shared" si="3"/>
        <v>0.0463933905306641</v>
      </c>
      <c r="G53" s="32">
        <f t="shared" si="5"/>
        <v>0.000768802188268587</v>
      </c>
    </row>
    <row r="54" spans="1:7">
      <c r="A54" s="31"/>
      <c r="B54" s="24"/>
      <c r="C54" s="24">
        <v>39</v>
      </c>
      <c r="D54" s="24">
        <v>31972</v>
      </c>
      <c r="E54" s="30">
        <f t="shared" si="4"/>
        <v>0.0159517000317764</v>
      </c>
      <c r="F54" s="30">
        <f t="shared" si="3"/>
        <v>0.0456649568372326</v>
      </c>
      <c r="G54" s="32">
        <f t="shared" si="5"/>
        <v>0.000728433693431542</v>
      </c>
    </row>
    <row r="55" spans="1:7">
      <c r="A55" s="31"/>
      <c r="B55" s="24"/>
      <c r="C55" s="24">
        <v>40</v>
      </c>
      <c r="D55" s="24">
        <v>32461</v>
      </c>
      <c r="E55" s="30">
        <f t="shared" si="4"/>
        <v>0.0152946328037031</v>
      </c>
      <c r="F55" s="30">
        <f t="shared" si="3"/>
        <v>0.0449770493823357</v>
      </c>
      <c r="G55" s="32">
        <f t="shared" si="5"/>
        <v>0.000687907454896858</v>
      </c>
    </row>
    <row r="56" spans="1:7">
      <c r="A56" s="31"/>
      <c r="B56" s="24"/>
      <c r="C56" s="24">
        <v>41</v>
      </c>
      <c r="D56" s="24">
        <v>32939</v>
      </c>
      <c r="E56" s="30">
        <f t="shared" si="4"/>
        <v>0.014725362742984</v>
      </c>
      <c r="F56" s="30">
        <f t="shared" si="3"/>
        <v>0.0443243571450257</v>
      </c>
      <c r="G56" s="32">
        <f t="shared" si="5"/>
        <v>0.000652692237310071</v>
      </c>
    </row>
    <row r="57" spans="1:7">
      <c r="A57" s="31"/>
      <c r="B57" s="24"/>
      <c r="C57" s="24">
        <v>42</v>
      </c>
      <c r="D57" s="24">
        <v>33405</v>
      </c>
      <c r="E57" s="30">
        <f t="shared" si="4"/>
        <v>0.0141473633079328</v>
      </c>
      <c r="F57" s="30">
        <f t="shared" si="3"/>
        <v>0.0437060320311331</v>
      </c>
      <c r="G57" s="32">
        <f t="shared" si="5"/>
        <v>0.000618325113892586</v>
      </c>
    </row>
    <row r="58" spans="1:7">
      <c r="A58" s="31"/>
      <c r="B58" s="24"/>
      <c r="C58" s="24">
        <v>43</v>
      </c>
      <c r="D58" s="24">
        <v>33861</v>
      </c>
      <c r="E58" s="30">
        <f t="shared" si="4"/>
        <v>0.0136506511001346</v>
      </c>
      <c r="F58" s="30">
        <f t="shared" si="3"/>
        <v>0.0431174507545554</v>
      </c>
      <c r="G58" s="32">
        <f t="shared" si="5"/>
        <v>0.000588581276577682</v>
      </c>
    </row>
    <row r="59" spans="1:7">
      <c r="A59" s="31"/>
      <c r="B59" s="24"/>
      <c r="C59" s="24">
        <v>44</v>
      </c>
      <c r="D59" s="24">
        <v>34306</v>
      </c>
      <c r="E59" s="30">
        <f t="shared" si="4"/>
        <v>0.0131419627299842</v>
      </c>
      <c r="F59" s="30">
        <f t="shared" si="3"/>
        <v>0.0425581530927535</v>
      </c>
      <c r="G59" s="32">
        <f t="shared" si="5"/>
        <v>0.000559297661801933</v>
      </c>
    </row>
    <row r="60" spans="1:7">
      <c r="A60" s="31"/>
      <c r="B60" s="24"/>
      <c r="C60" s="24">
        <v>45</v>
      </c>
      <c r="D60" s="24">
        <v>34740</v>
      </c>
      <c r="E60" s="30">
        <f t="shared" si="4"/>
        <v>0.0126508482481198</v>
      </c>
      <c r="F60" s="30">
        <f t="shared" si="3"/>
        <v>0.0420264824409902</v>
      </c>
      <c r="G60" s="32">
        <f t="shared" si="5"/>
        <v>0.000531670651763239</v>
      </c>
    </row>
    <row r="61" spans="1:7">
      <c r="A61" s="31"/>
      <c r="B61" s="24"/>
      <c r="C61" s="24">
        <v>46</v>
      </c>
      <c r="D61" s="24">
        <v>35164</v>
      </c>
      <c r="E61" s="30">
        <f t="shared" si="4"/>
        <v>0.0122049510650546</v>
      </c>
      <c r="F61" s="30">
        <f t="shared" si="3"/>
        <v>0.0415197360937322</v>
      </c>
      <c r="G61" s="32">
        <f t="shared" si="5"/>
        <v>0.000506746347257989</v>
      </c>
    </row>
    <row r="62" spans="1:7">
      <c r="A62" s="31"/>
      <c r="B62" s="24"/>
      <c r="C62" s="24">
        <v>47</v>
      </c>
      <c r="D62" s="24">
        <v>35577</v>
      </c>
      <c r="E62" s="30">
        <f t="shared" si="4"/>
        <v>0.011744966442953</v>
      </c>
      <c r="F62" s="30">
        <f t="shared" si="3"/>
        <v>0.0410377491075695</v>
      </c>
      <c r="G62" s="32">
        <f t="shared" si="5"/>
        <v>0.000481986986162725</v>
      </c>
    </row>
    <row r="63" ht="14.25" spans="1:7">
      <c r="A63" s="39"/>
      <c r="B63" s="40"/>
      <c r="C63" s="24">
        <v>48</v>
      </c>
      <c r="D63" s="40">
        <v>35981</v>
      </c>
      <c r="E63" s="41">
        <f t="shared" si="4"/>
        <v>0.0113556511229165</v>
      </c>
      <c r="F63" s="41">
        <f t="shared" si="3"/>
        <v>0.0405769711792335</v>
      </c>
      <c r="G63" s="42">
        <f t="shared" si="5"/>
        <v>0.000460777928336015</v>
      </c>
    </row>
    <row r="64" spans="1:7">
      <c r="A64" s="25">
        <v>3</v>
      </c>
      <c r="B64" s="26">
        <v>0.75</v>
      </c>
      <c r="C64" s="27">
        <v>20</v>
      </c>
      <c r="D64" s="27">
        <v>11278</v>
      </c>
      <c r="E64" s="27"/>
      <c r="F64" s="28">
        <f>$A$64*365*$B$64/D64</f>
        <v>0.072818762191878</v>
      </c>
      <c r="G64" s="29"/>
    </row>
    <row r="65" spans="1:7">
      <c r="A65" s="31"/>
      <c r="B65" s="24"/>
      <c r="C65" s="24">
        <v>21</v>
      </c>
      <c r="D65" s="24">
        <v>11712</v>
      </c>
      <c r="E65" s="30">
        <f>D65/D64-1</f>
        <v>0.0384820003546729</v>
      </c>
      <c r="F65" s="30">
        <f t="shared" ref="F65:F92" si="6">$A$64*365*$B$64/D65</f>
        <v>0.0701203893442623</v>
      </c>
      <c r="G65" s="32">
        <f>F64-F65</f>
        <v>0.0026983728476157</v>
      </c>
    </row>
    <row r="66" spans="1:7">
      <c r="A66" s="31"/>
      <c r="B66" s="24"/>
      <c r="C66" s="24">
        <v>22</v>
      </c>
      <c r="D66" s="24">
        <v>12136</v>
      </c>
      <c r="E66" s="30">
        <f t="shared" ref="E66:E92" si="7">D66/D65-1</f>
        <v>0.0362021857923498</v>
      </c>
      <c r="F66" s="30">
        <f t="shared" si="6"/>
        <v>0.0676705669083718</v>
      </c>
      <c r="G66" s="32">
        <f t="shared" ref="G66:G92" si="8">F65-F66</f>
        <v>0.00244982243589051</v>
      </c>
    </row>
    <row r="67" spans="1:7">
      <c r="A67" s="31"/>
      <c r="B67" s="24"/>
      <c r="C67" s="24">
        <v>23</v>
      </c>
      <c r="D67" s="24">
        <v>12550</v>
      </c>
      <c r="E67" s="30">
        <f t="shared" si="7"/>
        <v>0.0341133816743573</v>
      </c>
      <c r="F67" s="30">
        <f t="shared" si="6"/>
        <v>0.0654382470119522</v>
      </c>
      <c r="G67" s="32">
        <f t="shared" si="8"/>
        <v>0.00223231989641959</v>
      </c>
    </row>
    <row r="68" spans="1:7">
      <c r="A68" s="31"/>
      <c r="B68" s="24"/>
      <c r="C68" s="24">
        <v>24</v>
      </c>
      <c r="D68" s="24">
        <v>12954</v>
      </c>
      <c r="E68" s="30">
        <f t="shared" si="7"/>
        <v>0.0321912350597608</v>
      </c>
      <c r="F68" s="30">
        <f t="shared" si="6"/>
        <v>0.0633974062065771</v>
      </c>
      <c r="G68" s="32">
        <f t="shared" si="8"/>
        <v>0.00204084080537507</v>
      </c>
    </row>
    <row r="69" spans="1:7">
      <c r="A69" s="31"/>
      <c r="B69" s="24"/>
      <c r="C69" s="24">
        <v>25</v>
      </c>
      <c r="D69" s="24">
        <v>13349</v>
      </c>
      <c r="E69" s="30">
        <f t="shared" si="7"/>
        <v>0.030492511965416</v>
      </c>
      <c r="F69" s="30">
        <f t="shared" si="6"/>
        <v>0.0615214622818189</v>
      </c>
      <c r="G69" s="32">
        <f t="shared" si="8"/>
        <v>0.00187594392475825</v>
      </c>
    </row>
    <row r="70" spans="1:7">
      <c r="A70" s="31"/>
      <c r="B70" s="24"/>
      <c r="C70" s="24">
        <v>26</v>
      </c>
      <c r="D70" s="24">
        <v>13734</v>
      </c>
      <c r="E70" s="30">
        <f t="shared" si="7"/>
        <v>0.0288411116937599</v>
      </c>
      <c r="F70" s="30">
        <f t="shared" si="6"/>
        <v>0.0597968545216252</v>
      </c>
      <c r="G70" s="32">
        <f t="shared" si="8"/>
        <v>0.0017246077601937</v>
      </c>
    </row>
    <row r="71" spans="1:7">
      <c r="A71" s="31"/>
      <c r="B71" s="24"/>
      <c r="C71" s="24">
        <v>27</v>
      </c>
      <c r="D71" s="24">
        <v>14110</v>
      </c>
      <c r="E71" s="30">
        <f t="shared" si="7"/>
        <v>0.0273773117809815</v>
      </c>
      <c r="F71" s="30">
        <f t="shared" si="6"/>
        <v>0.0582034018426648</v>
      </c>
      <c r="G71" s="32">
        <f t="shared" si="8"/>
        <v>0.00159345267896038</v>
      </c>
    </row>
    <row r="72" spans="1:7">
      <c r="A72" s="31"/>
      <c r="B72" s="24"/>
      <c r="C72" s="24">
        <v>28</v>
      </c>
      <c r="D72" s="24">
        <v>14477</v>
      </c>
      <c r="E72" s="30">
        <f t="shared" si="7"/>
        <v>0.0260099220411056</v>
      </c>
      <c r="F72" s="30">
        <f t="shared" si="6"/>
        <v>0.0567279132416937</v>
      </c>
      <c r="G72" s="32">
        <f t="shared" si="8"/>
        <v>0.00147548860097106</v>
      </c>
    </row>
    <row r="73" spans="1:7">
      <c r="A73" s="31"/>
      <c r="B73" s="24"/>
      <c r="C73" s="24">
        <v>29</v>
      </c>
      <c r="D73" s="24">
        <v>14835</v>
      </c>
      <c r="E73" s="30">
        <f t="shared" si="7"/>
        <v>0.0247288802928785</v>
      </c>
      <c r="F73" s="30">
        <f t="shared" si="6"/>
        <v>0.0553589484327604</v>
      </c>
      <c r="G73" s="32">
        <f t="shared" si="8"/>
        <v>0.00136896480893335</v>
      </c>
    </row>
    <row r="74" spans="1:7">
      <c r="A74" s="31"/>
      <c r="B74" s="24"/>
      <c r="C74" s="24">
        <v>30</v>
      </c>
      <c r="D74" s="24">
        <v>15185</v>
      </c>
      <c r="E74" s="30">
        <f t="shared" si="7"/>
        <v>0.0235928547354229</v>
      </c>
      <c r="F74" s="30">
        <f t="shared" si="6"/>
        <v>0.0540829766216661</v>
      </c>
      <c r="G74" s="32">
        <f t="shared" si="8"/>
        <v>0.00127597181109425</v>
      </c>
    </row>
    <row r="75" spans="1:7">
      <c r="A75" s="31"/>
      <c r="B75" s="24"/>
      <c r="C75" s="24">
        <v>31</v>
      </c>
      <c r="D75" s="24">
        <v>15527</v>
      </c>
      <c r="E75" s="30">
        <f t="shared" si="7"/>
        <v>0.0225222258808033</v>
      </c>
      <c r="F75" s="30">
        <f t="shared" si="6"/>
        <v>0.0528917369743028</v>
      </c>
      <c r="G75" s="32">
        <f t="shared" si="8"/>
        <v>0.00119123964736329</v>
      </c>
    </row>
    <row r="76" spans="1:7">
      <c r="A76" s="31"/>
      <c r="B76" s="24"/>
      <c r="C76" s="24">
        <v>32</v>
      </c>
      <c r="D76" s="24">
        <v>15860</v>
      </c>
      <c r="E76" s="30">
        <f t="shared" si="7"/>
        <v>0.0214465125265666</v>
      </c>
      <c r="F76" s="30">
        <f t="shared" si="6"/>
        <v>0.051781210592686</v>
      </c>
      <c r="G76" s="32">
        <f t="shared" si="8"/>
        <v>0.00111052638161682</v>
      </c>
    </row>
    <row r="77" spans="1:7">
      <c r="A77" s="31"/>
      <c r="B77" s="24"/>
      <c r="C77" s="24">
        <v>33</v>
      </c>
      <c r="D77" s="24">
        <v>16186</v>
      </c>
      <c r="E77" s="30">
        <f t="shared" si="7"/>
        <v>0.0205548549810846</v>
      </c>
      <c r="F77" s="30">
        <f t="shared" si="6"/>
        <v>0.0507382923514148</v>
      </c>
      <c r="G77" s="32">
        <f t="shared" si="8"/>
        <v>0.0010429182412712</v>
      </c>
    </row>
    <row r="78" spans="1:7">
      <c r="A78" s="31"/>
      <c r="B78" s="24"/>
      <c r="C78" s="24">
        <v>34</v>
      </c>
      <c r="D78" s="24">
        <v>16504</v>
      </c>
      <c r="E78" s="30">
        <f t="shared" si="7"/>
        <v>0.0196466081799085</v>
      </c>
      <c r="F78" s="30">
        <f t="shared" si="6"/>
        <v>0.0497606640814348</v>
      </c>
      <c r="G78" s="32">
        <f t="shared" si="8"/>
        <v>0.000977628269979998</v>
      </c>
    </row>
    <row r="79" spans="1:7">
      <c r="A79" s="31"/>
      <c r="B79" s="24"/>
      <c r="C79" s="24">
        <v>35</v>
      </c>
      <c r="D79" s="24">
        <v>16814</v>
      </c>
      <c r="E79" s="30">
        <f t="shared" si="7"/>
        <v>0.0187833252544838</v>
      </c>
      <c r="F79" s="30">
        <f t="shared" si="6"/>
        <v>0.0488432258831926</v>
      </c>
      <c r="G79" s="32">
        <f t="shared" si="8"/>
        <v>0.000917438198242228</v>
      </c>
    </row>
    <row r="80" spans="1:7">
      <c r="A80" s="31"/>
      <c r="B80" s="24"/>
      <c r="C80" s="24">
        <v>36</v>
      </c>
      <c r="D80" s="24">
        <v>17117</v>
      </c>
      <c r="E80" s="30">
        <f t="shared" si="7"/>
        <v>0.0180206970381824</v>
      </c>
      <c r="F80" s="30">
        <f t="shared" si="6"/>
        <v>0.0479786177484372</v>
      </c>
      <c r="G80" s="32">
        <f t="shared" si="8"/>
        <v>0.000864608134755356</v>
      </c>
    </row>
    <row r="81" spans="1:7">
      <c r="A81" s="31"/>
      <c r="B81" s="24"/>
      <c r="C81" s="24">
        <v>37</v>
      </c>
      <c r="D81" s="24">
        <v>17413</v>
      </c>
      <c r="E81" s="30">
        <f t="shared" si="7"/>
        <v>0.0172927498977624</v>
      </c>
      <c r="F81" s="30">
        <f t="shared" si="6"/>
        <v>0.0471630391087119</v>
      </c>
      <c r="G81" s="32">
        <f t="shared" si="8"/>
        <v>0.00081557863972534</v>
      </c>
    </row>
    <row r="82" spans="1:7">
      <c r="A82" s="31"/>
      <c r="B82" s="24"/>
      <c r="C82" s="24">
        <v>38</v>
      </c>
      <c r="D82" s="24">
        <v>17702</v>
      </c>
      <c r="E82" s="30">
        <f t="shared" si="7"/>
        <v>0.0165967954976167</v>
      </c>
      <c r="F82" s="30">
        <f t="shared" si="6"/>
        <v>0.0463930629307423</v>
      </c>
      <c r="G82" s="32">
        <f t="shared" si="8"/>
        <v>0.000769976177969596</v>
      </c>
    </row>
    <row r="83" spans="1:7">
      <c r="A83" s="31"/>
      <c r="B83" s="24"/>
      <c r="C83" s="24">
        <v>39</v>
      </c>
      <c r="D83" s="24">
        <v>17984</v>
      </c>
      <c r="E83" s="30">
        <f t="shared" si="7"/>
        <v>0.0159304033442549</v>
      </c>
      <c r="F83" s="30">
        <f t="shared" si="6"/>
        <v>0.0456655916370107</v>
      </c>
      <c r="G83" s="32">
        <f t="shared" si="8"/>
        <v>0.000727471293731609</v>
      </c>
    </row>
    <row r="84" spans="1:7">
      <c r="A84" s="31"/>
      <c r="B84" s="24"/>
      <c r="C84" s="24">
        <v>40</v>
      </c>
      <c r="D84" s="24">
        <v>18259</v>
      </c>
      <c r="E84" s="30">
        <f t="shared" si="7"/>
        <v>0.0152913701067616</v>
      </c>
      <c r="F84" s="30">
        <f t="shared" si="6"/>
        <v>0.0449778191576757</v>
      </c>
      <c r="G84" s="32">
        <f t="shared" si="8"/>
        <v>0.000687772479335012</v>
      </c>
    </row>
    <row r="85" spans="1:7">
      <c r="A85" s="31"/>
      <c r="B85" s="24"/>
      <c r="C85" s="24">
        <v>41</v>
      </c>
      <c r="D85" s="24">
        <v>18528</v>
      </c>
      <c r="E85" s="30">
        <f t="shared" si="7"/>
        <v>0.0147324607043102</v>
      </c>
      <c r="F85" s="30">
        <f t="shared" si="6"/>
        <v>0.0443248056994819</v>
      </c>
      <c r="G85" s="32">
        <f t="shared" si="8"/>
        <v>0.000653013458193803</v>
      </c>
    </row>
    <row r="86" spans="1:7">
      <c r="A86" s="31"/>
      <c r="B86" s="24"/>
      <c r="C86" s="24">
        <v>42</v>
      </c>
      <c r="D86" s="24">
        <v>18791</v>
      </c>
      <c r="E86" s="30">
        <f t="shared" si="7"/>
        <v>0.0141947322970639</v>
      </c>
      <c r="F86" s="30">
        <f t="shared" si="6"/>
        <v>0.0437044329732319</v>
      </c>
      <c r="G86" s="32">
        <f t="shared" si="8"/>
        <v>0.000620372726249999</v>
      </c>
    </row>
    <row r="87" spans="1:7">
      <c r="A87" s="31"/>
      <c r="B87" s="24"/>
      <c r="C87" s="24">
        <v>43</v>
      </c>
      <c r="D87" s="24">
        <v>19047</v>
      </c>
      <c r="E87" s="30">
        <f t="shared" si="7"/>
        <v>0.0136235431855676</v>
      </c>
      <c r="F87" s="30">
        <f t="shared" si="6"/>
        <v>0.0431170263033549</v>
      </c>
      <c r="G87" s="32">
        <f t="shared" si="8"/>
        <v>0.000587406669877007</v>
      </c>
    </row>
    <row r="88" spans="1:7">
      <c r="A88" s="31"/>
      <c r="B88" s="24"/>
      <c r="C88" s="24">
        <v>44</v>
      </c>
      <c r="D88" s="24">
        <v>19297</v>
      </c>
      <c r="E88" s="30">
        <f t="shared" si="7"/>
        <v>0.0131254265763638</v>
      </c>
      <c r="F88" s="30">
        <f t="shared" si="6"/>
        <v>0.0425584287713116</v>
      </c>
      <c r="G88" s="32">
        <f t="shared" si="8"/>
        <v>0.000558597532043258</v>
      </c>
    </row>
    <row r="89" spans="1:7">
      <c r="A89" s="31"/>
      <c r="B89" s="24"/>
      <c r="C89" s="24">
        <v>45</v>
      </c>
      <c r="D89" s="24">
        <v>19541</v>
      </c>
      <c r="E89" s="30">
        <f t="shared" si="7"/>
        <v>0.0126444525055709</v>
      </c>
      <c r="F89" s="30">
        <f t="shared" si="6"/>
        <v>0.0420270201115603</v>
      </c>
      <c r="G89" s="32">
        <f t="shared" si="8"/>
        <v>0.000531408659751292</v>
      </c>
    </row>
    <row r="90" spans="1:7">
      <c r="A90" s="31"/>
      <c r="B90" s="24"/>
      <c r="C90" s="24">
        <v>46</v>
      </c>
      <c r="D90" s="24">
        <v>19780</v>
      </c>
      <c r="E90" s="30">
        <f t="shared" si="7"/>
        <v>0.0122306944373369</v>
      </c>
      <c r="F90" s="30">
        <f t="shared" si="6"/>
        <v>0.0415192113245703</v>
      </c>
      <c r="G90" s="32">
        <f t="shared" si="8"/>
        <v>0.000507808786990034</v>
      </c>
    </row>
    <row r="91" spans="1:7">
      <c r="A91" s="31"/>
      <c r="B91" s="24"/>
      <c r="C91" s="24">
        <v>47</v>
      </c>
      <c r="D91" s="24">
        <v>20012</v>
      </c>
      <c r="E91" s="30">
        <f t="shared" si="7"/>
        <v>0.0117290192113246</v>
      </c>
      <c r="F91" s="30">
        <f t="shared" si="6"/>
        <v>0.0410378772736358</v>
      </c>
      <c r="G91" s="32">
        <f t="shared" si="8"/>
        <v>0.000481334050934458</v>
      </c>
    </row>
    <row r="92" ht="14.25" spans="1:7">
      <c r="A92" s="39"/>
      <c r="B92" s="40"/>
      <c r="C92" s="24">
        <v>48</v>
      </c>
      <c r="D92" s="40">
        <v>20240</v>
      </c>
      <c r="E92" s="41">
        <f t="shared" si="7"/>
        <v>0.011393164101539</v>
      </c>
      <c r="F92" s="41">
        <f t="shared" si="6"/>
        <v>0.0405755928853755</v>
      </c>
      <c r="G92" s="42">
        <f t="shared" si="8"/>
        <v>0.00046228438826032</v>
      </c>
    </row>
  </sheetData>
  <sheetProtection password="CEE9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6"/>
  <sheetViews>
    <sheetView tabSelected="1" view="pageBreakPreview" zoomScaleNormal="80" workbookViewId="0">
      <selection activeCell="F6" sqref="F6"/>
    </sheetView>
  </sheetViews>
  <sheetFormatPr defaultColWidth="9" defaultRowHeight="13.5"/>
  <cols>
    <col min="1" max="1" width="25" style="2" customWidth="1"/>
    <col min="2" max="9" width="15.75" style="2" customWidth="1"/>
    <col min="10" max="16384" width="9" style="2"/>
  </cols>
  <sheetData>
    <row r="1" ht="16.5" spans="1:11">
      <c r="A1" s="3" t="s">
        <v>80</v>
      </c>
      <c r="B1" s="3">
        <f>SUM(B14:B23)</f>
        <v>84.68</v>
      </c>
      <c r="C1" s="4"/>
      <c r="D1" s="4"/>
      <c r="E1" s="4"/>
      <c r="F1" s="4"/>
      <c r="G1" s="5"/>
      <c r="H1" s="6"/>
      <c r="I1" s="6"/>
      <c r="J1" s="6"/>
      <c r="K1" s="6"/>
    </row>
    <row r="2" ht="16.5" spans="1:11">
      <c r="A2" s="3" t="s">
        <v>81</v>
      </c>
      <c r="B2" s="3">
        <f>SUM(C14:C23)</f>
        <v>0</v>
      </c>
      <c r="C2" s="4"/>
      <c r="D2" s="4"/>
      <c r="E2" s="4"/>
      <c r="F2" s="4"/>
      <c r="G2" s="5"/>
      <c r="H2" s="6"/>
      <c r="I2" s="6"/>
      <c r="J2" s="6"/>
      <c r="K2" s="6"/>
    </row>
    <row r="3" ht="16.5" spans="1:11">
      <c r="A3" s="3" t="s">
        <v>82</v>
      </c>
      <c r="B3" s="7">
        <v>45958</v>
      </c>
      <c r="C3" s="4"/>
      <c r="D3" s="4"/>
      <c r="E3" s="4"/>
      <c r="F3" s="4"/>
      <c r="G3" s="5"/>
      <c r="H3" s="6"/>
      <c r="I3" s="6"/>
      <c r="J3" s="6"/>
      <c r="K3" s="6"/>
    </row>
    <row r="4" ht="33" spans="1:11">
      <c r="A4" s="3" t="s">
        <v>83</v>
      </c>
      <c r="B4" s="3" t="s">
        <v>84</v>
      </c>
      <c r="C4" s="3" t="s">
        <v>85</v>
      </c>
      <c r="D4" s="3" t="s">
        <v>86</v>
      </c>
      <c r="E4" s="4"/>
      <c r="F4" s="5"/>
      <c r="G4" s="5"/>
      <c r="H4" s="6"/>
      <c r="I4" s="6"/>
      <c r="J4" s="6"/>
      <c r="K4" s="6"/>
    </row>
    <row r="5" ht="16.5" spans="1:11">
      <c r="A5" s="3" t="s">
        <v>87</v>
      </c>
      <c r="B5" s="3">
        <f>SUM(D14:D23)</f>
        <v>149.88</v>
      </c>
      <c r="C5" s="3">
        <f>E14</f>
        <v>17700</v>
      </c>
      <c r="D5" s="3" t="e">
        <f>ROUND(B5*10000/$B$2,0)</f>
        <v>#DIV/0!</v>
      </c>
      <c r="E5" s="4"/>
      <c r="F5" s="5"/>
      <c r="G5" s="5"/>
      <c r="H5" s="6"/>
      <c r="I5" s="6"/>
      <c r="J5" s="6"/>
      <c r="K5" s="6"/>
    </row>
    <row r="6" ht="16.5" spans="1:11">
      <c r="A6" s="3" t="s">
        <v>88</v>
      </c>
      <c r="B6" s="3">
        <f>SUM(G14:G23)</f>
        <v>149.88</v>
      </c>
      <c r="C6" s="3">
        <f>IF(B6=G14,[1]结果表!H108,ROUND(B6*10000/$B$1,0))</f>
        <v>0</v>
      </c>
      <c r="D6" s="3" t="e">
        <f>ROUND(B6*10000/$B$2,0)</f>
        <v>#DIV/0!</v>
      </c>
      <c r="E6" s="4"/>
      <c r="F6" s="5"/>
      <c r="G6" s="5"/>
      <c r="H6" s="6"/>
      <c r="I6" s="6"/>
      <c r="J6" s="6"/>
      <c r="K6" s="6"/>
    </row>
    <row r="7" ht="16.5" spans="1:11">
      <c r="A7" s="3" t="s">
        <v>89</v>
      </c>
      <c r="B7" s="3">
        <f>SUM(H14:H23)</f>
        <v>0</v>
      </c>
      <c r="C7" s="3" t="str">
        <f>IF(B7=H14,[1]结果表!H110,ROUND(B7*10000/$B$1,0))</f>
        <v>——</v>
      </c>
      <c r="D7" s="3" t="e">
        <f>ROUND(B7*10000/$B$2,0)</f>
        <v>#DIV/0!</v>
      </c>
      <c r="E7" s="4"/>
      <c r="F7" s="5"/>
      <c r="G7" s="5"/>
      <c r="H7" s="6"/>
      <c r="I7" s="6"/>
      <c r="J7" s="6"/>
      <c r="K7" s="6"/>
    </row>
    <row r="8" ht="16.5" spans="1:11">
      <c r="A8" s="3" t="s">
        <v>90</v>
      </c>
      <c r="B8" s="3">
        <f>SUM(I14:I23)</f>
        <v>0</v>
      </c>
      <c r="C8" s="3" t="str">
        <f>IF(B8=I14,[1]结果表!H112,ROUND(B8*10000/$B$1,0))</f>
        <v>——</v>
      </c>
      <c r="D8" s="3" t="e">
        <f>ROUND(B8*10000/$B$2,0)</f>
        <v>#DIV/0!</v>
      </c>
      <c r="E8" s="4"/>
      <c r="F8" s="5"/>
      <c r="G8" s="5"/>
      <c r="H8" s="6"/>
      <c r="I8" s="6"/>
      <c r="J8" s="6"/>
      <c r="K8" s="6"/>
    </row>
    <row r="9" ht="16.5" spans="1:11">
      <c r="A9" s="3" t="s">
        <v>91</v>
      </c>
      <c r="B9" s="8"/>
      <c r="C9" s="4"/>
      <c r="D9" s="4"/>
      <c r="E9" s="4"/>
      <c r="F9" s="5"/>
      <c r="G9" s="5"/>
      <c r="H9" s="6"/>
      <c r="I9" s="6"/>
      <c r="J9" s="6"/>
      <c r="K9" s="6"/>
    </row>
    <row r="10" ht="16.5" spans="1:11">
      <c r="A10" s="3" t="s">
        <v>75</v>
      </c>
      <c r="B10" s="3">
        <f>IF(E10="",0,ROUND(B1*(E10*365/G10)/10000,0))</f>
        <v>0</v>
      </c>
      <c r="C10" s="3" t="s">
        <v>92</v>
      </c>
      <c r="D10" s="3" t="s">
        <v>75</v>
      </c>
      <c r="E10" s="9"/>
      <c r="F10" s="10" t="s">
        <v>66</v>
      </c>
      <c r="G10" s="11"/>
      <c r="H10" s="6"/>
      <c r="I10" s="6"/>
      <c r="J10" s="6"/>
      <c r="K10" s="6"/>
    </row>
    <row r="11" ht="16.5" spans="1:11">
      <c r="A11" s="3" t="s">
        <v>93</v>
      </c>
      <c r="B11" s="8"/>
      <c r="C11" s="4"/>
      <c r="D11" s="4"/>
      <c r="E11" s="4"/>
      <c r="F11" s="5"/>
      <c r="G11" s="5"/>
      <c r="H11" s="6"/>
      <c r="I11" s="6"/>
      <c r="J11" s="6"/>
      <c r="K11" s="6"/>
    </row>
    <row r="12" ht="16.5" spans="1:11">
      <c r="A12" s="4"/>
      <c r="B12" s="4"/>
      <c r="C12" s="4"/>
      <c r="D12" s="4"/>
      <c r="E12" s="4"/>
      <c r="F12" s="5"/>
      <c r="G12" s="5"/>
      <c r="H12" s="6"/>
      <c r="I12" s="6"/>
      <c r="J12" s="6"/>
      <c r="K12" s="6"/>
    </row>
    <row r="13" ht="33" spans="1:11">
      <c r="A13" s="12" t="s">
        <v>94</v>
      </c>
      <c r="B13" s="13" t="s">
        <v>80</v>
      </c>
      <c r="C13" s="13" t="s">
        <v>81</v>
      </c>
      <c r="D13" s="13" t="s">
        <v>95</v>
      </c>
      <c r="E13" s="3" t="s">
        <v>85</v>
      </c>
      <c r="F13" s="3" t="s">
        <v>86</v>
      </c>
      <c r="G13" s="13" t="s">
        <v>96</v>
      </c>
      <c r="H13" s="13" t="s">
        <v>97</v>
      </c>
      <c r="I13" s="13" t="s">
        <v>98</v>
      </c>
      <c r="J13" s="5"/>
      <c r="K13" s="6"/>
    </row>
    <row r="14" ht="16.5" spans="1:11">
      <c r="A14" s="14" t="s">
        <v>99</v>
      </c>
      <c r="B14" s="15">
        <f>办公研发等!J2</f>
        <v>84.68</v>
      </c>
      <c r="C14" s="15"/>
      <c r="D14" s="15">
        <f>ROUND(E14*B14/10000,2)</f>
        <v>149.88</v>
      </c>
      <c r="E14" s="15">
        <v>17700</v>
      </c>
      <c r="F14" s="15" t="e">
        <f>ROUND(D14*10000/C14,0)</f>
        <v>#DIV/0!</v>
      </c>
      <c r="G14" s="15">
        <f>D14</f>
        <v>149.88</v>
      </c>
      <c r="H14" s="15"/>
      <c r="I14" s="15"/>
      <c r="J14" s="5"/>
      <c r="K14" s="6"/>
    </row>
    <row r="15" ht="16.5" spans="1:11">
      <c r="A15" s="14" t="s">
        <v>100</v>
      </c>
      <c r="B15" s="16"/>
      <c r="C15" s="16"/>
      <c r="D15" s="16"/>
      <c r="E15" s="15" t="e">
        <f t="shared" ref="E15:E23" si="0">ROUND(D15*10000/B15,0)</f>
        <v>#DIV/0!</v>
      </c>
      <c r="F15" s="15" t="e">
        <f t="shared" ref="F15:F23" si="1">ROUND(D15*10000/C15,0)</f>
        <v>#DIV/0!</v>
      </c>
      <c r="G15" s="17"/>
      <c r="H15" s="17"/>
      <c r="I15" s="16"/>
      <c r="J15" s="5"/>
      <c r="K15" s="6"/>
    </row>
    <row r="16" ht="16.5" spans="1:11">
      <c r="A16" s="14" t="s">
        <v>101</v>
      </c>
      <c r="B16" s="16"/>
      <c r="C16" s="16"/>
      <c r="D16" s="16"/>
      <c r="E16" s="15" t="e">
        <f t="shared" si="0"/>
        <v>#DIV/0!</v>
      </c>
      <c r="F16" s="15" t="e">
        <f t="shared" si="1"/>
        <v>#DIV/0!</v>
      </c>
      <c r="G16" s="17"/>
      <c r="H16" s="17"/>
      <c r="I16" s="16"/>
      <c r="J16" s="6"/>
      <c r="K16" s="6"/>
    </row>
    <row r="17" ht="16.5" spans="1:11">
      <c r="A17" s="14" t="s">
        <v>102</v>
      </c>
      <c r="B17" s="16"/>
      <c r="C17" s="16"/>
      <c r="D17" s="16"/>
      <c r="E17" s="15" t="e">
        <f t="shared" si="0"/>
        <v>#DIV/0!</v>
      </c>
      <c r="F17" s="15" t="e">
        <f t="shared" si="1"/>
        <v>#DIV/0!</v>
      </c>
      <c r="G17" s="17"/>
      <c r="H17" s="17"/>
      <c r="I17" s="16"/>
      <c r="J17" s="6"/>
      <c r="K17" s="6"/>
    </row>
    <row r="18" ht="16.5" spans="1:11">
      <c r="A18" s="14" t="s">
        <v>103</v>
      </c>
      <c r="B18" s="16"/>
      <c r="C18" s="16"/>
      <c r="D18" s="16"/>
      <c r="E18" s="15" t="e">
        <f t="shared" si="0"/>
        <v>#DIV/0!</v>
      </c>
      <c r="F18" s="15" t="e">
        <f t="shared" si="1"/>
        <v>#DIV/0!</v>
      </c>
      <c r="G18" s="16"/>
      <c r="H18" s="16"/>
      <c r="I18" s="16"/>
      <c r="J18" s="6"/>
      <c r="K18" s="6"/>
    </row>
    <row r="19" ht="16.5" spans="1:11">
      <c r="A19" s="14" t="s">
        <v>104</v>
      </c>
      <c r="B19" s="16"/>
      <c r="C19" s="16"/>
      <c r="D19" s="16"/>
      <c r="E19" s="15" t="e">
        <f t="shared" si="0"/>
        <v>#DIV/0!</v>
      </c>
      <c r="F19" s="15" t="e">
        <f t="shared" si="1"/>
        <v>#DIV/0!</v>
      </c>
      <c r="G19" s="16"/>
      <c r="H19" s="16"/>
      <c r="I19" s="16"/>
      <c r="J19" s="6"/>
      <c r="K19" s="6"/>
    </row>
    <row r="20" ht="16.5" spans="1:11">
      <c r="A20" s="14" t="s">
        <v>105</v>
      </c>
      <c r="B20" s="16"/>
      <c r="C20" s="16"/>
      <c r="D20" s="16"/>
      <c r="E20" s="15" t="e">
        <f t="shared" si="0"/>
        <v>#DIV/0!</v>
      </c>
      <c r="F20" s="15" t="e">
        <f t="shared" si="1"/>
        <v>#DIV/0!</v>
      </c>
      <c r="G20" s="16"/>
      <c r="H20" s="16"/>
      <c r="I20" s="16"/>
      <c r="J20" s="6"/>
      <c r="K20" s="6"/>
    </row>
    <row r="21" ht="16.5" spans="1:11">
      <c r="A21" s="14" t="s">
        <v>106</v>
      </c>
      <c r="B21" s="16"/>
      <c r="C21" s="16"/>
      <c r="D21" s="16"/>
      <c r="E21" s="15" t="e">
        <f t="shared" si="0"/>
        <v>#DIV/0!</v>
      </c>
      <c r="F21" s="15" t="e">
        <f t="shared" si="1"/>
        <v>#DIV/0!</v>
      </c>
      <c r="G21" s="16"/>
      <c r="H21" s="16"/>
      <c r="I21" s="16"/>
      <c r="J21" s="6"/>
      <c r="K21" s="6"/>
    </row>
    <row r="22" ht="16.5" spans="1:11">
      <c r="A22" s="14" t="s">
        <v>107</v>
      </c>
      <c r="B22" s="16"/>
      <c r="C22" s="16"/>
      <c r="D22" s="16"/>
      <c r="E22" s="15" t="e">
        <f t="shared" si="0"/>
        <v>#DIV/0!</v>
      </c>
      <c r="F22" s="15" t="e">
        <f t="shared" si="1"/>
        <v>#DIV/0!</v>
      </c>
      <c r="G22" s="16"/>
      <c r="H22" s="16"/>
      <c r="I22" s="16"/>
      <c r="J22" s="6"/>
      <c r="K22" s="6"/>
    </row>
    <row r="23" ht="16.5" spans="1:11">
      <c r="A23" s="14" t="s">
        <v>108</v>
      </c>
      <c r="B23" s="16"/>
      <c r="C23" s="16"/>
      <c r="D23" s="16"/>
      <c r="E23" s="8" t="e">
        <f t="shared" si="0"/>
        <v>#DIV/0!</v>
      </c>
      <c r="F23" s="8" t="e">
        <f t="shared" si="1"/>
        <v>#DIV/0!</v>
      </c>
      <c r="G23" s="16"/>
      <c r="H23" s="16"/>
      <c r="I23" s="1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</sheetData>
  <sheetProtection password="CEE9" sheet="1" formatCells="0" formatColumns="0" formatRows="0" objects="1" scenarios="1"/>
  <pageMargins left="0.7" right="0.7" top="0.75" bottom="0.75" header="0.3" footer="0.3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68" sqref="A168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22" sqref="O122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A5" sqref="A5"/>
    </sheetView>
  </sheetViews>
  <sheetFormatPr defaultColWidth="9" defaultRowHeight="13.5" outlineLevelRow="5" outlineLevelCol="1"/>
  <sheetData>
    <row r="2" spans="1:2">
      <c r="A2">
        <f>5200/30/56.18</f>
        <v>3.08532099204936</v>
      </c>
      <c r="B2" s="1" t="s">
        <v>109</v>
      </c>
    </row>
    <row r="3" spans="1:2">
      <c r="B3" s="1" t="s">
        <v>110</v>
      </c>
    </row>
    <row r="4" spans="1:2">
      <c r="B4" s="1" t="s">
        <v>111</v>
      </c>
    </row>
    <row r="5" spans="1:2">
      <c r="A5">
        <f>4100/57.31/30</f>
        <v>2.3846914441924</v>
      </c>
      <c r="B5" s="1" t="s">
        <v>112</v>
      </c>
    </row>
    <row r="6" spans="1:2">
      <c r="B6" s="1"/>
    </row>
  </sheetData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8" master="" otherUserPermission="visible"/>
  <rangeList sheetStid="12" master="" otherUserPermission="visible"/>
  <rangeList sheetStid="10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黄猛</cp:lastModifiedBy>
  <dcterms:created xsi:type="dcterms:W3CDTF">2023-02-28T09:12:00Z</dcterms:created>
  <dcterms:modified xsi:type="dcterms:W3CDTF">2025-10-30T05:38:37Z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2052-12.1.0.23542</vt:lpwstr>
  </property>
</Properties>
</file>