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505" yWindow="-15" windowWidth="14310" windowHeight="1204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13" i="3" l="1"/>
  <c r="I13" i="3"/>
  <c r="A3" i="3"/>
  <c r="E15" i="4"/>
  <c r="I24" i="43" s="1"/>
  <c r="C24" i="43" s="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c r="AA6" i="78"/>
  <c r="AD6" i="78"/>
  <c r="AA7" i="78"/>
  <c r="AD7" i="78"/>
  <c r="AA8" i="78"/>
  <c r="AD8" i="78"/>
  <c r="AA9" i="78"/>
  <c r="AD9" i="78"/>
  <c r="AA10" i="78"/>
  <c r="AD10" i="78"/>
  <c r="AA11" i="78"/>
  <c r="AD11" i="78"/>
  <c r="AA12" i="78"/>
  <c r="AD12" i="78"/>
  <c r="AA13" i="78"/>
  <c r="AB5" i="78"/>
  <c r="AC5" i="78"/>
  <c r="AB6" i="78"/>
  <c r="AC6" i="78"/>
  <c r="AB7" i="78"/>
  <c r="AC7" i="78"/>
  <c r="AB8" i="78"/>
  <c r="AC8" i="78"/>
  <c r="AB9" i="78"/>
  <c r="AC9" i="78"/>
  <c r="AB10" i="78"/>
  <c r="AC10" i="78"/>
  <c r="AB11" i="78"/>
  <c r="AC11" i="78"/>
  <c r="AB12" i="78"/>
  <c r="AC12" i="78"/>
  <c r="AB13" i="78"/>
  <c r="AC13" i="78"/>
  <c r="AD13" i="78"/>
  <c r="AF9" i="71"/>
  <c r="AG5" i="71"/>
  <c r="AH5" i="71"/>
  <c r="AI5" i="71"/>
  <c r="AJ13" i="71"/>
  <c r="AJ12" i="71"/>
  <c r="AJ11" i="71"/>
  <c r="AJ10" i="71"/>
  <c r="AJ9" i="71"/>
  <c r="AJ8" i="71"/>
  <c r="AJ7" i="71"/>
  <c r="AJ6" i="71"/>
  <c r="AJ5" i="71"/>
  <c r="AK5" i="71"/>
  <c r="AG12" i="71"/>
  <c r="AH12" i="71"/>
  <c r="AI12" i="71"/>
  <c r="AG11" i="71"/>
  <c r="AH11" i="71"/>
  <c r="AI11" i="71"/>
  <c r="AG10" i="71"/>
  <c r="AH10" i="71"/>
  <c r="AI10" i="71"/>
  <c r="AG9" i="71"/>
  <c r="AH9" i="71"/>
  <c r="AI9" i="71"/>
  <c r="AG8" i="71"/>
  <c r="AH8" i="71"/>
  <c r="AI8" i="71"/>
  <c r="AG7" i="71"/>
  <c r="AH7" i="71"/>
  <c r="AI7" i="71"/>
  <c r="AG6" i="71"/>
  <c r="AH6" i="71"/>
  <c r="AI6" i="71"/>
  <c r="AF12" i="71"/>
  <c r="AF11" i="71"/>
  <c r="AF10" i="71"/>
  <c r="AF8" i="71"/>
  <c r="AF7" i="71"/>
  <c r="AF6" i="71"/>
  <c r="AF5" i="71"/>
  <c r="Z3" i="78"/>
  <c r="Z20" i="78"/>
  <c r="AB20" i="78"/>
  <c r="G20" i="78"/>
  <c r="F20" i="78"/>
  <c r="I20" i="78"/>
  <c r="E20" i="78"/>
  <c r="H3" i="78"/>
  <c r="G3" i="78"/>
  <c r="F3" i="78"/>
  <c r="I3" i="78"/>
  <c r="E3" i="78"/>
  <c r="D3" i="78"/>
  <c r="AC3" i="78"/>
  <c r="AB3" i="78"/>
  <c r="AA3" i="78"/>
  <c r="AD3" i="78"/>
  <c r="Y3" i="78"/>
  <c r="W30" i="78"/>
  <c r="N30" i="78"/>
  <c r="M30" i="78"/>
  <c r="P30" i="78"/>
  <c r="L30" i="78"/>
  <c r="I30" i="78"/>
  <c r="N29" i="78"/>
  <c r="U29" i="78"/>
  <c r="M29" i="78"/>
  <c r="P29" i="78"/>
  <c r="L29" i="78"/>
  <c r="I29" i="78"/>
  <c r="N28" i="78"/>
  <c r="M28" i="78"/>
  <c r="P28" i="78"/>
  <c r="L28" i="78"/>
  <c r="I28" i="78"/>
  <c r="N27" i="78"/>
  <c r="M27" i="78"/>
  <c r="P27" i="78"/>
  <c r="L27" i="78"/>
  <c r="I27" i="78"/>
  <c r="N26" i="78"/>
  <c r="M26" i="78"/>
  <c r="P26" i="78"/>
  <c r="L26" i="78"/>
  <c r="S26" i="78"/>
  <c r="I26" i="78"/>
  <c r="N25" i="78"/>
  <c r="M25" i="78"/>
  <c r="L25" i="78"/>
  <c r="I25" i="78"/>
  <c r="AD25" i="78"/>
  <c r="N24" i="78"/>
  <c r="M24" i="78"/>
  <c r="P24" i="78"/>
  <c r="L24" i="78"/>
  <c r="I24" i="78"/>
  <c r="AD24" i="78"/>
  <c r="N23" i="78"/>
  <c r="M23" i="78"/>
  <c r="P23" i="78"/>
  <c r="L23" i="78"/>
  <c r="I23" i="78"/>
  <c r="AD23" i="78"/>
  <c r="N22" i="78"/>
  <c r="M22" i="78"/>
  <c r="L22" i="78"/>
  <c r="I22" i="78"/>
  <c r="AD22" i="78"/>
  <c r="I8" i="78"/>
  <c r="I7" i="78"/>
  <c r="I6" i="78"/>
  <c r="I5" i="78"/>
  <c r="W13" i="78"/>
  <c r="O5" i="78"/>
  <c r="O6" i="78"/>
  <c r="O7" i="78"/>
  <c r="O8" i="78"/>
  <c r="O9" i="78"/>
  <c r="O10" i="78"/>
  <c r="V10" i="78"/>
  <c r="O11" i="78"/>
  <c r="V11" i="78"/>
  <c r="O12" i="78"/>
  <c r="V12" i="78"/>
  <c r="O13" i="78"/>
  <c r="I13" i="78"/>
  <c r="I12" i="78"/>
  <c r="I11" i="78"/>
  <c r="I10" i="78"/>
  <c r="I9" i="78"/>
  <c r="M5" i="78"/>
  <c r="P5" i="78"/>
  <c r="N5" i="78"/>
  <c r="M6" i="78"/>
  <c r="P6" i="78"/>
  <c r="N6" i="78"/>
  <c r="M7" i="78"/>
  <c r="N7" i="78"/>
  <c r="M8" i="78"/>
  <c r="N8" i="78"/>
  <c r="M9" i="78"/>
  <c r="P9" i="78"/>
  <c r="N9" i="78"/>
  <c r="M10" i="78"/>
  <c r="T10" i="78"/>
  <c r="N10" i="78"/>
  <c r="U10" i="78"/>
  <c r="M11" i="78"/>
  <c r="P11" i="78"/>
  <c r="N11" i="78"/>
  <c r="U11" i="78"/>
  <c r="M12" i="78"/>
  <c r="T12" i="78"/>
  <c r="N12" i="78"/>
  <c r="U12" i="78"/>
  <c r="N13" i="78"/>
  <c r="M13" i="78"/>
  <c r="P13" i="78"/>
  <c r="L13" i="78"/>
  <c r="K13" i="78"/>
  <c r="L12" i="78"/>
  <c r="S12" i="78"/>
  <c r="K12" i="78"/>
  <c r="R12" i="78"/>
  <c r="L11" i="78"/>
  <c r="S11" i="78"/>
  <c r="K11" i="78"/>
  <c r="R11" i="78"/>
  <c r="L10" i="78"/>
  <c r="S10" i="78"/>
  <c r="K10" i="78"/>
  <c r="R10" i="78"/>
  <c r="L9" i="78"/>
  <c r="S9" i="78"/>
  <c r="K9" i="78"/>
  <c r="R9" i="78"/>
  <c r="L8" i="78"/>
  <c r="K8" i="78"/>
  <c r="L7" i="78"/>
  <c r="K7" i="78"/>
  <c r="L6" i="78"/>
  <c r="K6" i="78"/>
  <c r="L5" i="78"/>
  <c r="K5" i="78"/>
  <c r="R5" i="78"/>
  <c r="U9" i="78"/>
  <c r="S28" i="78"/>
  <c r="T11" i="78"/>
  <c r="U26" i="78"/>
  <c r="U27" i="78"/>
  <c r="T28" i="78"/>
  <c r="T27" i="78"/>
  <c r="W27" i="78"/>
  <c r="T26" i="78"/>
  <c r="W26" i="78"/>
  <c r="U28" i="78"/>
  <c r="T29" i="78"/>
  <c r="S29" i="78"/>
  <c r="S27" i="78"/>
  <c r="AD29" i="78"/>
  <c r="AD27" i="78"/>
  <c r="AD30" i="78"/>
  <c r="AD28" i="78"/>
  <c r="AD26" i="78"/>
  <c r="S22" i="78"/>
  <c r="S24" i="78"/>
  <c r="U22" i="78"/>
  <c r="U24" i="78"/>
  <c r="P25" i="78"/>
  <c r="T20" i="78"/>
  <c r="W20" i="78"/>
  <c r="M20" i="78"/>
  <c r="P20" i="78"/>
  <c r="T23" i="78"/>
  <c r="W23" i="78"/>
  <c r="T25" i="78"/>
  <c r="W25" i="78"/>
  <c r="S20" i="78"/>
  <c r="L20" i="78"/>
  <c r="U20" i="78"/>
  <c r="N20" i="78"/>
  <c r="T22" i="78"/>
  <c r="W22" i="78"/>
  <c r="S23" i="78"/>
  <c r="U23" i="78"/>
  <c r="T24" i="78"/>
  <c r="W24" i="78"/>
  <c r="S25" i="78"/>
  <c r="U25" i="78"/>
  <c r="T8" i="78"/>
  <c r="U7" i="78"/>
  <c r="V8" i="78"/>
  <c r="T9" i="78"/>
  <c r="R6" i="78"/>
  <c r="V6" i="78"/>
  <c r="U8" i="78"/>
  <c r="S3" i="78"/>
  <c r="L3" i="78"/>
  <c r="S7" i="78"/>
  <c r="R3" i="78"/>
  <c r="K3" i="78"/>
  <c r="U3" i="78"/>
  <c r="N3" i="78"/>
  <c r="S5" i="78"/>
  <c r="U5" i="78"/>
  <c r="S6" i="78"/>
  <c r="U6" i="78"/>
  <c r="R7" i="78"/>
  <c r="T7" i="78"/>
  <c r="W7" i="78"/>
  <c r="R8" i="78"/>
  <c r="P8" i="78"/>
  <c r="T3" i="78"/>
  <c r="W3" i="78"/>
  <c r="M3" i="78"/>
  <c r="P3" i="78"/>
  <c r="T5" i="78"/>
  <c r="W5" i="78"/>
  <c r="T6" i="78"/>
  <c r="W6" i="78"/>
  <c r="S8" i="78"/>
  <c r="V3" i="78"/>
  <c r="O3" i="78"/>
  <c r="V5" i="78"/>
  <c r="V7" i="78"/>
  <c r="V9" i="78"/>
  <c r="W28" i="78"/>
  <c r="W10" i="78"/>
  <c r="P7" i="78"/>
  <c r="P10" i="78"/>
  <c r="P12" i="78"/>
  <c r="W11" i="78"/>
  <c r="W9" i="78"/>
  <c r="W8" i="78"/>
  <c r="P22" i="78"/>
  <c r="W29" i="78"/>
  <c r="W12" i="78"/>
  <c r="AA20" i="78"/>
  <c r="AD20" i="78"/>
  <c r="G17" i="43"/>
  <c r="C112" i="43"/>
  <c r="E24" i="43"/>
  <c r="R5" i="71"/>
  <c r="Q5" i="71"/>
  <c r="P5" i="71"/>
  <c r="O5" i="71"/>
  <c r="AK6" i="71"/>
  <c r="R6" i="71"/>
  <c r="Q6" i="71"/>
  <c r="P6" i="71"/>
  <c r="O6" i="71"/>
  <c r="AK7" i="71"/>
  <c r="R7" i="71"/>
  <c r="Q7" i="71"/>
  <c r="P7" i="71"/>
  <c r="O7" i="71"/>
  <c r="AK8" i="71"/>
  <c r="R8" i="71"/>
  <c r="Q8" i="71"/>
  <c r="P8" i="71"/>
  <c r="O8" i="71"/>
  <c r="T371" i="46"/>
  <c r="S371" i="46"/>
  <c r="R371" i="46"/>
  <c r="T279" i="46"/>
  <c r="S279" i="46"/>
  <c r="R279" i="46"/>
  <c r="U279" i="46"/>
  <c r="T187" i="46"/>
  <c r="S187" i="46"/>
  <c r="R187" i="46"/>
  <c r="T95" i="46"/>
  <c r="S95" i="46"/>
  <c r="R95" i="46"/>
  <c r="T3" i="46"/>
  <c r="S3" i="46"/>
  <c r="R3" i="46"/>
  <c r="G23" i="43"/>
  <c r="A1" i="78"/>
  <c r="R13" i="71"/>
  <c r="Q13" i="71"/>
  <c r="P13" i="71"/>
  <c r="O13" i="71"/>
  <c r="R12" i="71"/>
  <c r="Q12" i="71"/>
  <c r="P12" i="71"/>
  <c r="O12" i="71"/>
  <c r="R11" i="71"/>
  <c r="Q11" i="71"/>
  <c r="P11" i="71"/>
  <c r="O11" i="71"/>
  <c r="R10" i="71"/>
  <c r="Q10" i="71"/>
  <c r="P10" i="71"/>
  <c r="D59" i="43"/>
  <c r="Y10" i="43"/>
  <c r="G2" i="43"/>
  <c r="S5" i="43" s="1"/>
  <c r="C21" i="43"/>
  <c r="I2" i="43"/>
  <c r="S3" i="43"/>
  <c r="S6" i="43"/>
  <c r="S4" i="43"/>
  <c r="F26" i="43"/>
  <c r="C27" i="43"/>
  <c r="C25" i="43" s="1"/>
  <c r="H26" i="43"/>
  <c r="J17" i="45"/>
  <c r="K17" i="45"/>
  <c r="L17" i="45"/>
  <c r="M17" i="45"/>
  <c r="I17" i="45"/>
  <c r="G24" i="43"/>
  <c r="E44" i="43"/>
  <c r="M23" i="43"/>
  <c r="AK9" i="71"/>
  <c r="AK10" i="71"/>
  <c r="AK11" i="71"/>
  <c r="AK12" i="71"/>
  <c r="AK13" i="71"/>
  <c r="AG13" i="71"/>
  <c r="AH13" i="71"/>
  <c r="AI13" i="71"/>
  <c r="AF13" i="71"/>
  <c r="Z10" i="71"/>
  <c r="AA10" i="71"/>
  <c r="AC10" i="71"/>
  <c r="AD10" i="71"/>
  <c r="Y11" i="71"/>
  <c r="AB11" i="71"/>
  <c r="Z11" i="71"/>
  <c r="AA11" i="71"/>
  <c r="AC11" i="71"/>
  <c r="AD11" i="71"/>
  <c r="AD12" i="71"/>
  <c r="AC12" i="71"/>
  <c r="Z12" i="71"/>
  <c r="AA12" i="71"/>
  <c r="Y12" i="71"/>
  <c r="AB12" i="71"/>
  <c r="D94" i="43"/>
  <c r="D62" i="43"/>
  <c r="B96"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M94" i="43"/>
  <c r="N94" i="43"/>
  <c r="K94" i="43"/>
  <c r="J94"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c r="R27" i="77"/>
  <c r="M24" i="77"/>
  <c r="R23" i="77"/>
  <c r="D23" i="77"/>
  <c r="D38" i="77"/>
  <c r="D39" i="77"/>
  <c r="C23" i="77"/>
  <c r="R22" i="77"/>
  <c r="R21" i="77"/>
  <c r="N19" i="77"/>
  <c r="R18" i="77"/>
  <c r="D18" i="77"/>
  <c r="R17" i="77"/>
  <c r="D17" i="77"/>
  <c r="R16" i="77"/>
  <c r="D16" i="77"/>
  <c r="D15" i="77"/>
  <c r="N14" i="77"/>
  <c r="M14" i="77"/>
  <c r="D14" i="77"/>
  <c r="D11" i="77"/>
  <c r="E11" i="77"/>
  <c r="E7" i="77"/>
  <c r="C27" i="77"/>
  <c r="R13" i="77"/>
  <c r="R12" i="77"/>
  <c r="D12" i="77"/>
  <c r="R11" i="77"/>
  <c r="R10" i="77"/>
  <c r="D10" i="77"/>
  <c r="R9" i="77"/>
  <c r="D9" i="77"/>
  <c r="D7" i="77"/>
  <c r="C26" i="77"/>
  <c r="C32" i="77"/>
  <c r="C38" i="77"/>
  <c r="C39" i="77"/>
  <c r="R8" i="77"/>
  <c r="R7" i="77"/>
  <c r="R14" i="77"/>
  <c r="R4" i="77"/>
  <c r="R3" i="77"/>
  <c r="R24" i="77"/>
  <c r="D26" i="77"/>
  <c r="R35" i="77"/>
  <c r="U34" i="77"/>
  <c r="O10" i="71"/>
  <c r="Y10" i="71"/>
  <c r="AB10" i="7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c r="F7" i="68"/>
  <c r="B17" i="45"/>
  <c r="R21" i="71"/>
  <c r="Q21" i="71"/>
  <c r="P21" i="71"/>
  <c r="O21" i="71"/>
  <c r="M3" i="71"/>
  <c r="AK3" i="71"/>
  <c r="L3" i="71"/>
  <c r="AJ3" i="71"/>
  <c r="K3" i="71"/>
  <c r="AG3" i="71"/>
  <c r="AH3" i="71"/>
  <c r="AI3" i="71"/>
  <c r="J3" i="71"/>
  <c r="AF3" i="71"/>
  <c r="R22" i="71"/>
  <c r="R23" i="71"/>
  <c r="Q22" i="71"/>
  <c r="Q23" i="71"/>
  <c r="P22" i="71"/>
  <c r="P23" i="71"/>
  <c r="O22" i="71"/>
  <c r="O23" i="71"/>
  <c r="O24" i="71"/>
  <c r="R24" i="71"/>
  <c r="Q24" i="71"/>
  <c r="P24" i="71"/>
  <c r="D26" i="71"/>
  <c r="O25" i="71"/>
  <c r="B25" i="71"/>
  <c r="B24" i="71"/>
  <c r="B23" i="71"/>
  <c r="B22" i="71"/>
  <c r="B21" i="71"/>
  <c r="R25" i="71"/>
  <c r="Q25" i="71"/>
  <c r="F25" i="71"/>
  <c r="F24" i="71"/>
  <c r="F23" i="71"/>
  <c r="F22" i="71"/>
  <c r="F21" i="71"/>
  <c r="F20" i="71"/>
  <c r="F19" i="71"/>
  <c r="F18" i="71"/>
  <c r="P25" i="71"/>
  <c r="C25" i="7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B59" i="72"/>
  <c r="A19" i="62"/>
  <c r="B65" i="72"/>
  <c r="A12" i="62"/>
  <c r="B58" i="72"/>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0" i="72"/>
  <c r="B66" i="72"/>
  <c r="B10" i="72"/>
  <c r="C53" i="10"/>
  <c r="B51" i="10"/>
  <c r="B19" i="72"/>
  <c r="A18" i="51"/>
  <c r="B13" i="72"/>
  <c r="C8" i="68"/>
  <c r="B49" i="48"/>
  <c r="B5" i="72"/>
  <c r="I23" i="43"/>
  <c r="D90" i="71"/>
  <c r="G89" i="71"/>
  <c r="G88" i="71"/>
  <c r="G87" i="71"/>
  <c r="F89" i="71"/>
  <c r="F88" i="71"/>
  <c r="F87" i="71"/>
  <c r="C89" i="71"/>
  <c r="D89" i="71"/>
  <c r="B89" i="71"/>
  <c r="B88" i="71"/>
  <c r="B87" i="71"/>
  <c r="D86" i="71"/>
  <c r="G85" i="71"/>
  <c r="G84" i="71"/>
  <c r="G83" i="71"/>
  <c r="F85" i="71"/>
  <c r="F84" i="71"/>
  <c r="F83" i="71"/>
  <c r="C85" i="71"/>
  <c r="D85" i="71"/>
  <c r="B85" i="71"/>
  <c r="B84" i="71"/>
  <c r="B83" i="71"/>
  <c r="D82" i="71"/>
  <c r="R81" i="71"/>
  <c r="Q81" i="71"/>
  <c r="P81" i="71"/>
  <c r="O81" i="71"/>
  <c r="G81" i="71"/>
  <c r="W81" i="71"/>
  <c r="F81" i="71"/>
  <c r="V81" i="71"/>
  <c r="C81" i="71"/>
  <c r="U81" i="71"/>
  <c r="B81" i="71"/>
  <c r="T81" i="71"/>
  <c r="R80" i="71"/>
  <c r="Q80" i="71"/>
  <c r="P80" i="71"/>
  <c r="O80" i="71"/>
  <c r="G80" i="71"/>
  <c r="G79" i="71"/>
  <c r="B80" i="71"/>
  <c r="B79" i="7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G69" i="71"/>
  <c r="W69" i="71"/>
  <c r="F69" i="71"/>
  <c r="Q69" i="71"/>
  <c r="C69" i="71"/>
  <c r="P69" i="71"/>
  <c r="B69" i="71"/>
  <c r="T69" i="71"/>
  <c r="G68" i="71"/>
  <c r="G67" i="71"/>
  <c r="D66" i="71"/>
  <c r="R65" i="71"/>
  <c r="Q65" i="71"/>
  <c r="P65" i="71"/>
  <c r="O65" i="71"/>
  <c r="R64" i="71"/>
  <c r="Q64" i="71"/>
  <c r="P64" i="71"/>
  <c r="O64" i="71"/>
  <c r="R63" i="71"/>
  <c r="Q63" i="71"/>
  <c r="P63" i="71"/>
  <c r="O63" i="71"/>
  <c r="R62" i="71"/>
  <c r="G63" i="71"/>
  <c r="G64" i="71"/>
  <c r="G65" i="71"/>
  <c r="W65" i="71"/>
  <c r="Q62" i="71"/>
  <c r="F63" i="71"/>
  <c r="F64" i="71"/>
  <c r="F65" i="71"/>
  <c r="V65" i="71"/>
  <c r="P62" i="71"/>
  <c r="C63" i="71"/>
  <c r="O62" i="71"/>
  <c r="B63" i="71"/>
  <c r="B64" i="71"/>
  <c r="B65" i="71"/>
  <c r="T65"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F56" i="71"/>
  <c r="F57" i="71"/>
  <c r="V57" i="71"/>
  <c r="P54" i="71"/>
  <c r="C55" i="71"/>
  <c r="O54" i="71"/>
  <c r="B55" i="71"/>
  <c r="B56" i="71"/>
  <c r="B57" i="71"/>
  <c r="T57" i="71"/>
  <c r="D54" i="71"/>
  <c r="R53" i="71"/>
  <c r="Q53" i="71"/>
  <c r="P53" i="71"/>
  <c r="O53" i="71"/>
  <c r="R52" i="71"/>
  <c r="Q52" i="71"/>
  <c r="P52" i="71"/>
  <c r="O52" i="71"/>
  <c r="R51" i="71"/>
  <c r="Q51" i="71"/>
  <c r="P51" i="71"/>
  <c r="O51" i="71"/>
  <c r="R50" i="71"/>
  <c r="G51" i="71"/>
  <c r="G52" i="71"/>
  <c r="G53" i="71"/>
  <c r="W53" i="71"/>
  <c r="Q50" i="71"/>
  <c r="F51" i="71"/>
  <c r="F52" i="71"/>
  <c r="F53" i="71"/>
  <c r="V53" i="71"/>
  <c r="P50" i="71"/>
  <c r="C51" i="71"/>
  <c r="O50" i="71"/>
  <c r="B51" i="71"/>
  <c r="B52" i="71"/>
  <c r="B53" i="71"/>
  <c r="T53" i="71"/>
  <c r="D50" i="71"/>
  <c r="U49" i="71"/>
  <c r="R49" i="71"/>
  <c r="Q49" i="71"/>
  <c r="P49" i="71"/>
  <c r="O49" i="71"/>
  <c r="D49" i="71"/>
  <c r="R48" i="71"/>
  <c r="Q48" i="71"/>
  <c r="P48" i="71"/>
  <c r="O48" i="71"/>
  <c r="R47" i="71"/>
  <c r="Q47" i="71"/>
  <c r="P47" i="71"/>
  <c r="O47" i="71"/>
  <c r="R46" i="71"/>
  <c r="G47" i="71"/>
  <c r="G48" i="71"/>
  <c r="G49" i="71"/>
  <c r="W49" i="71"/>
  <c r="Q46" i="71"/>
  <c r="F47" i="71"/>
  <c r="F48" i="71"/>
  <c r="F49" i="71"/>
  <c r="V49" i="71"/>
  <c r="P46" i="71"/>
  <c r="C47" i="71"/>
  <c r="O46" i="71"/>
  <c r="B47" i="71"/>
  <c r="D46" i="71"/>
  <c r="R45" i="71"/>
  <c r="Q45" i="71"/>
  <c r="P45" i="71"/>
  <c r="O45" i="71"/>
  <c r="R44" i="71"/>
  <c r="Q44" i="71"/>
  <c r="P44" i="71"/>
  <c r="O44" i="71"/>
  <c r="R43" i="71"/>
  <c r="Q43" i="71"/>
  <c r="P43" i="71"/>
  <c r="O43" i="71"/>
  <c r="R42" i="71"/>
  <c r="G43" i="71"/>
  <c r="G44" i="71"/>
  <c r="G45" i="71"/>
  <c r="W45" i="71"/>
  <c r="Q42" i="71"/>
  <c r="F43" i="71"/>
  <c r="F44" i="71"/>
  <c r="F45" i="71"/>
  <c r="V45" i="71"/>
  <c r="P42" i="71"/>
  <c r="C43" i="71"/>
  <c r="O42" i="71"/>
  <c r="B43" i="71"/>
  <c r="D42" i="71"/>
  <c r="R41" i="71"/>
  <c r="Q41" i="71"/>
  <c r="P41" i="71"/>
  <c r="O41" i="71"/>
  <c r="R40" i="71"/>
  <c r="Q40" i="71"/>
  <c r="P40" i="71"/>
  <c r="O40" i="71"/>
  <c r="R39" i="71"/>
  <c r="Q39" i="71"/>
  <c r="P39" i="71"/>
  <c r="O39" i="71"/>
  <c r="R38" i="71"/>
  <c r="G39" i="71"/>
  <c r="G40" i="71"/>
  <c r="G41" i="71"/>
  <c r="W41" i="71"/>
  <c r="Q38" i="71"/>
  <c r="P38" i="71"/>
  <c r="C39"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F31" i="71"/>
  <c r="F32" i="71"/>
  <c r="F33" i="71"/>
  <c r="V33" i="71"/>
  <c r="P30" i="71"/>
  <c r="C31" i="71"/>
  <c r="O30" i="71"/>
  <c r="D30" i="71"/>
  <c r="P29" i="71"/>
  <c r="C29" i="71"/>
  <c r="O29" i="71"/>
  <c r="B29" i="71"/>
  <c r="B31" i="71"/>
  <c r="B35" i="71"/>
  <c r="F39" i="71"/>
  <c r="F40" i="71"/>
  <c r="F41" i="71"/>
  <c r="V41" i="71"/>
  <c r="F35" i="71"/>
  <c r="F36" i="71"/>
  <c r="F37" i="71"/>
  <c r="V37" i="71"/>
  <c r="C35" i="71"/>
  <c r="C36" i="71"/>
  <c r="Q29" i="71"/>
  <c r="F29" i="71"/>
  <c r="V69" i="71"/>
  <c r="R29" i="71"/>
  <c r="G29" i="71"/>
  <c r="G28" i="71"/>
  <c r="G27" i="71"/>
  <c r="U69" i="71"/>
  <c r="D69" i="71"/>
  <c r="R69" i="71"/>
  <c r="C76" i="71"/>
  <c r="D76" i="71"/>
  <c r="D77" i="71"/>
  <c r="C80" i="71"/>
  <c r="D80" i="71"/>
  <c r="F80" i="71"/>
  <c r="F79" i="71"/>
  <c r="C88" i="71"/>
  <c r="D88" i="71"/>
  <c r="C87" i="71"/>
  <c r="D87" i="71"/>
  <c r="C79" i="71"/>
  <c r="D7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9" i="43"/>
  <c r="C22" i="20"/>
  <c r="B101" i="43"/>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F84" i="34"/>
  <c r="H21" i="34"/>
  <c r="H21" i="33"/>
  <c r="U21" i="33"/>
  <c r="F21" i="33"/>
  <c r="E83" i="21"/>
  <c r="F83" i="21"/>
  <c r="G83" i="21"/>
  <c r="S21" i="21"/>
  <c r="H1" i="69"/>
  <c r="AC25" i="40"/>
  <c r="W25" i="40"/>
  <c r="AB25" i="40"/>
  <c r="U25" i="40"/>
  <c r="AB29" i="39"/>
  <c r="U29" i="39"/>
  <c r="AC29" i="39"/>
  <c r="W29" i="39"/>
  <c r="AC18" i="36"/>
  <c r="W18" i="36"/>
  <c r="AB21" i="37"/>
  <c r="U21" i="37"/>
  <c r="AA21" i="37"/>
  <c r="S21" i="37"/>
  <c r="AB21" i="34"/>
  <c r="U21" i="34"/>
  <c r="AB21" i="33"/>
  <c r="AA21" i="33"/>
  <c r="S21" i="33"/>
  <c r="AB18" i="35"/>
  <c r="U18" i="35"/>
  <c r="AC18" i="35"/>
  <c r="W18" i="35"/>
  <c r="J21" i="37"/>
  <c r="W21" i="37"/>
  <c r="G84" i="34"/>
  <c r="J21" i="34"/>
  <c r="W21" i="34"/>
  <c r="J21" i="33"/>
  <c r="W21" i="33"/>
  <c r="H21" i="21"/>
  <c r="U21" i="21"/>
  <c r="F38" i="69"/>
  <c r="E37" i="69"/>
  <c r="F36" i="69"/>
  <c r="F35" i="69"/>
  <c r="F21" i="69"/>
  <c r="F40" i="69"/>
  <c r="C21" i="69"/>
  <c r="F20" i="69"/>
  <c r="F39" i="69"/>
  <c r="E10" i="69"/>
  <c r="E9" i="69"/>
  <c r="AC21" i="37"/>
  <c r="AC21" i="34"/>
  <c r="AC21" i="33"/>
  <c r="AB21"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7" i="43"/>
  <c r="N112" i="43"/>
  <c r="N113" i="43"/>
  <c r="D112" i="43"/>
  <c r="D113" i="43"/>
  <c r="E112" i="43"/>
  <c r="E113" i="43"/>
  <c r="F112" i="43"/>
  <c r="F113" i="43"/>
  <c r="G112" i="43"/>
  <c r="G113" i="43"/>
  <c r="H112" i="43"/>
  <c r="H113" i="43"/>
  <c r="I112" i="43"/>
  <c r="I113" i="43"/>
  <c r="J112" i="43"/>
  <c r="J113" i="43"/>
  <c r="K112" i="43"/>
  <c r="K113" i="43"/>
  <c r="L112" i="43"/>
  <c r="L113" i="43"/>
  <c r="M112" i="43"/>
  <c r="M113" i="43"/>
  <c r="C113" i="43"/>
  <c r="B51" i="43"/>
  <c r="B87" i="43"/>
  <c r="B86" i="43"/>
  <c r="B75" i="43"/>
  <c r="B64" i="43"/>
  <c r="B53" i="43"/>
  <c r="D85" i="43"/>
  <c r="D86" i="43"/>
  <c r="D87" i="43"/>
  <c r="D88" i="43"/>
  <c r="D89" i="43"/>
  <c r="D90" i="43"/>
  <c r="D91" i="43"/>
  <c r="D84" i="43"/>
  <c r="D70" i="43"/>
  <c r="D63" i="43"/>
  <c r="D64" i="43"/>
  <c r="D65" i="43"/>
  <c r="D66" i="43"/>
  <c r="D67" i="43"/>
  <c r="D68" i="43"/>
  <c r="D69"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G11" i="1" s="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s="1"/>
  <c r="H58" i="40"/>
  <c r="I58" i="40"/>
  <c r="C58" i="40"/>
  <c r="H57" i="40"/>
  <c r="I57" i="40"/>
  <c r="C57" i="40"/>
  <c r="H56" i="40"/>
  <c r="I56" i="40"/>
  <c r="C56" i="40"/>
  <c r="H55" i="40"/>
  <c r="I55" i="40"/>
  <c r="C55" i="40" s="1"/>
  <c r="H54" i="40"/>
  <c r="I54" i="40"/>
  <c r="C54" i="40"/>
  <c r="H53" i="40"/>
  <c r="I53" i="40"/>
  <c r="C53" i="40"/>
  <c r="H52" i="40"/>
  <c r="I52" i="40" s="1"/>
  <c r="C52" i="40" s="1"/>
  <c r="H65" i="39"/>
  <c r="I65" i="39"/>
  <c r="C65" i="39"/>
  <c r="H64" i="39"/>
  <c r="I64" i="39"/>
  <c r="C64" i="39"/>
  <c r="H60" i="39"/>
  <c r="I60" i="39"/>
  <c r="C60" i="39"/>
  <c r="H59" i="39"/>
  <c r="I59" i="39" s="1"/>
  <c r="C59" i="39" s="1"/>
  <c r="H58" i="39"/>
  <c r="I58" i="39"/>
  <c r="C58" i="39" s="1"/>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c r="E11" i="43" s="1"/>
  <c r="C9"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c r="C21" i="20"/>
  <c r="B100" i="43"/>
  <c r="C20" i="20"/>
  <c r="B102" i="43"/>
  <c r="C18" i="20"/>
  <c r="B95" i="43"/>
  <c r="C17" i="20"/>
  <c r="B62" i="43"/>
  <c r="C16" i="20"/>
  <c r="C17" i="39"/>
  <c r="C15" i="20"/>
  <c r="B73"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59" i="34" s="1"/>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E5" i="6"/>
  <c r="D9" i="11"/>
  <c r="C9" i="11"/>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G21" i="43" s="1"/>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AZ80" i="3"/>
  <c r="AZ84" i="3"/>
  <c r="AZ88" i="3"/>
  <c r="AZ107" i="3"/>
  <c r="AZ111" i="3"/>
  <c r="K12" i="1"/>
  <c r="M12" i="1"/>
  <c r="S13" i="1"/>
  <c r="AR13" i="1"/>
  <c r="R13" i="1"/>
  <c r="S11" i="1"/>
  <c r="AQ11" i="1"/>
  <c r="R11" i="1"/>
  <c r="S9" i="1"/>
  <c r="AR9" i="1"/>
  <c r="R9" i="1"/>
  <c r="J51" i="67"/>
  <c r="C42" i="1"/>
  <c r="AC34" i="33"/>
  <c r="AA34" i="33"/>
  <c r="B41" i="1"/>
  <c r="F48" i="9"/>
  <c r="O52" i="9"/>
  <c r="F53" i="9"/>
  <c r="S22" i="31"/>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M1" i="43"/>
  <c r="N8" i="43"/>
  <c r="D120" i="9"/>
  <c r="D121" i="9"/>
  <c r="D7" i="52"/>
  <c r="C18" i="9"/>
  <c r="D18" i="9"/>
  <c r="F34" i="67"/>
  <c r="F62" i="67"/>
  <c r="M20" i="67"/>
  <c r="F34" i="15"/>
  <c r="F62" i="15"/>
  <c r="G13" i="3"/>
  <c r="BL17" i="3"/>
  <c r="AZ17" i="3"/>
  <c r="J56" i="9"/>
  <c r="J57" i="9"/>
  <c r="J59" i="9"/>
  <c r="J61" i="9"/>
  <c r="A24" i="51"/>
  <c r="B18" i="72"/>
  <c r="U29" i="34"/>
  <c r="E32" i="6"/>
  <c r="L19" i="6"/>
  <c r="G1" i="68"/>
  <c r="K1" i="12"/>
  <c r="AQ12" i="1"/>
  <c r="AR10" i="1"/>
  <c r="E19" i="69"/>
  <c r="E19" i="68"/>
  <c r="E19" i="11"/>
  <c r="E1" i="73"/>
  <c r="G22" i="69"/>
  <c r="G22" i="68"/>
  <c r="G26" i="12"/>
  <c r="G22" i="11"/>
  <c r="E84" i="43"/>
  <c r="B82" i="43"/>
  <c r="Z7" i="43"/>
  <c r="E73" i="43"/>
  <c r="B71" i="43"/>
  <c r="H21" i="43"/>
  <c r="F37" i="43"/>
  <c r="K21" i="43"/>
  <c r="F38" i="43"/>
  <c r="N6" i="43"/>
  <c r="N3" i="43"/>
  <c r="F84" i="43"/>
  <c r="H88" i="43" s="1"/>
  <c r="F41" i="43"/>
  <c r="F40" i="43"/>
  <c r="M9" i="43"/>
  <c r="N5" i="43"/>
  <c r="M12" i="43"/>
  <c r="B19" i="53"/>
  <c r="B37" i="72"/>
  <c r="C7" i="39"/>
  <c r="C68" i="39" s="1"/>
  <c r="C70" i="39" s="1"/>
  <c r="C7" i="35"/>
  <c r="C48" i="35" s="1"/>
  <c r="C7" i="33"/>
  <c r="C58" i="33"/>
  <c r="C7" i="21"/>
  <c r="C58" i="21" s="1"/>
  <c r="D58" i="21"/>
  <c r="E58" i="21" s="1"/>
  <c r="F58" i="21" s="1"/>
  <c r="C7" i="40"/>
  <c r="C63" i="40" s="1"/>
  <c r="D63" i="40" s="1"/>
  <c r="E63" i="40" s="1"/>
  <c r="E65" i="40" s="1"/>
  <c r="M47" i="9"/>
  <c r="T35" i="4"/>
  <c r="A19" i="51"/>
  <c r="B14" i="72"/>
  <c r="C46" i="36"/>
  <c r="D46" i="36"/>
  <c r="D59" i="34"/>
  <c r="E59" i="34" s="1"/>
  <c r="C52" i="37"/>
  <c r="D52" i="37"/>
  <c r="E52" i="37" s="1"/>
  <c r="A4" i="51"/>
  <c r="B6" i="72"/>
  <c r="D48" i="35"/>
  <c r="E48" i="35" s="1"/>
  <c r="F48" i="35"/>
  <c r="G48" i="35" s="1"/>
  <c r="H48" i="35" s="1"/>
  <c r="C4" i="12"/>
  <c r="L20" i="6"/>
  <c r="E56"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c r="P6" i="1"/>
  <c r="F30" i="68"/>
  <c r="F48" i="68"/>
  <c r="F30" i="11"/>
  <c r="C48" i="11"/>
  <c r="F28" i="67"/>
  <c r="F31" i="12"/>
  <c r="F52" i="9"/>
  <c r="M18" i="67"/>
  <c r="F32" i="67"/>
  <c r="F60" i="67"/>
  <c r="F30" i="69"/>
  <c r="F48" i="69"/>
  <c r="F32" i="15"/>
  <c r="F60" i="15"/>
  <c r="M18" i="15"/>
  <c r="F28" i="15"/>
  <c r="T11" i="1"/>
  <c r="T13" i="1"/>
  <c r="S7" i="1"/>
  <c r="AR7" i="1"/>
  <c r="E7" i="70"/>
  <c r="AA39" i="40"/>
  <c r="S39" i="40"/>
  <c r="S12" i="33"/>
  <c r="AA12" i="33"/>
  <c r="D68" i="9"/>
  <c r="F54" i="9"/>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A23" i="21"/>
  <c r="AB15" i="21"/>
  <c r="J23" i="21"/>
  <c r="F85" i="21"/>
  <c r="G85" i="21"/>
  <c r="H23" i="21"/>
  <c r="U23" i="21"/>
  <c r="D6" i="52"/>
  <c r="R22" i="31"/>
  <c r="AP7" i="1"/>
  <c r="AC33" i="21"/>
  <c r="W33" i="21"/>
  <c r="S33" i="21"/>
  <c r="AA33" i="21"/>
  <c r="W32" i="21"/>
  <c r="AB9" i="21"/>
  <c r="AA32" i="21"/>
  <c r="S32" i="21"/>
  <c r="W9" i="21"/>
  <c r="AC9" i="21"/>
  <c r="AB32" i="21"/>
  <c r="U32" i="21"/>
  <c r="AA10" i="21"/>
  <c r="C30" i="11"/>
  <c r="E6" i="70"/>
  <c r="E2" i="70"/>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C23" i="21"/>
  <c r="W23" i="21"/>
  <c r="AC11" i="37"/>
  <c r="W11" i="37"/>
  <c r="AC11" i="34"/>
  <c r="R7" i="1"/>
  <c r="F34" i="11"/>
  <c r="F11" i="12"/>
  <c r="C23" i="12" s="1"/>
  <c r="F34" i="68"/>
  <c r="C36" i="68" s="1"/>
  <c r="R8" i="1"/>
  <c r="AE7" i="1"/>
  <c r="AE8" i="1"/>
  <c r="AE6" i="1"/>
  <c r="AG6" i="1"/>
  <c r="H109" i="9"/>
  <c r="M49" i="9"/>
  <c r="H110" i="9"/>
  <c r="D18" i="53"/>
  <c r="B35" i="72"/>
  <c r="D16" i="53"/>
  <c r="B34" i="72"/>
  <c r="H112" i="9"/>
  <c r="D21" i="53"/>
  <c r="B39" i="72"/>
  <c r="H111" i="9"/>
  <c r="D126" i="9"/>
  <c r="D19" i="53"/>
  <c r="B38" i="72"/>
  <c r="D20" i="53"/>
  <c r="B40" i="72"/>
  <c r="J1" i="73"/>
  <c r="M4" i="43"/>
  <c r="M5" i="43"/>
  <c r="N12" i="43"/>
  <c r="N11" i="43"/>
  <c r="M10" i="43"/>
  <c r="M2" i="43"/>
  <c r="M8" i="43"/>
  <c r="M7" i="43"/>
  <c r="N9" i="43"/>
  <c r="N10" i="43"/>
  <c r="M6" i="43"/>
  <c r="N7" i="43"/>
  <c r="N4" i="43"/>
  <c r="N2" i="43"/>
  <c r="F51" i="43"/>
  <c r="H58" i="43" s="1"/>
  <c r="G58" i="43" s="1"/>
  <c r="N21" i="43"/>
  <c r="L21" i="43"/>
  <c r="O21" i="43"/>
  <c r="M21" i="43"/>
  <c r="E21" i="43"/>
  <c r="T25" i="71"/>
  <c r="C94" i="9"/>
  <c r="C92" i="9"/>
  <c r="F94" i="43"/>
  <c r="H100" i="43" s="1"/>
  <c r="N370" i="46"/>
  <c r="X7" i="43"/>
  <c r="F73" i="43"/>
  <c r="H77" i="43" s="1"/>
  <c r="F62" i="43"/>
  <c r="H64" i="43" s="1"/>
  <c r="D81" i="71"/>
  <c r="D73" i="71"/>
  <c r="B68" i="71"/>
  <c r="M11" i="43"/>
  <c r="E62" i="43"/>
  <c r="B60" i="43"/>
  <c r="B117" i="43"/>
  <c r="D123" i="43" s="1"/>
  <c r="E123" i="43" s="1"/>
  <c r="F123" i="43" s="1"/>
  <c r="G123" i="43" s="1"/>
  <c r="H123" i="43" s="1"/>
  <c r="I122" i="43"/>
  <c r="J122" i="43"/>
  <c r="K122" i="43" s="1"/>
  <c r="L122" i="43" s="1"/>
  <c r="M122" i="43" s="1"/>
  <c r="N94" i="46"/>
  <c r="G26" i="43"/>
  <c r="D23" i="67"/>
  <c r="G25" i="12"/>
  <c r="G41" i="11"/>
  <c r="G27" i="12"/>
  <c r="G41" i="68"/>
  <c r="K4" i="4"/>
  <c r="B46" i="48"/>
  <c r="B4" i="72"/>
  <c r="B4" i="62"/>
  <c r="B71" i="72"/>
  <c r="D9" i="53"/>
  <c r="B25" i="72"/>
  <c r="B24" i="72"/>
  <c r="K120" i="9"/>
  <c r="B67" i="71"/>
  <c r="O67" i="71"/>
  <c r="O68" i="71"/>
  <c r="M32" i="43"/>
  <c r="N32" i="43"/>
  <c r="O32" i="43"/>
  <c r="P32" i="43"/>
  <c r="O66" i="71"/>
  <c r="J26" i="43"/>
  <c r="L68" i="9"/>
  <c r="M68" i="9"/>
  <c r="L65" i="9"/>
  <c r="M65" i="9"/>
  <c r="L66" i="9"/>
  <c r="M66" i="9"/>
  <c r="L64" i="9"/>
  <c r="M64" i="9"/>
  <c r="L63" i="9"/>
  <c r="M63" i="9"/>
  <c r="M69" i="9"/>
  <c r="N69" i="9"/>
  <c r="L67" i="9"/>
  <c r="M67" i="9"/>
  <c r="I14" i="74"/>
  <c r="B8" i="74"/>
  <c r="D127" i="9"/>
  <c r="D13" i="52"/>
  <c r="D12" i="52"/>
  <c r="AB23" i="21"/>
  <c r="D17" i="53"/>
  <c r="B36" i="72"/>
  <c r="D124" i="9"/>
  <c r="AB45" i="21"/>
  <c r="S13" i="21"/>
  <c r="AC9" i="34"/>
  <c r="W9" i="34"/>
  <c r="W34" i="35"/>
  <c r="AC34" i="35"/>
  <c r="C31" i="12"/>
  <c r="G29" i="6"/>
  <c r="E29" i="6"/>
  <c r="K15" i="1"/>
  <c r="F28" i="6"/>
  <c r="F30" i="6"/>
  <c r="AZ557" i="3"/>
  <c r="AA12" i="34"/>
  <c r="S12" i="34"/>
  <c r="AA25" i="21"/>
  <c r="W31" i="34"/>
  <c r="AA13" i="35"/>
  <c r="B74" i="43"/>
  <c r="B80" i="43"/>
  <c r="B77" i="43"/>
  <c r="B76" i="43"/>
  <c r="H9" i="34"/>
  <c r="F34" i="35"/>
  <c r="H34" i="35"/>
  <c r="J36" i="35"/>
  <c r="AZ398" i="3"/>
  <c r="AZ405" i="3"/>
  <c r="AZ407" i="3"/>
  <c r="AZ410" i="3"/>
  <c r="AZ415" i="3"/>
  <c r="AZ420" i="3"/>
  <c r="AZ426" i="3"/>
  <c r="AZ431" i="3"/>
  <c r="AZ436" i="3"/>
  <c r="AZ448" i="3"/>
  <c r="AZ452" i="3"/>
  <c r="AZ461" i="3"/>
  <c r="AZ463" i="3"/>
  <c r="AZ468" i="3"/>
  <c r="AZ470" i="3"/>
  <c r="AZ479" i="3"/>
  <c r="AZ485" i="3"/>
  <c r="AZ385" i="3"/>
  <c r="AZ216" i="3"/>
  <c r="AZ221" i="3"/>
  <c r="AZ226" i="3"/>
  <c r="AZ230" i="3"/>
  <c r="AZ242" i="3"/>
  <c r="H38" i="40"/>
  <c r="J38" i="40"/>
  <c r="H39" i="40"/>
  <c r="AZ246" i="3"/>
  <c r="BK5" i="3"/>
  <c r="BG5" i="3"/>
  <c r="BC5" i="3"/>
  <c r="E12" i="6"/>
  <c r="AZ258" i="3"/>
  <c r="AZ262" i="3"/>
  <c r="AZ267" i="3"/>
  <c r="AZ278" i="3"/>
  <c r="AZ284" i="3"/>
  <c r="AZ292" i="3"/>
  <c r="AZ302" i="3"/>
  <c r="AZ113" i="3"/>
  <c r="AZ126" i="3"/>
  <c r="AZ129" i="3"/>
  <c r="AZ141" i="3"/>
  <c r="AZ205" i="3"/>
  <c r="AZ18" i="3"/>
  <c r="AZ23" i="3"/>
  <c r="AZ27" i="3"/>
  <c r="AZ52" i="3"/>
  <c r="AZ56" i="3"/>
  <c r="AZ68" i="3"/>
  <c r="AZ73" i="3"/>
  <c r="AZ78" i="3"/>
  <c r="AZ87" i="3"/>
  <c r="AZ91" i="3"/>
  <c r="AZ98" i="3"/>
  <c r="AZ104" i="3"/>
  <c r="AZ108" i="3"/>
  <c r="R25" i="77"/>
  <c r="R5" i="77"/>
  <c r="U5" i="77"/>
  <c r="S18" i="36"/>
  <c r="C84" i="71"/>
  <c r="F76" i="71"/>
  <c r="F75" i="71"/>
  <c r="F72" i="71"/>
  <c r="F71" i="71"/>
  <c r="C68" i="71"/>
  <c r="R68" i="71"/>
  <c r="F68" i="71"/>
  <c r="B28" i="71"/>
  <c r="B27" i="71"/>
  <c r="B44" i="71"/>
  <c r="B45" i="71"/>
  <c r="T45" i="71"/>
  <c r="B48" i="71"/>
  <c r="B49" i="71"/>
  <c r="T49" i="71"/>
  <c r="C23" i="43"/>
  <c r="E23" i="77"/>
  <c r="D29" i="77"/>
  <c r="D32" i="77"/>
  <c r="G5" i="3"/>
  <c r="B3" i="3"/>
  <c r="E13" i="3"/>
  <c r="BL13" i="3"/>
  <c r="BL5" i="3"/>
  <c r="C36" i="69"/>
  <c r="AQ8" i="1"/>
  <c r="AR11" i="1"/>
  <c r="AQ13" i="1"/>
  <c r="T10" i="1"/>
  <c r="T12" i="1"/>
  <c r="G8" i="1"/>
  <c r="C24" i="12"/>
  <c r="C13" i="12"/>
  <c r="G6" i="1"/>
  <c r="C44" i="43"/>
  <c r="D9" i="69"/>
  <c r="D9" i="68"/>
  <c r="C9" i="68" s="1"/>
  <c r="D19" i="12"/>
  <c r="C19" i="12" s="1"/>
  <c r="G12" i="1"/>
  <c r="G10" i="1"/>
  <c r="G7" i="1"/>
  <c r="L27" i="6"/>
  <c r="G30" i="6"/>
  <c r="G31" i="6"/>
  <c r="E28" i="6"/>
  <c r="E11" i="6"/>
  <c r="E13" i="6"/>
  <c r="E14" i="6"/>
  <c r="E64" i="39"/>
  <c r="F31" i="6"/>
  <c r="T8" i="1"/>
  <c r="E51" i="40"/>
  <c r="BA1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K6" i="3"/>
  <c r="Q6" i="3"/>
  <c r="U6" i="3"/>
  <c r="W6" i="3"/>
  <c r="J6" i="3"/>
  <c r="L6" i="3"/>
  <c r="P6" i="3"/>
  <c r="R6" i="3"/>
  <c r="T6" i="3"/>
  <c r="Y6" i="3"/>
  <c r="Z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c r="O12" i="1"/>
  <c r="P12" i="1"/>
  <c r="O9" i="1"/>
  <c r="P9" i="1"/>
  <c r="O8" i="1"/>
  <c r="P8" i="1"/>
  <c r="T7" i="1"/>
  <c r="H16" i="1"/>
  <c r="Q16" i="1"/>
  <c r="AQ7" i="1"/>
  <c r="T9" i="1"/>
  <c r="AQ9" i="1"/>
  <c r="H96" i="43"/>
  <c r="H94" i="43"/>
  <c r="H95" i="43"/>
  <c r="I18" i="43"/>
  <c r="G18" i="43"/>
  <c r="AC6" i="71"/>
  <c r="AC5" i="71"/>
  <c r="AC7" i="71"/>
  <c r="AD6" i="71"/>
  <c r="AD7" i="71"/>
  <c r="AD5" i="71"/>
  <c r="Y6" i="71"/>
  <c r="AB6" i="71"/>
  <c r="Y7" i="71"/>
  <c r="AB7" i="71"/>
  <c r="Y5" i="71"/>
  <c r="Z5" i="71"/>
  <c r="AA5" i="71"/>
  <c r="AB5" i="71"/>
  <c r="Z6" i="71"/>
  <c r="AA6" i="71"/>
  <c r="Z7" i="71"/>
  <c r="AA7" i="71"/>
  <c r="C65" i="40"/>
  <c r="F59" i="34"/>
  <c r="G59" i="34" s="1"/>
  <c r="H59" i="34" s="1"/>
  <c r="I59" i="34" s="1"/>
  <c r="J59" i="34" s="1"/>
  <c r="K59" i="34" s="1"/>
  <c r="L59" i="34" s="1"/>
  <c r="M59" i="34" s="1"/>
  <c r="N59" i="34" s="1"/>
  <c r="O59" i="34" s="1"/>
  <c r="D68" i="39"/>
  <c r="D70" i="39" s="1"/>
  <c r="Y3" i="71"/>
  <c r="Y8" i="71"/>
  <c r="AB8" i="71"/>
  <c r="AC3" i="71"/>
  <c r="AC8" i="71"/>
  <c r="Z3" i="71"/>
  <c r="AA3" i="71"/>
  <c r="AB3" i="71"/>
  <c r="Z8" i="71"/>
  <c r="AA8" i="71"/>
  <c r="AD3" i="71"/>
  <c r="AD8" i="71"/>
  <c r="D51" i="71"/>
  <c r="C52" i="71"/>
  <c r="C64" i="71"/>
  <c r="D63" i="71"/>
  <c r="C75" i="71"/>
  <c r="D75" i="71"/>
  <c r="C72" i="71"/>
  <c r="D35" i="71"/>
  <c r="O69" i="71"/>
  <c r="F60" i="71"/>
  <c r="F61" i="71"/>
  <c r="V61" i="71"/>
  <c r="G24" i="71"/>
  <c r="G23" i="71"/>
  <c r="G22" i="71"/>
  <c r="G21" i="71"/>
  <c r="G20" i="71"/>
  <c r="G19" i="71"/>
  <c r="G18" i="71"/>
  <c r="G17" i="71"/>
  <c r="G16" i="71"/>
  <c r="G15" i="71"/>
  <c r="G14" i="71"/>
  <c r="G13" i="71"/>
  <c r="G12" i="71"/>
  <c r="G11" i="71"/>
  <c r="G10" i="71"/>
  <c r="G9" i="71"/>
  <c r="G8" i="71"/>
  <c r="G7" i="71"/>
  <c r="G6" i="71"/>
  <c r="G5" i="71"/>
  <c r="Y9" i="71"/>
  <c r="AB9" i="71"/>
  <c r="AC9" i="71"/>
  <c r="Z9" i="71"/>
  <c r="AA9" i="71"/>
  <c r="AD9" i="71"/>
  <c r="C32" i="71"/>
  <c r="D31" i="71"/>
  <c r="C40" i="71"/>
  <c r="D39" i="71"/>
  <c r="B36" i="71"/>
  <c r="B37" i="71"/>
  <c r="T37" i="71"/>
  <c r="B32" i="71"/>
  <c r="B33" i="71"/>
  <c r="T33" i="71"/>
  <c r="W25" i="71"/>
  <c r="C44" i="71"/>
  <c r="D43" i="71"/>
  <c r="C48" i="71"/>
  <c r="D48" i="71"/>
  <c r="D47" i="71"/>
  <c r="C56" i="71"/>
  <c r="D55" i="71"/>
  <c r="R67" i="71"/>
  <c r="R66" i="71"/>
  <c r="D59" i="71"/>
  <c r="C60" i="71"/>
  <c r="D36" i="71"/>
  <c r="C37" i="71"/>
  <c r="F28" i="71"/>
  <c r="F27" i="71"/>
  <c r="W29" i="71"/>
  <c r="C28" i="71"/>
  <c r="D29" i="71"/>
  <c r="V29" i="71"/>
  <c r="U29" i="71"/>
  <c r="T29" i="71"/>
  <c r="B20" i="71"/>
  <c r="B19" i="71"/>
  <c r="B18" i="71"/>
  <c r="B17" i="71"/>
  <c r="T17" i="71"/>
  <c r="T21" i="71"/>
  <c r="C24" i="71"/>
  <c r="U25" i="71"/>
  <c r="D25" i="71"/>
  <c r="V25" i="71"/>
  <c r="W21" i="71"/>
  <c r="F17" i="71"/>
  <c r="W17" i="71"/>
  <c r="P27" i="43"/>
  <c r="B71" i="39" s="1"/>
  <c r="P28" i="43"/>
  <c r="B66" i="40" s="1"/>
  <c r="P26" i="43"/>
  <c r="B123" i="43"/>
  <c r="C123" i="43" s="1"/>
  <c r="E94" i="43"/>
  <c r="B92" i="43"/>
  <c r="I120" i="43"/>
  <c r="J120" i="43" s="1"/>
  <c r="K120" i="43" s="1"/>
  <c r="L120" i="43" s="1"/>
  <c r="M120" i="43" s="1"/>
  <c r="B119" i="43"/>
  <c r="C119" i="43"/>
  <c r="I123" i="43"/>
  <c r="J123" i="43"/>
  <c r="K123" i="43" s="1"/>
  <c r="L123" i="43" s="1"/>
  <c r="M123" i="43" s="1"/>
  <c r="D122" i="43"/>
  <c r="E122" i="43" s="1"/>
  <c r="F122" i="43" s="1"/>
  <c r="D119" i="43"/>
  <c r="E119" i="43"/>
  <c r="F119" i="43" s="1"/>
  <c r="G119" i="43" s="1"/>
  <c r="H119" i="43" s="1"/>
  <c r="I119" i="43"/>
  <c r="J119" i="43" s="1"/>
  <c r="K119" i="43" s="1"/>
  <c r="L119" i="43" s="1"/>
  <c r="M119" i="43" s="1"/>
  <c r="D121" i="43"/>
  <c r="E121" i="43"/>
  <c r="F121" i="43" s="1"/>
  <c r="G121" i="43" s="1"/>
  <c r="H121" i="43" s="1"/>
  <c r="G122" i="43"/>
  <c r="H122" i="43" s="1"/>
  <c r="D120" i="43"/>
  <c r="E120" i="43"/>
  <c r="F120" i="43"/>
  <c r="G120" i="43" s="1"/>
  <c r="H120" i="43" s="1"/>
  <c r="I121" i="43"/>
  <c r="J121" i="43"/>
  <c r="K121" i="43" s="1"/>
  <c r="L121" i="43" s="1"/>
  <c r="M121" i="43" s="1"/>
  <c r="E10" i="43"/>
  <c r="E9" i="43"/>
  <c r="H54" i="43"/>
  <c r="G54" i="43" s="1"/>
  <c r="H56" i="43"/>
  <c r="G56" i="43" s="1"/>
  <c r="C20" i="43"/>
  <c r="H68" i="43"/>
  <c r="H85" i="43"/>
  <c r="H91" i="43"/>
  <c r="H70" i="43"/>
  <c r="H78" i="43"/>
  <c r="H80" i="43"/>
  <c r="M17" i="67"/>
  <c r="F31" i="15"/>
  <c r="F31" i="67"/>
  <c r="M17" i="15"/>
  <c r="Q68" i="71"/>
  <c r="F67" i="71"/>
  <c r="C67" i="71"/>
  <c r="P68" i="71"/>
  <c r="D68" i="71"/>
  <c r="AC38" i="40"/>
  <c r="W38" i="40"/>
  <c r="U34" i="35"/>
  <c r="AB34" i="35"/>
  <c r="AB9" i="34"/>
  <c r="U9" i="34"/>
  <c r="E10" i="6"/>
  <c r="E15" i="6"/>
  <c r="E38" i="77"/>
  <c r="E39" i="77"/>
  <c r="C40" i="77"/>
  <c r="E26" i="77"/>
  <c r="E29" i="77"/>
  <c r="E32" i="77"/>
  <c r="C83" i="71"/>
  <c r="D83" i="71"/>
  <c r="D84" i="71"/>
  <c r="U39" i="40"/>
  <c r="AB39" i="40"/>
  <c r="AB38" i="40"/>
  <c r="U38" i="40"/>
  <c r="AC36" i="35"/>
  <c r="W36" i="35"/>
  <c r="AA34" i="35"/>
  <c r="S34" i="35"/>
  <c r="D10" i="52"/>
  <c r="D125" i="9"/>
  <c r="D11" i="52"/>
  <c r="H14" i="74"/>
  <c r="B7" i="7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2" i="3"/>
  <c r="E534" i="3"/>
  <c r="E564" i="3"/>
  <c r="E573"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AG6" i="3"/>
  <c r="E515" i="3"/>
  <c r="AO6" i="3"/>
  <c r="E411" i="3"/>
  <c r="E448" i="3"/>
  <c r="E478" i="3"/>
  <c r="E485" i="3"/>
  <c r="E548"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68" i="3"/>
  <c r="E51" i="3"/>
  <c r="E63" i="3"/>
  <c r="E19" i="3"/>
  <c r="E81" i="3"/>
  <c r="E154" i="3"/>
  <c r="E135" i="3"/>
  <c r="E157" i="3"/>
  <c r="E77" i="3"/>
  <c r="E253" i="3"/>
  <c r="E199" i="3"/>
  <c r="E286" i="3"/>
  <c r="E575" i="3"/>
  <c r="E499"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E59" i="40"/>
  <c r="BA5" i="3"/>
  <c r="E27" i="6"/>
  <c r="AZ13" i="3"/>
  <c r="AZ5" i="3"/>
  <c r="E58" i="40"/>
  <c r="E63" i="39"/>
  <c r="E61" i="39"/>
  <c r="E56" i="40"/>
  <c r="K14" i="1"/>
  <c r="E30" i="6"/>
  <c r="K19" i="6"/>
  <c r="S6" i="1"/>
  <c r="E60" i="40"/>
  <c r="E65" i="39"/>
  <c r="E62" i="39"/>
  <c r="E57" i="40"/>
  <c r="AC6" i="3"/>
  <c r="E6" i="3"/>
  <c r="F27" i="69"/>
  <c r="C47" i="69" s="1"/>
  <c r="D45" i="69" s="1"/>
  <c r="F28" i="12"/>
  <c r="C29" i="12" s="1"/>
  <c r="D28" i="12" s="1"/>
  <c r="F27" i="11"/>
  <c r="F27" i="68"/>
  <c r="C47" i="68" s="1"/>
  <c r="D45" i="68" s="1"/>
  <c r="E17" i="43"/>
  <c r="C17" i="43"/>
  <c r="D65" i="40"/>
  <c r="P25" i="43"/>
  <c r="D64" i="71"/>
  <c r="C65" i="71"/>
  <c r="C71" i="71"/>
  <c r="D71" i="71"/>
  <c r="D72" i="71"/>
  <c r="C53" i="71"/>
  <c r="D52" i="71"/>
  <c r="D40" i="71"/>
  <c r="C41" i="71"/>
  <c r="C33" i="71"/>
  <c r="D32" i="71"/>
  <c r="F16" i="71"/>
  <c r="F15" i="71"/>
  <c r="F14" i="71"/>
  <c r="F13" i="71"/>
  <c r="W13" i="71"/>
  <c r="B16" i="71"/>
  <c r="B15" i="71"/>
  <c r="B14" i="71"/>
  <c r="B13" i="71"/>
  <c r="C61" i="71"/>
  <c r="D60" i="71"/>
  <c r="C57" i="71"/>
  <c r="D56" i="71"/>
  <c r="C45" i="71"/>
  <c r="D44" i="71"/>
  <c r="U37" i="71"/>
  <c r="D37" i="71"/>
  <c r="C27" i="71"/>
  <c r="D27" i="71"/>
  <c r="D28" i="71"/>
  <c r="C23" i="71"/>
  <c r="D24" i="71"/>
  <c r="P29" i="43"/>
  <c r="C7" i="43"/>
  <c r="F59" i="15"/>
  <c r="F59" i="67"/>
  <c r="B2" i="77"/>
  <c r="B3" i="77"/>
  <c r="C41" i="77"/>
  <c r="Q66" i="71"/>
  <c r="Q67" i="71"/>
  <c r="P66" i="71"/>
  <c r="D67" i="71"/>
  <c r="P67" i="71"/>
  <c r="AQ6" i="1"/>
  <c r="AR6" i="1"/>
  <c r="T6" i="1"/>
  <c r="S16" i="1"/>
  <c r="M19" i="6"/>
  <c r="M14" i="1"/>
  <c r="K16" i="1"/>
  <c r="C34" i="69"/>
  <c r="C35" i="69" s="1"/>
  <c r="E66" i="39"/>
  <c r="K20" i="6"/>
  <c r="M20" i="6"/>
  <c r="I20" i="6"/>
  <c r="S20" i="6"/>
  <c r="K25" i="6"/>
  <c r="M25" i="6"/>
  <c r="I25" i="6"/>
  <c r="S25" i="6"/>
  <c r="K21" i="6"/>
  <c r="M21" i="6"/>
  <c r="I21" i="6"/>
  <c r="S21" i="6"/>
  <c r="K23" i="6"/>
  <c r="M23" i="6"/>
  <c r="I23" i="6"/>
  <c r="S23" i="6"/>
  <c r="K22" i="6"/>
  <c r="M22" i="6"/>
  <c r="I22" i="6"/>
  <c r="S22" i="6"/>
  <c r="E31" i="6"/>
  <c r="K24" i="6"/>
  <c r="M24" i="6"/>
  <c r="I24" i="6"/>
  <c r="S24" i="6"/>
  <c r="K26" i="6"/>
  <c r="M26" i="6"/>
  <c r="I26" i="6"/>
  <c r="S26" i="6"/>
  <c r="E3" i="6"/>
  <c r="AY6" i="3"/>
  <c r="C29" i="11"/>
  <c r="D27" i="11"/>
  <c r="C47" i="11"/>
  <c r="D45" i="11"/>
  <c r="F63" i="40"/>
  <c r="F65" i="40" s="1"/>
  <c r="D53" i="71"/>
  <c r="U53" i="71"/>
  <c r="D65" i="71"/>
  <c r="U65" i="71"/>
  <c r="F12" i="71"/>
  <c r="F11" i="71"/>
  <c r="F10" i="71"/>
  <c r="F9" i="71"/>
  <c r="F8" i="71"/>
  <c r="F7" i="71"/>
  <c r="F6" i="71"/>
  <c r="F5" i="71"/>
  <c r="D41" i="71"/>
  <c r="U41" i="71"/>
  <c r="D33" i="71"/>
  <c r="U33" i="71"/>
  <c r="T13" i="71"/>
  <c r="E13" i="71"/>
  <c r="B12" i="71"/>
  <c r="D45" i="71"/>
  <c r="U45" i="71"/>
  <c r="D57" i="71"/>
  <c r="U57" i="71"/>
  <c r="D61" i="71"/>
  <c r="U61" i="71"/>
  <c r="D23" i="71"/>
  <c r="C22" i="7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c r="L18" i="9"/>
  <c r="D3" i="37"/>
  <c r="D3" i="34"/>
  <c r="D3" i="33"/>
  <c r="E6" i="6"/>
  <c r="C17" i="4"/>
  <c r="B4" i="52"/>
  <c r="B43" i="72"/>
  <c r="D37" i="11"/>
  <c r="C37" i="11"/>
  <c r="D14" i="12"/>
  <c r="M18" i="9"/>
  <c r="B118" i="9"/>
  <c r="B14" i="74"/>
  <c r="B1" i="74"/>
  <c r="O14" i="1"/>
  <c r="O16" i="1"/>
  <c r="M16" i="1"/>
  <c r="T16" i="1"/>
  <c r="N16" i="1"/>
  <c r="I19" i="6"/>
  <c r="M27" i="6"/>
  <c r="G63" i="40"/>
  <c r="G65" i="40" s="1"/>
  <c r="E12" i="71"/>
  <c r="B11" i="71"/>
  <c r="C21" i="71"/>
  <c r="D22" i="71"/>
  <c r="S19" i="6"/>
  <c r="S27" i="6"/>
  <c r="I27" i="6"/>
  <c r="C7" i="74"/>
  <c r="C8" i="74"/>
  <c r="D10" i="68"/>
  <c r="D20" i="12"/>
  <c r="C20" i="12" s="1"/>
  <c r="D10" i="69"/>
  <c r="C10" i="69" s="1"/>
  <c r="D10" i="11"/>
  <c r="C10" i="11"/>
  <c r="F50" i="68"/>
  <c r="F50" i="11"/>
  <c r="F50" i="69"/>
  <c r="L16" i="1"/>
  <c r="C34" i="11"/>
  <c r="P14" i="1"/>
  <c r="P16" i="1"/>
  <c r="C11" i="12"/>
  <c r="C12" i="12" s="1"/>
  <c r="C20" i="11"/>
  <c r="H22" i="6"/>
  <c r="H23" i="6"/>
  <c r="H19" i="6"/>
  <c r="H21" i="6"/>
  <c r="H25" i="6"/>
  <c r="D25" i="6"/>
  <c r="D22" i="6"/>
  <c r="R22" i="6"/>
  <c r="D24" i="6"/>
  <c r="D19" i="6"/>
  <c r="C18" i="4"/>
  <c r="D23" i="6"/>
  <c r="D5" i="6"/>
  <c r="D10" i="6"/>
  <c r="E61" i="40"/>
  <c r="D11" i="6"/>
  <c r="D29" i="6"/>
  <c r="H24" i="6"/>
  <c r="H26" i="6"/>
  <c r="D14" i="6"/>
  <c r="D15" i="6"/>
  <c r="D21" i="6"/>
  <c r="M19" i="9"/>
  <c r="C118" i="9"/>
  <c r="C14" i="74"/>
  <c r="B2" i="74"/>
  <c r="D26" i="6"/>
  <c r="D8" i="6"/>
  <c r="D20" i="6"/>
  <c r="D9" i="6"/>
  <c r="D28" i="6"/>
  <c r="D6" i="6"/>
  <c r="L19" i="9"/>
  <c r="D13" i="6"/>
  <c r="D12" i="6"/>
  <c r="H20" i="6"/>
  <c r="H63" i="40"/>
  <c r="H65" i="40" s="1"/>
  <c r="B10" i="71"/>
  <c r="E11" i="71"/>
  <c r="C20" i="71"/>
  <c r="D21" i="71"/>
  <c r="V21" i="71"/>
  <c r="U21" i="71"/>
  <c r="D30" i="6"/>
  <c r="R24" i="6"/>
  <c r="H27" i="6"/>
  <c r="R21" i="6"/>
  <c r="R23" i="6"/>
  <c r="D27" i="6"/>
  <c r="D31" i="6"/>
  <c r="R19" i="6"/>
  <c r="R20" i="6"/>
  <c r="D16" i="6"/>
  <c r="D7" i="74"/>
  <c r="D8" i="74"/>
  <c r="R26" i="6"/>
  <c r="A7" i="51"/>
  <c r="B7" i="72"/>
  <c r="A10" i="51"/>
  <c r="B9" i="72"/>
  <c r="C4" i="52"/>
  <c r="B45" i="72"/>
  <c r="R25" i="6"/>
  <c r="C28" i="11"/>
  <c r="C27" i="11"/>
  <c r="I63" i="40"/>
  <c r="J63" i="40" s="1"/>
  <c r="E10" i="71"/>
  <c r="B9" i="71"/>
  <c r="D20" i="71"/>
  <c r="C19" i="71"/>
  <c r="R27" i="6"/>
  <c r="R6" i="1"/>
  <c r="I5" i="6"/>
  <c r="I6" i="6"/>
  <c r="I65" i="40"/>
  <c r="E9" i="71"/>
  <c r="B8" i="71"/>
  <c r="C18" i="71"/>
  <c r="D19" i="71"/>
  <c r="E8" i="71"/>
  <c r="B7" i="71"/>
  <c r="D18" i="71"/>
  <c r="C17" i="71"/>
  <c r="B6" i="71"/>
  <c r="E7" i="71"/>
  <c r="U17" i="71"/>
  <c r="D17" i="71"/>
  <c r="V17" i="71"/>
  <c r="C16" i="71"/>
  <c r="E6" i="71"/>
  <c r="B5" i="71"/>
  <c r="D16" i="71"/>
  <c r="C15" i="71"/>
  <c r="C14" i="71"/>
  <c r="D15" i="71"/>
  <c r="C13" i="71"/>
  <c r="D14" i="71"/>
  <c r="U13" i="71"/>
  <c r="C12" i="71"/>
  <c r="D13" i="71"/>
  <c r="V13" i="71"/>
  <c r="C11" i="71"/>
  <c r="D12" i="71"/>
  <c r="D11" i="71"/>
  <c r="C10" i="71"/>
  <c r="C9" i="71"/>
  <c r="C8" i="71"/>
  <c r="D10" i="71"/>
  <c r="D8" i="71"/>
  <c r="C7" i="71"/>
  <c r="D9" i="71"/>
  <c r="D7" i="71"/>
  <c r="C6" i="71"/>
  <c r="D6" i="71"/>
  <c r="C5" i="71"/>
  <c r="D5" i="71"/>
  <c r="M24" i="43"/>
  <c r="E5" i="71"/>
  <c r="F13" i="67"/>
  <c r="F40" i="67"/>
  <c r="M23" i="67"/>
  <c r="E12" i="76"/>
  <c r="F38" i="15"/>
  <c r="F8" i="15"/>
  <c r="F38" i="67"/>
  <c r="M6" i="15"/>
  <c r="M29" i="15"/>
  <c r="AO13" i="1"/>
  <c r="D2" i="36"/>
  <c r="D34" i="9"/>
  <c r="L48" i="15"/>
  <c r="F26" i="67"/>
  <c r="M26" i="15"/>
  <c r="F9" i="67"/>
  <c r="C20" i="9"/>
  <c r="D6" i="73"/>
  <c r="D4" i="73"/>
  <c r="F43" i="15"/>
  <c r="D19" i="9"/>
  <c r="F9" i="15"/>
  <c r="E9" i="76"/>
  <c r="C19" i="9"/>
  <c r="F6" i="15"/>
  <c r="B8" i="76"/>
  <c r="B11" i="76"/>
  <c r="F42" i="15"/>
  <c r="F4" i="73"/>
  <c r="E13" i="76"/>
  <c r="B13" i="76"/>
  <c r="D20" i="9"/>
  <c r="M6" i="67"/>
  <c r="M8" i="67"/>
  <c r="D5" i="73"/>
  <c r="F43" i="67"/>
  <c r="F41" i="15"/>
  <c r="AO7" i="1"/>
  <c r="D2" i="34"/>
  <c r="M27" i="67"/>
  <c r="M24" i="67"/>
  <c r="M24" i="15"/>
  <c r="F36" i="67"/>
  <c r="AO6" i="1"/>
  <c r="E2" i="68"/>
  <c r="F6" i="73"/>
  <c r="D2" i="33"/>
  <c r="F37" i="67"/>
  <c r="AO9" i="1"/>
  <c r="B10" i="76"/>
  <c r="J15" i="67"/>
  <c r="L47" i="67"/>
  <c r="C14" i="15"/>
  <c r="M8" i="15"/>
  <c r="B9" i="76"/>
  <c r="M27" i="15"/>
  <c r="F20" i="31"/>
  <c r="E8" i="76"/>
  <c r="D2" i="37"/>
  <c r="AO12" i="1"/>
  <c r="F7" i="73"/>
  <c r="M29" i="67"/>
  <c r="B12" i="76"/>
  <c r="F16" i="67"/>
  <c r="F8" i="67"/>
  <c r="C76" i="67"/>
  <c r="F35" i="67"/>
  <c r="M22" i="15"/>
  <c r="F7" i="67"/>
  <c r="J15" i="15"/>
  <c r="F3" i="73"/>
  <c r="F7" i="15"/>
  <c r="E10" i="76"/>
  <c r="F41" i="67"/>
  <c r="F36" i="15"/>
  <c r="D2" i="21"/>
  <c r="C76" i="15"/>
  <c r="F5" i="73"/>
  <c r="D7" i="73"/>
  <c r="AO10" i="1"/>
  <c r="F13" i="15"/>
  <c r="M9" i="67"/>
  <c r="D3" i="73"/>
  <c r="D35" i="9"/>
  <c r="D2" i="35"/>
  <c r="M22" i="67"/>
  <c r="M21" i="67"/>
  <c r="E11" i="76"/>
  <c r="M23" i="15"/>
  <c r="M9" i="15"/>
  <c r="L48" i="67"/>
  <c r="M28" i="67"/>
  <c r="AO11" i="1"/>
  <c r="F37" i="15"/>
  <c r="E7" i="76"/>
  <c r="F42" i="67"/>
  <c r="L47" i="15"/>
  <c r="F6" i="67"/>
  <c r="M28" i="15"/>
  <c r="B7" i="76"/>
  <c r="M26" i="67"/>
  <c r="E2" i="69"/>
  <c r="M21" i="15"/>
  <c r="F16" i="15"/>
  <c r="F40" i="15"/>
  <c r="F26" i="15"/>
  <c r="AO8" i="1"/>
  <c r="F35" i="15"/>
  <c r="B6" i="49" l="1"/>
  <c r="D6" i="49" s="1"/>
  <c r="F7" i="49"/>
  <c r="H7" i="49" s="1"/>
  <c r="B9" i="49"/>
  <c r="D9" i="49" s="1"/>
  <c r="F11" i="49"/>
  <c r="H11" i="49" s="1"/>
  <c r="B14" i="49"/>
  <c r="D14" i="49" s="1"/>
  <c r="C14" i="12"/>
  <c r="B13" i="49"/>
  <c r="D13" i="49" s="1"/>
  <c r="F5" i="49"/>
  <c r="H5" i="49" s="1"/>
  <c r="F13" i="49"/>
  <c r="H13" i="49" s="1"/>
  <c r="B5" i="49"/>
  <c r="D5" i="49" s="1"/>
  <c r="B10" i="49"/>
  <c r="D10" i="49" s="1"/>
  <c r="F9" i="49"/>
  <c r="H9" i="49" s="1"/>
  <c r="B11" i="49"/>
  <c r="D11" i="49" s="1"/>
  <c r="B8" i="49"/>
  <c r="D8" i="49" s="1"/>
  <c r="F4" i="49"/>
  <c r="H4" i="49" s="1"/>
  <c r="F8" i="49"/>
  <c r="H8" i="49" s="1"/>
  <c r="F12" i="49"/>
  <c r="H12" i="49" s="1"/>
  <c r="E8" i="43"/>
  <c r="B7" i="49"/>
  <c r="D7" i="49" s="1"/>
  <c r="B4" i="49"/>
  <c r="D4" i="49" s="1"/>
  <c r="B12" i="49"/>
  <c r="D12" i="49" s="1"/>
  <c r="F6" i="49"/>
  <c r="H6" i="49" s="1"/>
  <c r="F10" i="49"/>
  <c r="H10" i="49" s="1"/>
  <c r="F14" i="49"/>
  <c r="H14" i="49" s="1"/>
  <c r="D26" i="43"/>
  <c r="B120" i="43"/>
  <c r="C120" i="43" s="1"/>
  <c r="B122" i="43"/>
  <c r="C122" i="43" s="1"/>
  <c r="B121" i="43"/>
  <c r="C121" i="43" s="1"/>
  <c r="K63" i="40"/>
  <c r="J65" i="40"/>
  <c r="C35" i="11"/>
  <c r="C38" i="11"/>
  <c r="C33" i="11" s="1"/>
  <c r="G58" i="21"/>
  <c r="H58" i="21" s="1"/>
  <c r="I58" i="21" s="1"/>
  <c r="J58" i="21" s="1"/>
  <c r="K58" i="21" s="1"/>
  <c r="L58" i="21" s="1"/>
  <c r="M58" i="21" s="1"/>
  <c r="N58" i="21" s="1"/>
  <c r="O58" i="21" s="1"/>
  <c r="J7" i="35"/>
  <c r="F7" i="35"/>
  <c r="I48" i="35"/>
  <c r="J48" i="35" s="1"/>
  <c r="K48" i="35" s="1"/>
  <c r="L48" i="35" s="1"/>
  <c r="M48" i="35" s="1"/>
  <c r="N48" i="35" s="1"/>
  <c r="O48" i="35" s="1"/>
  <c r="F52" i="37"/>
  <c r="C28" i="67"/>
  <c r="C30" i="69"/>
  <c r="C30" i="68"/>
  <c r="C28" i="15"/>
  <c r="C48" i="69"/>
  <c r="J7" i="34"/>
  <c r="C77" i="9"/>
  <c r="C74" i="9" s="1"/>
  <c r="E46" i="36"/>
  <c r="D58" i="33"/>
  <c r="H7" i="35"/>
  <c r="E68" i="39"/>
  <c r="H7" i="34"/>
  <c r="C36" i="11"/>
  <c r="G16" i="1"/>
  <c r="C48" i="68"/>
  <c r="J7" i="21"/>
  <c r="H7" i="21"/>
  <c r="F7" i="34"/>
  <c r="L18" i="43"/>
  <c r="O23" i="43"/>
  <c r="L17" i="43"/>
  <c r="C5" i="43"/>
  <c r="D5" i="43"/>
  <c r="K54" i="43"/>
  <c r="J54" i="43" s="1"/>
  <c r="M54" i="43"/>
  <c r="N54" i="43" s="1"/>
  <c r="H63" i="43"/>
  <c r="H65" i="43"/>
  <c r="H59" i="43"/>
  <c r="G59" i="43" s="1"/>
  <c r="H53" i="43"/>
  <c r="G53" i="43" s="1"/>
  <c r="K53" i="43" s="1"/>
  <c r="H75" i="43"/>
  <c r="H69" i="43"/>
  <c r="H67" i="43"/>
  <c r="H86" i="43"/>
  <c r="H52" i="43"/>
  <c r="G52" i="43" s="1"/>
  <c r="H57" i="43"/>
  <c r="G57" i="43" s="1"/>
  <c r="H66" i="43"/>
  <c r="H55" i="43"/>
  <c r="G55" i="43" s="1"/>
  <c r="K55" i="43" s="1"/>
  <c r="J55" i="43" s="1"/>
  <c r="H81" i="43"/>
  <c r="H62" i="43"/>
  <c r="H89" i="43"/>
  <c r="H51" i="43"/>
  <c r="G51" i="43" s="1"/>
  <c r="M51" i="43" s="1"/>
  <c r="N51" i="43" s="1"/>
  <c r="H76" i="43"/>
  <c r="D54" i="43"/>
  <c r="M52" i="43"/>
  <c r="N52" i="43" s="1"/>
  <c r="K52" i="43"/>
  <c r="K57" i="43"/>
  <c r="M57" i="43"/>
  <c r="N57" i="43" s="1"/>
  <c r="M56" i="43"/>
  <c r="N56" i="43" s="1"/>
  <c r="K56" i="43"/>
  <c r="K51" i="43"/>
  <c r="K58" i="43"/>
  <c r="J58" i="43" s="1"/>
  <c r="D58" i="43" s="1"/>
  <c r="M58" i="43"/>
  <c r="N58" i="43" s="1"/>
  <c r="D55" i="43"/>
  <c r="H74" i="43"/>
  <c r="H79" i="43"/>
  <c r="H87" i="43"/>
  <c r="H84" i="43"/>
  <c r="H97" i="43"/>
  <c r="H98" i="43"/>
  <c r="M55" i="43"/>
  <c r="N55" i="43" s="1"/>
  <c r="S2" i="43"/>
  <c r="H101" i="43"/>
  <c r="H102" i="43"/>
  <c r="H73" i="43"/>
  <c r="H90" i="43"/>
  <c r="H99" i="43"/>
  <c r="C29" i="69"/>
  <c r="D27" i="69" s="1"/>
  <c r="F45" i="69"/>
  <c r="C34" i="68"/>
  <c r="C38" i="68" s="1"/>
  <c r="R16" i="1"/>
  <c r="C18" i="12"/>
  <c r="D17" i="12"/>
  <c r="C17" i="12" s="1"/>
  <c r="C38" i="69"/>
  <c r="F63" i="15"/>
  <c r="C62" i="15" s="1"/>
  <c r="C34" i="15"/>
  <c r="B8" i="70"/>
  <c r="C27" i="15"/>
  <c r="F68" i="15"/>
  <c r="J20" i="15"/>
  <c r="C6" i="67"/>
  <c r="M59" i="15"/>
  <c r="L59" i="15"/>
  <c r="L58" i="15"/>
  <c r="N59" i="15"/>
  <c r="F70" i="67"/>
  <c r="F65" i="15"/>
  <c r="B11" i="70"/>
  <c r="I54" i="67"/>
  <c r="L56" i="67"/>
  <c r="J53" i="67"/>
  <c r="J57" i="67"/>
  <c r="J55" i="67" s="1"/>
  <c r="J58" i="67" s="1"/>
  <c r="Q50" i="67" s="1"/>
  <c r="J20" i="67"/>
  <c r="K1" i="73"/>
  <c r="B10" i="70"/>
  <c r="Q71" i="15"/>
  <c r="F64" i="15"/>
  <c r="F69" i="67"/>
  <c r="F50" i="15"/>
  <c r="M7" i="15"/>
  <c r="J6" i="15" s="1"/>
  <c r="F50" i="67"/>
  <c r="M7" i="67"/>
  <c r="J6" i="67" s="1"/>
  <c r="C34" i="67"/>
  <c r="F63" i="67"/>
  <c r="C62" i="67" s="1"/>
  <c r="Q71" i="67"/>
  <c r="F51" i="67"/>
  <c r="B12" i="70"/>
  <c r="B20" i="31"/>
  <c r="B21" i="31" s="1"/>
  <c r="C18" i="15"/>
  <c r="C15" i="15"/>
  <c r="L58" i="67"/>
  <c r="L59" i="67"/>
  <c r="M59" i="67"/>
  <c r="N59" i="67"/>
  <c r="B9" i="70"/>
  <c r="F65" i="67"/>
  <c r="B6" i="70"/>
  <c r="F64" i="67"/>
  <c r="B7" i="70"/>
  <c r="F69" i="15"/>
  <c r="F71" i="67"/>
  <c r="D103" i="9"/>
  <c r="I1" i="73"/>
  <c r="B39" i="1" s="1"/>
  <c r="C6" i="15"/>
  <c r="C102" i="9"/>
  <c r="G19" i="9"/>
  <c r="G21" i="9" s="1"/>
  <c r="D22" i="9"/>
  <c r="C21" i="9"/>
  <c r="D102" i="9"/>
  <c r="D21" i="9"/>
  <c r="F71" i="15"/>
  <c r="G20" i="9"/>
  <c r="C32" i="9" s="1"/>
  <c r="C103" i="9"/>
  <c r="C27" i="67"/>
  <c r="I54" i="15"/>
  <c r="J57" i="15"/>
  <c r="J55" i="15" s="1"/>
  <c r="J58" i="15" s="1"/>
  <c r="Q50" i="15" s="1"/>
  <c r="J53" i="15"/>
  <c r="B13" i="70"/>
  <c r="F66" i="67"/>
  <c r="F51" i="15"/>
  <c r="F66" i="15"/>
  <c r="F68" i="67"/>
  <c r="C15" i="12"/>
  <c r="C10" i="68"/>
  <c r="D19" i="68"/>
  <c r="C9" i="69"/>
  <c r="C8" i="69" s="1"/>
  <c r="C5" i="69" s="1"/>
  <c r="D19" i="69"/>
  <c r="F45" i="68"/>
  <c r="C29" i="68"/>
  <c r="D27" i="68" s="1"/>
  <c r="C17" i="67"/>
  <c r="C16" i="15"/>
  <c r="C14" i="67"/>
  <c r="G1" i="73"/>
  <c r="C16" i="67"/>
  <c r="C17" i="15"/>
  <c r="C16" i="12" l="1"/>
  <c r="D117" i="43"/>
  <c r="C39" i="11"/>
  <c r="C46" i="11"/>
  <c r="C45" i="11" s="1"/>
  <c r="S7" i="34"/>
  <c r="AA7" i="34"/>
  <c r="R49" i="34" s="1"/>
  <c r="F10" i="40"/>
  <c r="F10" i="39"/>
  <c r="H10" i="39"/>
  <c r="H10" i="40"/>
  <c r="J10" i="40"/>
  <c r="J10" i="39"/>
  <c r="W7" i="34"/>
  <c r="AC7" i="34"/>
  <c r="V49" i="34" s="1"/>
  <c r="I49" i="34" s="1"/>
  <c r="U7" i="21"/>
  <c r="AB7" i="21"/>
  <c r="T48" i="21" s="1"/>
  <c r="G48" i="21" s="1"/>
  <c r="G52" i="37"/>
  <c r="F7" i="21"/>
  <c r="E70" i="39"/>
  <c r="F68" i="39"/>
  <c r="S7" i="35"/>
  <c r="AA7" i="35"/>
  <c r="R38" i="35" s="1"/>
  <c r="U7" i="35"/>
  <c r="AB7" i="35"/>
  <c r="T38" i="35" s="1"/>
  <c r="G38" i="35" s="1"/>
  <c r="AC7" i="35"/>
  <c r="V38" i="35" s="1"/>
  <c r="I38" i="35" s="1"/>
  <c r="W7" i="35"/>
  <c r="AC7" i="21"/>
  <c r="V48" i="21" s="1"/>
  <c r="I48" i="21" s="1"/>
  <c r="W7" i="21"/>
  <c r="AB7" i="34"/>
  <c r="T49" i="34" s="1"/>
  <c r="G49" i="34" s="1"/>
  <c r="U7" i="34"/>
  <c r="E58" i="33"/>
  <c r="J7" i="36"/>
  <c r="F46" i="36"/>
  <c r="G46" i="36" s="1"/>
  <c r="H46" i="36" s="1"/>
  <c r="I46" i="36" s="1"/>
  <c r="J46" i="36" s="1"/>
  <c r="K46" i="36" s="1"/>
  <c r="L46" i="36" s="1"/>
  <c r="M46" i="36" s="1"/>
  <c r="N46" i="36" s="1"/>
  <c r="O46" i="36" s="1"/>
  <c r="L63" i="40"/>
  <c r="K65" i="40"/>
  <c r="M53" i="43"/>
  <c r="N53" i="43" s="1"/>
  <c r="M59" i="43"/>
  <c r="N59" i="43" s="1"/>
  <c r="K59" i="43"/>
  <c r="J59" i="43" s="1"/>
  <c r="D56" i="43"/>
  <c r="J56" i="43"/>
  <c r="D57" i="43"/>
  <c r="J57" i="43"/>
  <c r="D52" i="43"/>
  <c r="J52" i="43"/>
  <c r="D51" i="43"/>
  <c r="J51" i="43"/>
  <c r="D53" i="43"/>
  <c r="J53" i="43"/>
  <c r="C21" i="12"/>
  <c r="C22" i="12" s="1"/>
  <c r="C30" i="12" s="1"/>
  <c r="C28" i="12" s="1"/>
  <c r="C35" i="68"/>
  <c r="B40" i="1"/>
  <c r="C18" i="67"/>
  <c r="C15" i="67"/>
  <c r="C19" i="15"/>
  <c r="F1" i="15"/>
  <c r="Q52" i="15"/>
  <c r="Q73" i="15"/>
  <c r="Q60" i="15"/>
  <c r="B2" i="70"/>
  <c r="B3" i="70" s="1"/>
  <c r="Q74" i="15"/>
  <c r="Q61" i="15"/>
  <c r="C19" i="69"/>
  <c r="C20" i="69" s="1"/>
  <c r="D37" i="69"/>
  <c r="C37" i="69" s="1"/>
  <c r="C33" i="69" s="1"/>
  <c r="C32" i="15"/>
  <c r="J18" i="67"/>
  <c r="Q60" i="67"/>
  <c r="Q73" i="67"/>
  <c r="C32" i="67"/>
  <c r="J18" i="15"/>
  <c r="C19" i="68"/>
  <c r="D37" i="68"/>
  <c r="C37" i="68" s="1"/>
  <c r="M11" i="67"/>
  <c r="J10" i="67" s="1"/>
  <c r="J5" i="67" s="1"/>
  <c r="F11" i="15"/>
  <c r="M11" i="15"/>
  <c r="J10" i="15" s="1"/>
  <c r="J5" i="15" s="1"/>
  <c r="F11" i="67"/>
  <c r="C49" i="15"/>
  <c r="L56" i="15"/>
  <c r="C35" i="9"/>
  <c r="C34" i="9" s="1"/>
  <c r="Q74" i="67"/>
  <c r="Q61" i="67"/>
  <c r="C49" i="67"/>
  <c r="F1" i="67"/>
  <c r="Q52" i="67"/>
  <c r="L65" i="40" l="1"/>
  <c r="M63" i="40"/>
  <c r="F58" i="33"/>
  <c r="G58" i="33" s="1"/>
  <c r="H58" i="33" s="1"/>
  <c r="I58" i="33" s="1"/>
  <c r="J58" i="33" s="1"/>
  <c r="K58" i="33" s="1"/>
  <c r="L58" i="33" s="1"/>
  <c r="M58" i="33" s="1"/>
  <c r="N58" i="33" s="1"/>
  <c r="O58" i="33" s="1"/>
  <c r="J7" i="33"/>
  <c r="G43" i="35"/>
  <c r="H43" i="35" s="1"/>
  <c r="G42" i="35"/>
  <c r="H42" i="35" s="1"/>
  <c r="G68" i="39"/>
  <c r="F70" i="39"/>
  <c r="H52" i="37"/>
  <c r="I52" i="37" s="1"/>
  <c r="J52" i="37" s="1"/>
  <c r="K52" i="37" s="1"/>
  <c r="L52" i="37" s="1"/>
  <c r="M52" i="37" s="1"/>
  <c r="N52" i="37" s="1"/>
  <c r="O52" i="37" s="1"/>
  <c r="F7" i="37"/>
  <c r="J7" i="37"/>
  <c r="AB10" i="39"/>
  <c r="U10" i="39"/>
  <c r="H7" i="33"/>
  <c r="I52" i="21"/>
  <c r="J52" i="21" s="1"/>
  <c r="G53" i="21"/>
  <c r="H53" i="21" s="1"/>
  <c r="G52" i="21"/>
  <c r="H52" i="21" s="1"/>
  <c r="W10" i="39"/>
  <c r="AC10" i="39"/>
  <c r="AA10" i="39"/>
  <c r="S10" i="39"/>
  <c r="H7" i="36"/>
  <c r="W7" i="36"/>
  <c r="AC7" i="36"/>
  <c r="V36" i="36" s="1"/>
  <c r="I36" i="36" s="1"/>
  <c r="E38" i="35"/>
  <c r="R39" i="35"/>
  <c r="S7" i="21"/>
  <c r="AA7" i="21"/>
  <c r="R48" i="21" s="1"/>
  <c r="W10" i="40"/>
  <c r="AC10" i="40"/>
  <c r="S10" i="40"/>
  <c r="AA10" i="40"/>
  <c r="F7" i="36"/>
  <c r="G53" i="34"/>
  <c r="H53" i="34" s="1"/>
  <c r="G54" i="34"/>
  <c r="H54" i="34" s="1"/>
  <c r="I42" i="35"/>
  <c r="J42" i="35" s="1"/>
  <c r="I43" i="35"/>
  <c r="J43" i="35" s="1"/>
  <c r="H7" i="37"/>
  <c r="I53" i="34"/>
  <c r="J53" i="34" s="1"/>
  <c r="I54" i="34"/>
  <c r="J54" i="34" s="1"/>
  <c r="AB10" i="40"/>
  <c r="U10" i="40"/>
  <c r="E49" i="34"/>
  <c r="R50" i="34"/>
  <c r="E51" i="43"/>
  <c r="B49" i="43" s="1"/>
  <c r="C28" i="43" s="1"/>
  <c r="C33" i="68"/>
  <c r="C39" i="68" s="1"/>
  <c r="C46" i="68" s="1"/>
  <c r="C45" i="68" s="1"/>
  <c r="C28" i="69"/>
  <c r="C27" i="69" s="1"/>
  <c r="C19" i="67"/>
  <c r="C20" i="67" s="1"/>
  <c r="C26" i="67" s="1"/>
  <c r="J24" i="15"/>
  <c r="J26" i="15"/>
  <c r="J29" i="15" s="1"/>
  <c r="J24" i="67"/>
  <c r="J26" i="67"/>
  <c r="J29" i="67" s="1"/>
  <c r="C39" i="69"/>
  <c r="C46" i="69" s="1"/>
  <c r="C45" i="69" s="1"/>
  <c r="C10" i="67"/>
  <c r="C5" i="67" s="1"/>
  <c r="C53" i="67"/>
  <c r="C48" i="67" s="1"/>
  <c r="C20" i="68"/>
  <c r="C28" i="68" s="1"/>
  <c r="C27" i="68" s="1"/>
  <c r="C53" i="15"/>
  <c r="C48" i="15" s="1"/>
  <c r="C10" i="15"/>
  <c r="C5" i="15" s="1"/>
  <c r="C20" i="15"/>
  <c r="C26" i="15" s="1"/>
  <c r="F22" i="68"/>
  <c r="F22" i="11"/>
  <c r="F25" i="12"/>
  <c r="F24" i="15"/>
  <c r="C24" i="15" s="1"/>
  <c r="F22" i="69"/>
  <c r="C25" i="69" s="1"/>
  <c r="F24" i="67"/>
  <c r="C24" i="67" s="1"/>
  <c r="AC7" i="37" l="1"/>
  <c r="V42" i="37" s="1"/>
  <c r="I42" i="37" s="1"/>
  <c r="W7" i="37"/>
  <c r="H68" i="39"/>
  <c r="G70" i="39"/>
  <c r="AC7" i="33"/>
  <c r="V48" i="33" s="1"/>
  <c r="I48" i="33" s="1"/>
  <c r="W7" i="33"/>
  <c r="E54" i="34"/>
  <c r="F54" i="34" s="1"/>
  <c r="E53" i="34"/>
  <c r="F53" i="34" s="1"/>
  <c r="C39" i="35"/>
  <c r="B2" i="35" s="1"/>
  <c r="B3" i="35" s="1"/>
  <c r="C38" i="35"/>
  <c r="AA7" i="37"/>
  <c r="R42" i="37" s="1"/>
  <c r="S7" i="37"/>
  <c r="E42" i="35"/>
  <c r="F42" i="35" s="1"/>
  <c r="E43" i="35"/>
  <c r="F43" i="35" s="1"/>
  <c r="N63" i="40"/>
  <c r="M65" i="40"/>
  <c r="C50" i="34"/>
  <c r="B2" i="34" s="1"/>
  <c r="B3" i="34" s="1"/>
  <c r="C49" i="34"/>
  <c r="U7" i="36"/>
  <c r="AB7" i="36"/>
  <c r="T36" i="36" s="1"/>
  <c r="G36" i="36" s="1"/>
  <c r="AB7" i="33"/>
  <c r="T48" i="33" s="1"/>
  <c r="G48" i="33" s="1"/>
  <c r="U7" i="33"/>
  <c r="AB7" i="37"/>
  <c r="T42" i="37" s="1"/>
  <c r="G42" i="37" s="1"/>
  <c r="U7" i="37"/>
  <c r="AA7" i="36"/>
  <c r="R36" i="36" s="1"/>
  <c r="S7" i="36"/>
  <c r="R49" i="21"/>
  <c r="E48" i="21"/>
  <c r="I40" i="36"/>
  <c r="J40" i="36" s="1"/>
  <c r="F7" i="33"/>
  <c r="C42" i="68"/>
  <c r="C41" i="68" s="1"/>
  <c r="C40" i="43"/>
  <c r="T3" i="43"/>
  <c r="V3" i="43" s="1"/>
  <c r="T6" i="43"/>
  <c r="V6" i="43" s="1"/>
  <c r="T8" i="43"/>
  <c r="V8" i="43" s="1"/>
  <c r="T11" i="43"/>
  <c r="V11" i="43" s="1"/>
  <c r="C38" i="43"/>
  <c r="T4" i="43"/>
  <c r="V4" i="43" s="1"/>
  <c r="T15" i="43"/>
  <c r="V15" i="43" s="1"/>
  <c r="C39" i="43"/>
  <c r="C33" i="43"/>
  <c r="E33" i="43" s="1"/>
  <c r="T7" i="43"/>
  <c r="V7" i="43" s="1"/>
  <c r="T5" i="43"/>
  <c r="V5" i="43" s="1"/>
  <c r="T9" i="43"/>
  <c r="V9" i="43" s="1"/>
  <c r="T13" i="43"/>
  <c r="V13" i="43" s="1"/>
  <c r="T12" i="43"/>
  <c r="V12" i="43" s="1"/>
  <c r="T10" i="43"/>
  <c r="V10" i="43" s="1"/>
  <c r="C37" i="43"/>
  <c r="C42" i="43"/>
  <c r="T16" i="43"/>
  <c r="V16" i="43" s="1"/>
  <c r="T14" i="43"/>
  <c r="V14" i="43" s="1"/>
  <c r="C41" i="43"/>
  <c r="T2" i="43"/>
  <c r="V2" i="43" s="1"/>
  <c r="C23" i="15"/>
  <c r="C29" i="15" s="1"/>
  <c r="J14" i="15" s="1"/>
  <c r="C60" i="67"/>
  <c r="C66" i="67"/>
  <c r="C24" i="68"/>
  <c r="C24" i="69"/>
  <c r="C38" i="15"/>
  <c r="C38" i="67"/>
  <c r="C42" i="69"/>
  <c r="C41" i="69" s="1"/>
  <c r="C23" i="67"/>
  <c r="C29" i="67" s="1"/>
  <c r="C26" i="12"/>
  <c r="D25" i="12" s="1"/>
  <c r="C27" i="12"/>
  <c r="C25" i="12" s="1"/>
  <c r="C25" i="68"/>
  <c r="C43" i="68"/>
  <c r="C43" i="69"/>
  <c r="F41" i="69"/>
  <c r="C26" i="69"/>
  <c r="D22" i="69" s="1"/>
  <c r="C44" i="69"/>
  <c r="D41" i="69" s="1"/>
  <c r="C23" i="69"/>
  <c r="C22" i="69" s="1"/>
  <c r="C44" i="68"/>
  <c r="D41" i="68" s="1"/>
  <c r="C23" i="68"/>
  <c r="C22" i="68" s="1"/>
  <c r="F41" i="68"/>
  <c r="C26" i="68"/>
  <c r="D22" i="68" s="1"/>
  <c r="C60" i="15"/>
  <c r="C66" i="15"/>
  <c r="C44" i="11"/>
  <c r="D41" i="11" s="1"/>
  <c r="C42" i="11"/>
  <c r="C41" i="11" s="1"/>
  <c r="C24" i="11"/>
  <c r="C23" i="11"/>
  <c r="C22" i="11" s="1"/>
  <c r="C43" i="11"/>
  <c r="C26" i="11"/>
  <c r="D22" i="11" s="1"/>
  <c r="C25" i="11"/>
  <c r="J7" i="40" l="1"/>
  <c r="AA7" i="33"/>
  <c r="R48" i="33" s="1"/>
  <c r="S7" i="33"/>
  <c r="C49" i="21"/>
  <c r="B2" i="21" s="1"/>
  <c r="B3" i="21" s="1"/>
  <c r="C48" i="21"/>
  <c r="G46" i="37"/>
  <c r="H46" i="37" s="1"/>
  <c r="G47" i="37"/>
  <c r="H47" i="37" s="1"/>
  <c r="O63" i="40"/>
  <c r="O65" i="40" s="1"/>
  <c r="N65" i="40"/>
  <c r="F7" i="40" s="1"/>
  <c r="R43" i="37"/>
  <c r="E42" i="37"/>
  <c r="H70" i="39"/>
  <c r="I68" i="39"/>
  <c r="E53" i="21"/>
  <c r="F53" i="21" s="1"/>
  <c r="E52" i="21"/>
  <c r="F52" i="21" s="1"/>
  <c r="I53" i="21"/>
  <c r="J53" i="21" s="1"/>
  <c r="G40" i="36"/>
  <c r="H40" i="36" s="1"/>
  <c r="G41" i="36"/>
  <c r="H41" i="36" s="1"/>
  <c r="C49" i="68"/>
  <c r="C51" i="68" s="1"/>
  <c r="E36" i="36"/>
  <c r="R37" i="36"/>
  <c r="G53" i="33"/>
  <c r="H53" i="33" s="1"/>
  <c r="G52" i="33"/>
  <c r="H52" i="33" s="1"/>
  <c r="I52" i="33"/>
  <c r="J52" i="33" s="1"/>
  <c r="I47" i="37"/>
  <c r="J47" i="37" s="1"/>
  <c r="I46" i="37"/>
  <c r="J46" i="37" s="1"/>
  <c r="C34" i="43"/>
  <c r="E34" i="43"/>
  <c r="G42" i="43"/>
  <c r="I42" i="43" s="1"/>
  <c r="E42" i="43"/>
  <c r="E38" i="43"/>
  <c r="G38" i="43"/>
  <c r="I38" i="43" s="1"/>
  <c r="E41" i="43"/>
  <c r="G41" i="43"/>
  <c r="I41" i="43" s="1"/>
  <c r="G37" i="43"/>
  <c r="I37" i="43" s="1"/>
  <c r="E37" i="43"/>
  <c r="E39" i="43"/>
  <c r="G39" i="43"/>
  <c r="I39" i="43" s="1"/>
  <c r="E40" i="43"/>
  <c r="G40" i="43"/>
  <c r="I40" i="43" s="1"/>
  <c r="J19" i="15"/>
  <c r="J17" i="15" s="1"/>
  <c r="C36" i="15"/>
  <c r="C32" i="12"/>
  <c r="B2" i="12" s="1"/>
  <c r="B3" i="12" s="1"/>
  <c r="Q49" i="15"/>
  <c r="J59" i="15"/>
  <c r="J60" i="15" s="1"/>
  <c r="Q48" i="15" s="1"/>
  <c r="C33" i="15"/>
  <c r="C31" i="15" s="1"/>
  <c r="C31" i="68"/>
  <c r="C57" i="15"/>
  <c r="C61" i="15" s="1"/>
  <c r="C59" i="15" s="1"/>
  <c r="C13" i="15"/>
  <c r="Q70" i="15" s="1"/>
  <c r="C49" i="11"/>
  <c r="C51" i="11" s="1"/>
  <c r="C49" i="69"/>
  <c r="C51" i="69" s="1"/>
  <c r="C36" i="67"/>
  <c r="C57" i="67"/>
  <c r="C33" i="67"/>
  <c r="C31" i="67" s="1"/>
  <c r="Q49" i="67"/>
  <c r="J19" i="67"/>
  <c r="J17" i="67" s="1"/>
  <c r="C13" i="67"/>
  <c r="J14" i="67"/>
  <c r="J59" i="67"/>
  <c r="J60" i="67" s="1"/>
  <c r="C31" i="69"/>
  <c r="J22" i="15"/>
  <c r="J13" i="15"/>
  <c r="J23" i="15" s="1"/>
  <c r="C31" i="11"/>
  <c r="S7" i="40" l="1"/>
  <c r="AA7" i="40"/>
  <c r="R42" i="40" s="1"/>
  <c r="C42" i="37"/>
  <c r="C43" i="37"/>
  <c r="B2" i="37" s="1"/>
  <c r="B3" i="37" s="1"/>
  <c r="E48" i="33"/>
  <c r="R49" i="33"/>
  <c r="I70" i="39"/>
  <c r="J68" i="39"/>
  <c r="C30" i="43"/>
  <c r="C37" i="36"/>
  <c r="B2" i="36" s="1"/>
  <c r="B3" i="36" s="1"/>
  <c r="C36" i="36"/>
  <c r="H7" i="40"/>
  <c r="W7" i="40"/>
  <c r="AC7" i="40"/>
  <c r="V42" i="40" s="1"/>
  <c r="I42" i="40" s="1"/>
  <c r="C52" i="68"/>
  <c r="B2" i="68" s="1"/>
  <c r="B3" i="68" s="1"/>
  <c r="E41" i="36"/>
  <c r="F41" i="36" s="1"/>
  <c r="E40" i="36"/>
  <c r="F40" i="36" s="1"/>
  <c r="I41" i="36"/>
  <c r="J41" i="36" s="1"/>
  <c r="E46" i="37"/>
  <c r="F46" i="37" s="1"/>
  <c r="E47" i="37"/>
  <c r="F47" i="37" s="1"/>
  <c r="B2" i="43"/>
  <c r="C31" i="43"/>
  <c r="L46" i="15"/>
  <c r="C56" i="15"/>
  <c r="C65" i="15" s="1"/>
  <c r="C37" i="15"/>
  <c r="C30" i="15" s="1"/>
  <c r="C39" i="15" s="1"/>
  <c r="C40" i="15" s="1"/>
  <c r="C52" i="11"/>
  <c r="B2" i="11" s="1"/>
  <c r="B3" i="11" s="1"/>
  <c r="C64" i="15"/>
  <c r="C52" i="69"/>
  <c r="B2" i="69" s="1"/>
  <c r="B3" i="69" s="1"/>
  <c r="J16" i="15"/>
  <c r="J25" i="15" s="1"/>
  <c r="C75" i="15"/>
  <c r="J13" i="67"/>
  <c r="J23" i="67" s="1"/>
  <c r="J22" i="67"/>
  <c r="C37" i="67"/>
  <c r="C30" i="67" s="1"/>
  <c r="C39" i="67" s="1"/>
  <c r="C75" i="67"/>
  <c r="C56" i="67"/>
  <c r="C65" i="67" s="1"/>
  <c r="Q70" i="67"/>
  <c r="C64" i="67"/>
  <c r="C61" i="67"/>
  <c r="C59" i="67" s="1"/>
  <c r="Q48" i="67"/>
  <c r="L46" i="67"/>
  <c r="B6" i="76"/>
  <c r="E6" i="76"/>
  <c r="L51" i="15"/>
  <c r="C57" i="68" l="1"/>
  <c r="C56" i="68" s="1"/>
  <c r="U7" i="40"/>
  <c r="AB7" i="40"/>
  <c r="T42" i="40" s="1"/>
  <c r="G42" i="40" s="1"/>
  <c r="K68" i="39"/>
  <c r="J70" i="39"/>
  <c r="I46" i="40"/>
  <c r="J46" i="40" s="1"/>
  <c r="C48" i="33"/>
  <c r="C49" i="33"/>
  <c r="B2" i="33" s="1"/>
  <c r="B3" i="33" s="1"/>
  <c r="E42" i="40"/>
  <c r="R43" i="40"/>
  <c r="E52" i="33"/>
  <c r="F52" i="33" s="1"/>
  <c r="E53" i="33"/>
  <c r="F53" i="33" s="1"/>
  <c r="I53" i="33"/>
  <c r="J53" i="33" s="1"/>
  <c r="E2" i="76"/>
  <c r="B2" i="76"/>
  <c r="B3" i="43"/>
  <c r="C58" i="15"/>
  <c r="C67" i="15" s="1"/>
  <c r="C68" i="15" s="1"/>
  <c r="C71" i="15" s="1"/>
  <c r="Q69" i="15"/>
  <c r="Q68" i="15" s="1"/>
  <c r="C56" i="11"/>
  <c r="C57" i="11" s="1"/>
  <c r="C80" i="15"/>
  <c r="C79" i="15" s="1"/>
  <c r="C57" i="69"/>
  <c r="C56" i="69" s="1"/>
  <c r="J16" i="67"/>
  <c r="J25" i="67" s="1"/>
  <c r="Q67" i="15"/>
  <c r="L57" i="15"/>
  <c r="L60" i="15" s="1"/>
  <c r="Q69" i="67"/>
  <c r="Q68" i="67" s="1"/>
  <c r="C40" i="67"/>
  <c r="C80" i="67"/>
  <c r="C79" i="67" s="1"/>
  <c r="Q65" i="15"/>
  <c r="C43" i="15"/>
  <c r="B2" i="15"/>
  <c r="B3" i="15" s="1"/>
  <c r="Q47" i="15"/>
  <c r="Q53" i="15" s="1"/>
  <c r="Q56" i="15"/>
  <c r="C83" i="15"/>
  <c r="C82" i="15" s="1"/>
  <c r="C58" i="67"/>
  <c r="C67" i="67" s="1"/>
  <c r="C68" i="67" s="1"/>
  <c r="L51" i="67"/>
  <c r="E47" i="40" l="1"/>
  <c r="F47" i="40" s="1"/>
  <c r="E46" i="40"/>
  <c r="F46" i="40" s="1"/>
  <c r="L68" i="39"/>
  <c r="K70" i="39"/>
  <c r="G46" i="40"/>
  <c r="H46" i="40" s="1"/>
  <c r="G47" i="40"/>
  <c r="H47" i="40" s="1"/>
  <c r="C42" i="40"/>
  <c r="C43" i="40"/>
  <c r="I47" i="40"/>
  <c r="J47" i="40" s="1"/>
  <c r="B3" i="76"/>
  <c r="C46" i="15"/>
  <c r="Q67" i="67"/>
  <c r="L57" i="67"/>
  <c r="L60" i="67" s="1"/>
  <c r="C45" i="67"/>
  <c r="C46" i="67" s="1"/>
  <c r="C71" i="67"/>
  <c r="Q66" i="15"/>
  <c r="Q75" i="15" s="1"/>
  <c r="Q57" i="15"/>
  <c r="Q62" i="15" s="1"/>
  <c r="Q65" i="67"/>
  <c r="Q56" i="67"/>
  <c r="Q47" i="67"/>
  <c r="Q53" i="67" s="1"/>
  <c r="D2" i="67"/>
  <c r="C43" i="67"/>
  <c r="C83" i="67"/>
  <c r="C82" i="67" s="1"/>
  <c r="M68" i="39" l="1"/>
  <c r="L70" i="39"/>
  <c r="F61" i="40"/>
  <c r="B2" i="40" s="1"/>
  <c r="B3" i="40" s="1"/>
  <c r="B60" i="40"/>
  <c r="F60" i="40" s="1"/>
  <c r="B56" i="40"/>
  <c r="F56" i="40" s="1"/>
  <c r="B53" i="40"/>
  <c r="F53" i="40" s="1"/>
  <c r="B51" i="40"/>
  <c r="F51" i="40" s="1"/>
  <c r="B54" i="40"/>
  <c r="F54" i="40" s="1"/>
  <c r="B55" i="40"/>
  <c r="F55" i="40" s="1"/>
  <c r="B57" i="40"/>
  <c r="F57" i="40" s="1"/>
  <c r="B58" i="40"/>
  <c r="F58" i="40" s="1"/>
  <c r="B52" i="40"/>
  <c r="F52" i="40" s="1"/>
  <c r="B59" i="40"/>
  <c r="F59" i="40" s="1"/>
  <c r="B2" i="67"/>
  <c r="B3" i="67"/>
  <c r="Q57" i="67"/>
  <c r="Q62" i="67" s="1"/>
  <c r="Q66" i="67"/>
  <c r="Q75" i="67" s="1"/>
  <c r="N68" i="39" l="1"/>
  <c r="M70" i="39"/>
  <c r="N70" i="39" l="1"/>
  <c r="O68" i="39"/>
  <c r="O70" i="39" s="1"/>
  <c r="H7" i="39" l="1"/>
  <c r="J7" i="39"/>
  <c r="F7" i="39"/>
  <c r="S7" i="39" l="1"/>
  <c r="AA7" i="39"/>
  <c r="R47" i="39" s="1"/>
  <c r="AC7" i="39"/>
  <c r="V47" i="39" s="1"/>
  <c r="I47" i="39" s="1"/>
  <c r="W7" i="39"/>
  <c r="U7" i="39"/>
  <c r="AB7" i="39"/>
  <c r="T47" i="39" s="1"/>
  <c r="G47" i="39" s="1"/>
  <c r="I51" i="39" l="1"/>
  <c r="J51" i="39" s="1"/>
  <c r="G51" i="39"/>
  <c r="H51" i="39" s="1"/>
  <c r="G52" i="39"/>
  <c r="H52" i="39" s="1"/>
  <c r="E47" i="39"/>
  <c r="R48" i="39"/>
  <c r="C48" i="39" l="1"/>
  <c r="C47" i="39"/>
  <c r="E51" i="39"/>
  <c r="F51" i="39" s="1"/>
  <c r="E52" i="39"/>
  <c r="F52" i="39" s="1"/>
  <c r="I52" i="39"/>
  <c r="J52" i="39" s="1"/>
  <c r="B64" i="39" l="1"/>
  <c r="F64" i="39" s="1"/>
  <c r="B56" i="39"/>
  <c r="F56" i="39" s="1"/>
  <c r="F66" i="39" s="1"/>
  <c r="B2" i="39" s="1"/>
  <c r="B3" i="39" s="1"/>
  <c r="B57" i="39"/>
  <c r="F57" i="39" s="1"/>
  <c r="B65" i="39"/>
  <c r="F65" i="39" s="1"/>
  <c r="B63" i="39"/>
  <c r="F63" i="39" s="1"/>
  <c r="B61" i="39"/>
  <c r="F61" i="39" s="1"/>
  <c r="B62" i="39"/>
  <c r="F62" i="39" s="1"/>
  <c r="B58" i="39"/>
  <c r="F58" i="39" s="1"/>
  <c r="B59" i="39"/>
  <c r="F59" i="39" s="1"/>
  <c r="B60" i="39"/>
  <c r="F60" i="39" s="1"/>
  <c r="F14" i="74"/>
  <c r="E14" i="74"/>
  <c r="C5" i="74"/>
  <c r="B5" i="74"/>
  <c r="D5" i="74"/>
  <c r="D53" i="9"/>
  <c r="D52" i="9"/>
  <c r="D8" i="52"/>
  <c r="B52" i="72"/>
  <c r="B47" i="72"/>
  <c r="C6" i="74"/>
  <c r="D6" i="74"/>
  <c r="N58" i="9"/>
  <c r="P57" i="9"/>
  <c r="N60" i="9"/>
  <c r="N59" i="9"/>
  <c r="N61" i="9"/>
  <c r="H5" i="52"/>
  <c r="B21" i="72"/>
  <c r="G4" i="52"/>
  <c r="E81" i="9"/>
  <c r="M55" i="9"/>
  <c r="B30" i="72"/>
  <c r="C104" i="9"/>
  <c r="D14" i="74"/>
  <c r="H119" i="9"/>
  <c r="H4" i="52"/>
  <c r="C105" i="9"/>
  <c r="I4" i="52"/>
  <c r="D4" i="52"/>
  <c r="B49" i="72"/>
  <c r="B20" i="72"/>
  <c r="C81" i="9"/>
  <c r="E96" i="9"/>
  <c r="E97" i="9"/>
  <c r="D13" i="53"/>
  <c r="D14" i="53"/>
  <c r="B32" i="72"/>
  <c r="D59" i="9"/>
  <c r="D55" i="9"/>
  <c r="M53" i="9"/>
  <c r="N57" i="9"/>
  <c r="F119" i="9"/>
  <c r="F5" i="52"/>
  <c r="B53" i="72"/>
  <c r="M48" i="9"/>
  <c r="D118" i="9"/>
  <c r="D119" i="9"/>
  <c r="D5" i="52"/>
  <c r="C67" i="9"/>
  <c r="C68" i="9"/>
  <c r="D54" i="9"/>
  <c r="C96" i="9"/>
  <c r="E118" i="9"/>
  <c r="E4" i="52"/>
  <c r="B48" i="72"/>
  <c r="D5" i="53"/>
  <c r="D6" i="53"/>
  <c r="B22" i="72"/>
  <c r="H102" i="9"/>
  <c r="D7" i="53"/>
  <c r="B31" i="72"/>
  <c r="C72" i="9"/>
  <c r="C79" i="9"/>
  <c r="C80" i="9"/>
  <c r="E80" i="9"/>
  <c r="C64" i="9"/>
  <c r="C63" i="9"/>
  <c r="D123" i="9"/>
  <c r="D9" i="52"/>
  <c r="C93" i="9"/>
  <c r="C86" i="9"/>
  <c r="C78" i="9"/>
  <c r="C73" i="9"/>
  <c r="D122" i="9"/>
  <c r="G14" i="74"/>
  <c r="B6" i="74"/>
  <c r="H107" i="9"/>
  <c r="H108" i="9"/>
  <c r="D15" i="53"/>
  <c r="G118" i="9"/>
  <c r="F118" i="9"/>
  <c r="F4" i="52"/>
  <c r="B51"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<sst xmlns="http://schemas.openxmlformats.org/spreadsheetml/2006/main" count="7725" uniqueCount="3107">
  <si>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</si>
  <si>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</si>
  <si>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</si>
  <si>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</si>
  <si>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</si>
  <si>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</si>
  <si>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</si>
  <si>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</si>
  <si>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</si>
  <si>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</si>
  <si>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</si>
  <si>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</si>
  <si>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</si>
  <si>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</si>
  <si>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</si>
  <si>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</si>
  <si>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</si>
  <si>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</si>
  <si>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</si>
  <si>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</si>
  <si>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</si>
  <si>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</si>
  <si>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</si>
  <si>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</si>
  <si>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</si>
  <si>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</si>
  <si>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</si>
  <si>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</si>
  <si>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</si>
  <si>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</si>
  <si>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</si>
  <si>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</si>
  <si>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</si>
  <si>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</si>
  <si>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</si>
  <si>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</si>
  <si>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</si>
  <si>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</si>
  <si>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</si>
  <si>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</si>
  <si>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</si>
  <si>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</si>
  <si>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</si>
  <si>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</si>
  <si>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</si>
  <si>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</si>
  <si>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</si>
  <si>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</si>
  <si>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</si>
  <si>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</si>
  <si>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</si>
  <si>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</si>
  <si>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</si>
  <si>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</si>
  <si>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</si>
  <si>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</si>
  <si>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</si>
  <si>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</si>
  <si>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</si>
  <si>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</si>
  <si>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</si>
  <si>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</si>
  <si>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</si>
  <si>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</si>
  <si>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</si>
  <si>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</si>
  <si>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</si>
  <si>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</si>
  <si>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</si>
  <si>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</si>
  <si>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</si>
  <si>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</si>
  <si>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</si>
  <si>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</si>
  <si>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</si>
  <si>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</si>
  <si>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</si>
  <si>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</si>
  <si>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</si>
  <si>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</si>
  <si>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</si>
  <si>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</si>
  <si>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</si>
  <si>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</si>
  <si>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</si>
  <si>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</si>
  <si>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</si>
  <si>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</si>
  <si>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</si>
  <si>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</si>
  <si>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</si>
  <si>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</si>
  <si>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</si>
  <si>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</si>
  <si>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</si>
  <si>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</si>
  <si>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</si>
  <si>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</si>
  <si>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</si>
  <si>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</si>
  <si>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</si>
  <si>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</si>
  <si>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</si>
  <si>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</si>
  <si>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</si>
  <si>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</si>
  <si>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</si>
  <si>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</si>
  <si>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</si>
  <si>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</si>
  <si>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</si>
  <si>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</si>
  <si>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</si>
  <si>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</si>
  <si>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</si>
  <si>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</si>
  <si>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</si>
  <si>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</si>
  <si>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</si>
  <si>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</si>
  <si>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</si>
  <si>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</si>
  <si>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</si>
  <si>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</si>
  <si>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</si>
  <si>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</si>
  <si>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</si>
  <si>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</si>
  <si>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</si>
  <si>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</si>
  <si>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</si>
  <si>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</si>
  <si>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</si>
  <si>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</si>
  <si>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</si>
  <si>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</si>
  <si>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</si>
  <si>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</si>
  <si>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</si>
  <si>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</si>
  <si>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</si>
  <si>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</si>
  <si>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</si>
  <si>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</si>
  <si>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</si>
  <si>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</si>
  <si>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</si>
  <si>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</si>
  <si>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</si>
  <si>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</si>
  <si>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</si>
  <si>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</si>
  <si>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</si>
  <si>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</si>
  <si>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</si>
  <si>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</si>
  <si>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</si>
  <si>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</si>
  <si>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</si>
  <si>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</si>
  <si>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</si>
  <si>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</si>
  <si>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</si>
  <si>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</si>
  <si>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</si>
  <si>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</si>
  <si>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</si>
  <si>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</si>
  <si>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</si>
  <si>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</si>
  <si>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</si>
  <si>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</si>
  <si>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</si>
  <si>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</si>
  <si>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</si>
  <si>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</si>
  <si>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</si>
  <si>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</si>
  <si>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</si>
  <si>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</si>
  <si>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</si>
  <si>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</si>
  <si>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</si>
  <si>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</si>
  <si>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</si>
  <si>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</si>
  <si>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</si>
  <si>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</si>
  <si>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</si>
  <si>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</si>
  <si>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</si>
  <si>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</si>
  <si>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</si>
  <si>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</si>
  <si>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</si>
  <si>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</si>
  <si>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</si>
  <si>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</si>
  <si>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</si>
  <si>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</si>
  <si>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</si>
  <si>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</si>
  <si>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</si>
  <si>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</si>
  <si>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</si>
  <si>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</si>
  <si>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</si>
  <si>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</si>
  <si>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</si>
  <si>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</si>
  <si>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</si>
  <si>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</si>
  <si>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</si>
  <si>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</si>
  <si>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</si>
  <si>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</si>
  <si>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</si>
  <si>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</si>
  <si>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</si>
  <si>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</si>
  <si>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</si>
  <si>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</si>
  <si>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</si>
  <si>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</si>
  <si>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</si>
  <si>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</si>
  <si>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</si>
  <si>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</si>
  <si>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</si>
  <si>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</si>
  <si>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</si>
  <si>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</si>
  <si>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</si>
  <si>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</si>
  <si>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</si>
  <si>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</si>
  <si>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</si>
  <si>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</si>
  <si>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</si>
  <si>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</si>
  <si>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</si>
  <si>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</si>
  <si>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</si>
  <si>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</si>
  <si>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</si>
  <si>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</si>
  <si>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</si>
  <si>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</si>
  <si>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</si>
  <si>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</si>
  <si>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</si>
  <si>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</si>
  <si>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</si>
  <si>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</si>
  <si>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</si>
  <si>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</si>
  <si>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</si>
  <si>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</si>
  <si>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</si>
  <si>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</si>
  <si>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</si>
  <si>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</si>
  <si>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</si>
  <si>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</si>
  <si>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</si>
  <si>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</si>
  <si>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</si>
  <si>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</si>
  <si>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</si>
  <si>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</si>
  <si>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</si>
  <si>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</si>
  <si>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</si>
  <si>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</si>
  <si>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</si>
  <si>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</si>
  <si>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</si>
  <si>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</si>
  <si>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</si>
  <si>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</si>
  <si>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</si>
  <si>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</si>
  <si>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</si>
  <si>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</si>
  <si>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</si>
  <si>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</si>
  <si>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</si>
  <si>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</si>
  <si>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</si>
  <si>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</si>
  <si>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</si>
  <si>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</si>
  <si>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</si>
  <si>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</si>
  <si>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</si>
  <si>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</si>
  <si>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</si>
  <si>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</si>
  <si>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</si>
  <si>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</si>
  <si>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</si>
  <si>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</si>
  <si>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</si>
  <si>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</si>
  <si>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</si>
  <si>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</si>
  <si>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</si>
  <si>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</si>
  <si>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</si>
  <si>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</si>
  <si>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</si>
  <si>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</si>
  <si>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</si>
  <si>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</si>
  <si>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</si>
  <si>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</si>
  <si>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</si>
  <si>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</si>
  <si>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</si>
  <si>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</si>
  <si>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</si>
  <si>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</si>
  <si>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</si>
  <si>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</si>
  <si>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</si>
  <si>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</si>
  <si>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</si>
  <si>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</si>
  <si>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</si>
  <si>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</si>
  <si>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</si>
  <si>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</si>
  <si>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</si>
  <si>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</si>
  <si>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</si>
  <si>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</si>
  <si>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</si>
  <si>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</si>
  <si>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</si>
  <si>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</si>
  <si>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</si>
  <si>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</si>
  <si>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</si>
  <si>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</si>
  <si>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</si>
  <si>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</si>
  <si>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</si>
  <si>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</si>
  <si>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</si>
  <si>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</si>
  <si>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</si>
  <si>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</si>
  <si>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</si>
  <si>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</si>
  <si>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</si>
  <si>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</si>
  <si>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</si>
  <si>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</si>
  <si>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</si>
  <si>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</si>
  <si>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</si>
  <si>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</si>
  <si>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</si>
  <si>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</si>
  <si>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</si>
  <si>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</si>
  <si>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</si>
  <si>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</si>
  <si>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</si>
  <si>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</si>
  <si>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</si>
  <si>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</si>
  <si>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</si>
  <si>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</si>
  <si>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</si>
  <si>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</si>
  <si>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</si>
  <si>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</si>
  <si>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</si>
  <si>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</si>
  <si>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</si>
  <si>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</si>
  <si>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</si>
  <si>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</si>
  <si>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</si>
  <si>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</si>
  <si>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</si>
  <si>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</si>
  <si>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</si>
  <si>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</si>
  <si>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</si>
  <si>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</si>
  <si>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</si>
  <si>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</si>
  <si>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</si>
  <si>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</si>
  <si>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</si>
  <si>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</si>
  <si>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</si>
  <si>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</si>
  <si>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</si>
  <si>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</si>
  <si>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</si>
  <si>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</si>
  <si>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</si>
  <si>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</si>
  <si>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</si>
  <si>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</si>
  <si>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</si>
  <si>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</si>
  <si>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</si>
  <si>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</si>
  <si>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</si>
  <si>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</si>
  <si>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</si>
  <si>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</si>
  <si>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</si>
  <si>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</si>
  <si>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</si>
  <si>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</si>
  <si>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</si>
  <si>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</si>
  <si>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</si>
  <si>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</si>
  <si>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</si>
  <si>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</si>
  <si>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</si>
  <si>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</si>
  <si>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</si>
  <si>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</si>
  <si>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</si>
  <si>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</si>
  <si>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</si>
  <si>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</si>
  <si>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</si>
  <si>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</si>
  <si>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</si>
  <si>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</si>
  <si>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</si>
  <si>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</si>
  <si>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</si>
  <si>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</si>
  <si>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</si>
  <si>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</si>
  <si>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</si>
  <si>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</si>
  <si>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</si>
  <si>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</si>
  <si>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</si>
  <si>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</si>
  <si>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</si>
  <si>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</si>
  <si>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</si>
  <si>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</si>
  <si>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</si>
  <si>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</si>
  <si>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</si>
  <si>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</si>
  <si>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</si>
  <si>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</si>
  <si>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</si>
  <si>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</si>
  <si>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</si>
  <si>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</si>
  <si>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</si>
  <si>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</si>
  <si>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</si>
  <si>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</si>
  <si>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</si>
  <si>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</si>
  <si>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</si>
  <si>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</si>
  <si>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</si>
  <si>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</si>
  <si>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</si>
  <si>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</si>
  <si>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</si>
  <si>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</si>
  <si>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</si>
  <si>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</si>
  <si>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</si>
  <si>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</si>
  <si>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</si>
  <si>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</si>
  <si>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</si>
  <si>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</si>
  <si>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</si>
  <si>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</si>
  <si>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</si>
  <si>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</si>
  <si>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</si>
  <si>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</si>
  <si>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</si>
  <si>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</si>
  <si>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</si>
  <si>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</si>
  <si>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</si>
  <si>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</si>
  <si>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</si>
  <si>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</si>
  <si>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</si>
  <si>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</si>
  <si>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</si>
  <si>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</si>
  <si>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</si>
  <si>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</si>
  <si>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</si>
  <si>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</si>
  <si>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</si>
  <si>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</si>
  <si>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</si>
  <si>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</si>
  <si>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</si>
  <si>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</si>
  <si>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</si>
  <si>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</si>
  <si>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</si>
  <si>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</si>
  <si>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</si>
  <si>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</si>
  <si>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</si>
  <si>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</si>
  <si>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</si>
  <si>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</si>
  <si>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</si>
  <si>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</si>
  <si>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</si>
  <si>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</si>
  <si>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</si>
  <si>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</si>
  <si>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</si>
  <si>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</si>
  <si>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</si>
  <si>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</si>
  <si>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</si>
  <si>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</si>
  <si>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</si>
  <si>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</si>
  <si>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</si>
  <si>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</si>
  <si>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</si>
  <si>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</si>
  <si>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</si>
  <si>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</si>
  <si>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</si>
  <si>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</si>
  <si>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</si>
  <si>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</si>
  <si>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</si>
  <si>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</si>
  <si>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</si>
  <si>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</si>
  <si>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</si>
  <si>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</si>
  <si>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</si>
  <si>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</si>
  <si>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</si>
  <si>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</si>
  <si>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</si>
  <si>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</si>
  <si>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</si>
  <si>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</si>
  <si>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</si>
  <si>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</si>
  <si>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</si>
  <si>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</si>
  <si>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</si>
  <si>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</si>
  <si>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</si>
  <si>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</si>
  <si>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</si>
  <si>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</si>
  <si>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</si>
  <si>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</si>
  <si>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</si>
  <si>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</si>
  <si>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</si>
  <si>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</si>
  <si>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</si>
  <si>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</si>
  <si>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</si>
  <si>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</si>
  <si>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</si>
  <si>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</si>
  <si>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</si>
  <si>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</si>
  <si>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</si>
  <si>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</si>
  <si>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</si>
  <si>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</si>
  <si>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</si>
  <si>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</si>
  <si>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</si>
  <si>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</si>
  <si>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</si>
  <si>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</si>
  <si>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</si>
  <si>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</si>
  <si>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</si>
  <si>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</si>
  <si>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</si>
  <si>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</si>
  <si>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</si>
  <si>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</si>
  <si>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</si>
  <si>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</si>
  <si>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</si>
  <si>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</si>
  <si>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</si>
  <si>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</si>
  <si>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</si>
  <si>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</si>
  <si>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</si>
  <si>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</si>
  <si>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</si>
  <si>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</si>
  <si>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</si>
  <si>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</si>
  <si>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</si>
  <si>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</si>
  <si>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</si>
  <si>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</si>
  <si>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</si>
  <si>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</si>
  <si>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</si>
  <si>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</si>
  <si>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</si>
  <si>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</si>
  <si>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</si>
  <si>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</si>
  <si>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</si>
  <si>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</si>
  <si>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</si>
  <si>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</si>
  <si>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</si>
  <si>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</si>
  <si>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</si>
  <si>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</si>
  <si>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</si>
  <si>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</si>
  <si>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</si>
  <si>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</si>
  <si>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</si>
  <si>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</si>
  <si>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</si>
  <si>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</si>
  <si>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</si>
  <si>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</si>
  <si>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</si>
  <si>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</si>
  <si>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</si>
  <si>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</si>
  <si>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</si>
  <si>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</si>
  <si>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</si>
  <si>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</si>
  <si>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</si>
  <si>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</si>
  <si>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</si>
  <si>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</si>
  <si>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</si>
  <si>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</si>
  <si>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</si>
  <si>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</si>
  <si>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</si>
  <si>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</si>
  <si>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</si>
  <si>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</si>
  <si>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</si>
  <si>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</si>
  <si>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</si>
  <si>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</si>
  <si>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</si>
  <si>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</si>
  <si>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</si>
  <si>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</si>
  <si>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</si>
  <si>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</si>
  <si>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</si>
  <si>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</si>
  <si>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</si>
  <si>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</si>
  <si>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</si>
  <si>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</si>
  <si>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</si>
  <si>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</si>
  <si>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</si>
  <si>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</si>
  <si>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</si>
  <si>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</si>
  <si>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</si>
  <si>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</si>
  <si>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</si>
  <si>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</si>
  <si>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</si>
  <si>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</si>
  <si>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</si>
  <si>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</si>
  <si>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</si>
  <si>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</si>
  <si>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</si>
  <si>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</si>
  <si>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</si>
  <si>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</si>
  <si>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</si>
  <si>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</si>
  <si>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</si>
  <si>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</si>
  <si>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</si>
  <si>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</si>
  <si>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</si>
  <si>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</si>
  <si>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</si>
  <si>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</si>
  <si>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</si>
  <si>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</si>
  <si>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</si>
  <si>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</si>
  <si>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</si>
  <si>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</si>
  <si>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</si>
  <si>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</si>
  <si>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</si>
  <si>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</si>
  <si>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</si>
  <si>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</si>
  <si>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</si>
  <si>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</si>
  <si>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</si>
  <si>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</si>
  <si>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</si>
  <si>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</si>
  <si>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</si>
  <si>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</si>
  <si>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</si>
  <si>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</si>
  <si>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</si>
  <si>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</si>
  <si>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</si>
  <si>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</si>
  <si>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</si>
  <si>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</si>
  <si>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</si>
  <si>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</si>
  <si>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</si>
  <si>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</si>
  <si>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</si>
  <si>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</si>
  <si>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</si>
  <si>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</si>
  <si>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</si>
  <si>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</si>
  <si>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</si>
  <si>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</si>
  <si>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</si>
  <si>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</si>
  <si>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</si>
  <si>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</si>
  <si>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</si>
  <si>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</si>
  <si>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</si>
  <si>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</si>
  <si>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</si>
  <si>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</si>
  <si>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</si>
  <si>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</si>
  <si>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</si>
  <si>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</si>
  <si>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</si>
  <si>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</si>
  <si>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</si>
  <si>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</si>
  <si>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</si>
  <si>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</si>
  <si>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</si>
  <si>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</si>
  <si>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</si>
  <si>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</si>
  <si>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</si>
  <si>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</si>
  <si>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</si>
  <si>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</si>
  <si>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</si>
  <si>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</si>
  <si>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</si>
  <si>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</si>
  <si>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</si>
  <si>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</si>
  <si>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</si>
  <si>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</si>
  <si>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</si>
  <si>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</si>
  <si>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</si>
  <si>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</si>
  <si>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</si>
  <si>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</si>
  <si>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</si>
  <si>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</si>
  <si>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</si>
  <si>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</si>
  <si>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</si>
  <si>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</si>
  <si>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</si>
  <si>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</si>
  <si>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</si>
  <si>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</si>
  <si>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</si>
  <si>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</si>
  <si>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</si>
  <si>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</si>
  <si>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</si>
  <si>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</si>
  <si>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</si>
  <si>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</si>
  <si>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</si>
  <si>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</si>
  <si>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</si>
  <si>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</si>
  <si>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</si>
  <si>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</si>
  <si>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</si>
  <si>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</si>
  <si>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</si>
  <si>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</si>
  <si>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</si>
  <si>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</si>
  <si>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</si>
  <si>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</si>
  <si>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</si>
  <si>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</si>
  <si>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</si>
  <si>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</si>
  <si>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</si>
  <si>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</si>
  <si>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</si>
  <si>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</si>
  <si>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</si>
  <si>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</si>
  <si>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</si>
  <si>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</si>
  <si>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</si>
  <si>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</si>
  <si>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</si>
  <si>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</si>
  <si>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</si>
  <si>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</si>
  <si>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</si>
  <si>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</si>
  <si>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</si>
  <si>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</si>
  <si>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</si>
  <si>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</si>
  <si>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</si>
  <si>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</si>
  <si>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</si>
  <si>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</si>
  <si>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</si>
  <si>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</si>
  <si>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</si>
  <si>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</si>
  <si>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</si>
  <si>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</si>
  <si>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</si>
  <si>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</si>
  <si>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</si>
  <si>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</si>
  <si>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</si>
  <si>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</si>
  <si>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</si>
  <si>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</si>
  <si>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</si>
  <si>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</si>
  <si>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</si>
  <si>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</si>
  <si>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</si>
  <si>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</si>
  <si>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</si>
  <si>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</si>
  <si>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</si>
  <si>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</si>
  <si>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</si>
  <si>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</si>
  <si>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</si>
  <si>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</si>
  <si>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</si>
  <si>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</si>
  <si>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</si>
  <si>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</si>
  <si>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</si>
  <si>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</si>
  <si>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</si>
  <si>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</si>
  <si>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</si>
  <si>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</si>
  <si>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</si>
  <si>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</si>
  <si>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</si>
  <si>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</si>
  <si>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</si>
  <si>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</si>
  <si>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</si>
  <si>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</si>
  <si>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</si>
  <si>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</si>
  <si>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</si>
  <si>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</si>
  <si>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</si>
  <si>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</si>
  <si>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</si>
  <si>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</si>
  <si>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</si>
  <si>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</si>
  <si>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</si>
  <si>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</si>
  <si>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</si>
  <si>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</si>
  <si>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</si>
  <si>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</si>
  <si>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</si>
  <si>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</si>
  <si>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</si>
  <si>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</si>
  <si>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</si>
  <si>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</si>
  <si>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</si>
  <si>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</si>
  <si>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</si>
  <si>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</si>
  <si>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</si>
  <si>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</si>
  <si>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</si>
  <si>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</si>
  <si>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</si>
  <si>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</si>
  <si>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</si>
  <si>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</si>
  <si>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</si>
  <si>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</si>
  <si>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</si>
  <si>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</si>
  <si>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</si>
  <si>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</si>
  <si>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</si>
  <si>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</si>
  <si>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</si>
  <si>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</si>
  <si>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</si>
  <si>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</si>
  <si>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</si>
  <si>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</si>
  <si>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</si>
  <si>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</si>
  <si>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</si>
  <si>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</si>
  <si>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</si>
  <si>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</si>
  <si>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</si>
  <si>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</si>
  <si>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</si>
  <si>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</si>
  <si>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</si>
  <si>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</si>
  <si>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</si>
  <si>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</si>
  <si>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</si>
  <si>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</si>
  <si>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</si>
  <si>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</si>
  <si>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</si>
  <si>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</si>
  <si>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</si>
  <si>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</si>
  <si>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</si>
  <si>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</si>
  <si>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</si>
  <si>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</si>
  <si>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</si>
  <si>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</si>
  <si>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</si>
  <si>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</si>
  <si>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</si>
  <si>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</si>
  <si>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</si>
  <si>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</si>
  <si>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</si>
  <si>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</si>
  <si>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</si>
  <si>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</si>
  <si>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</si>
  <si>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</si>
  <si>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</si>
  <si>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</si>
  <si>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</si>
  <si>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</si>
  <si>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</si>
  <si>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</si>
  <si>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</si>
  <si>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</si>
  <si>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</si>
  <si>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</si>
  <si>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</si>
  <si>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</si>
  <si>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</si>
  <si>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</si>
  <si>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</si>
  <si>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</si>
  <si>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</si>
  <si>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</si>
  <si>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</si>
  <si>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</si>
  <si>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</si>
  <si>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</si>
  <si>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</si>
  <si>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</si>
  <si>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</si>
  <si>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</si>
  <si>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</si>
  <si>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</si>
  <si>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</si>
  <si>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</si>
  <si>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</si>
  <si>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</si>
  <si>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</si>
  <si>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</si>
  <si>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</si>
  <si>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</si>
  <si>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</si>
  <si>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</si>
  <si>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</si>
  <si>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</si>
  <si>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</si>
  <si>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</si>
  <si>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</si>
  <si>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</si>
  <si>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</si>
  <si>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</si>
  <si>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</si>
  <si>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</si>
  <si>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</si>
  <si>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</si>
  <si>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</si>
  <si>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</si>
  <si>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</si>
  <si>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</si>
  <si>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</si>
  <si>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</si>
  <si>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</si>
  <si>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</si>
  <si>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</si>
  <si>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</si>
  <si>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</si>
  <si>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</si>
  <si>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</si>
  <si>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</si>
  <si>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</si>
  <si>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</si>
  <si>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</si>
  <si>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</si>
  <si>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</si>
  <si>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</si>
  <si>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</si>
  <si>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</si>
  <si>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</si>
  <si>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</si>
  <si>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</si>
  <si>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</si>
  <si>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</si>
  <si>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</si>
  <si>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</si>
  <si>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</si>
  <si>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</si>
  <si>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</si>
  <si>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</si>
  <si>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</si>
  <si>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</si>
  <si>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</si>
  <si>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</si>
  <si>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</si>
  <si>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</si>
  <si>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</si>
  <si>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</si>
  <si>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</si>
  <si>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</si>
  <si>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</si>
  <si>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</si>
  <si>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</si>
  <si>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</si>
  <si>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</si>
  <si>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</si>
  <si>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</si>
  <si>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</si>
  <si>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</si>
  <si>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</si>
  <si>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</si>
  <si>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</si>
  <si>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</si>
  <si>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</si>
  <si>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</si>
  <si>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</si>
  <si>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</si>
  <si>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</si>
  <si>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</si>
  <si>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</si>
  <si>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</si>
  <si>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</si>
  <si>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</si>
  <si>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</si>
  <si>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</si>
  <si>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</si>
  <si>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</si>
  <si>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</si>
  <si>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</si>
  <si>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</si>
  <si>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</si>
  <si>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</si>
  <si>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</si>
  <si>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</si>
  <si>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</si>
  <si>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</si>
  <si>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</si>
  <si>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</si>
  <si>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</si>
  <si>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</si>
  <si>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</si>
  <si>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</si>
  <si>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</si>
  <si>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</si>
  <si>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</si>
  <si>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</si>
  <si>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</si>
  <si>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</si>
  <si>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</si>
  <si>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</si>
  <si>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</si>
  <si>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</si>
  <si>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</si>
  <si>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</si>
  <si>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</si>
  <si>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</si>
  <si>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</si>
  <si>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</si>
  <si>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</si>
  <si>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</si>
  <si>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</si>
  <si>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</si>
  <si>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</si>
  <si>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</si>
  <si>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</si>
  <si>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</si>
  <si>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</si>
  <si>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</si>
  <si>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</si>
  <si>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</si>
  <si>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</si>
  <si>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</si>
  <si>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</si>
  <si>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</si>
  <si>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</si>
  <si>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</si>
  <si>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</si>
  <si>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</si>
  <si>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</si>
  <si>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</si>
  <si>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</si>
  <si>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</si>
  <si>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</si>
  <si>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</si>
  <si>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</si>
  <si>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</si>
  <si>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</si>
  <si>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</si>
  <si>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</si>
  <si>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</si>
  <si>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</si>
  <si>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</si>
  <si>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</si>
  <si>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</si>
  <si>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</si>
  <si>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</si>
  <si>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</si>
  <si>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</si>
  <si>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</si>
  <si>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</si>
  <si>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</si>
  <si>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</si>
  <si>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</si>
  <si>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</si>
  <si>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</si>
  <si>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</si>
  <si>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</si>
  <si>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</si>
  <si>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</si>
  <si>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</si>
  <si>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</si>
  <si>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</si>
  <si>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</si>
  <si>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</si>
  <si>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</si>
  <si>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</si>
  <si>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</si>
  <si>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</si>
  <si>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</si>
  <si>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</si>
  <si>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</si>
  <si>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</si>
  <si>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</si>
  <si>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</si>
  <si>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</si>
  <si>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</si>
  <si>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</si>
  <si>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</si>
  <si>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</si>
  <si>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</si>
  <si>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</si>
  <si>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</si>
  <si>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</si>
  <si>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</si>
  <si>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</si>
  <si>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</si>
  <si>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</si>
  <si>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</si>
  <si>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</si>
  <si>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</si>
  <si>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</si>
  <si>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</si>
  <si>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</si>
  <si>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</si>
  <si>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</si>
  <si>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</si>
  <si>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</si>
  <si>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</si>
  <si>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</si>
  <si>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</si>
  <si>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</si>
  <si>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</si>
  <si>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</si>
  <si>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</si>
  <si>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</si>
  <si>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</si>
  <si>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</si>
  <si>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</si>
  <si>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</si>
  <si>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</si>
  <si>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</si>
  <si>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</si>
  <si>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</si>
  <si>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</si>
  <si>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</si>
  <si>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</si>
  <si>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</si>
  <si>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</si>
  <si>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</si>
  <si>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</si>
  <si>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</si>
  <si>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</si>
  <si>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</si>
  <si>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</si>
  <si>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</si>
  <si>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</si>
  <si>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</si>
  <si>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</si>
  <si>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</si>
  <si>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</si>
  <si>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</si>
  <si>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</si>
  <si>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</si>
  <si>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</si>
  <si>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</si>
  <si>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</si>
  <si>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</si>
  <si>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</si>
  <si>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</si>
  <si>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</si>
  <si>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</si>
  <si>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</si>
  <si>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</si>
  <si>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</si>
  <si>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</si>
  <si>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</si>
  <si>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</si>
  <si>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</si>
  <si>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</si>
  <si>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</si>
  <si>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</si>
  <si>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</si>
  <si>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</si>
  <si>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</si>
  <si>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</si>
  <si>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</si>
  <si>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</si>
  <si>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</si>
  <si>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</si>
  <si>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</si>
  <si>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</si>
  <si>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</si>
  <si>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</si>
  <si>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</si>
  <si>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</si>
  <si>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</si>
  <si>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</si>
  <si>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</si>
  <si>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</si>
  <si>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</si>
  <si>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</si>
  <si>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</si>
  <si>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</si>
  <si>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</si>
  <si>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</si>
  <si>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</si>
  <si>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</si>
  <si>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</si>
  <si>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</si>
  <si>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</si>
  <si>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</si>
  <si>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</si>
  <si>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</si>
  <si>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</si>
  <si>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</si>
  <si>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</si>
  <si>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</si>
  <si>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</si>
  <si>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</si>
  <si>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</si>
  <si>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</si>
  <si>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</si>
  <si>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</si>
  <si>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</si>
  <si>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</si>
  <si>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</si>
  <si>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</si>
  <si>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</si>
  <si>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</si>
  <si>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</si>
  <si>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</si>
  <si>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</si>
  <si>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</si>
  <si>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</si>
  <si>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</si>
  <si>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</si>
  <si>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</si>
  <si>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</si>
  <si>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</si>
  <si>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</si>
  <si>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</si>
  <si>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</si>
  <si>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</si>
  <si>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</si>
  <si>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</si>
  <si>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</si>
  <si>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</si>
  <si>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</si>
  <si>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</si>
  <si>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</si>
  <si>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</si>
  <si>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</si>
  <si>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</si>
  <si>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</si>
  <si>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</si>
  <si>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</si>
  <si>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</si>
  <si>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</si>
  <si>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</si>
  <si>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</si>
  <si>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</si>
  <si>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</si>
  <si>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</si>
  <si>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</si>
  <si>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</si>
  <si>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</si>
  <si>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</si>
  <si>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</si>
  <si>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</si>
  <si>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</si>
  <si>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</si>
  <si>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</si>
  <si>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</si>
  <si>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</si>
  <si>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</si>
  <si>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</si>
  <si>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</si>
  <si>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</si>
  <si>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</si>
  <si>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</si>
  <si>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</si>
  <si>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</si>
  <si>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</si>
  <si>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</si>
  <si>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</si>
  <si>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</si>
  <si>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</si>
  <si>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</si>
  <si>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</si>
  <si>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</si>
  <si>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</si>
  <si>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</si>
  <si>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</si>
  <si>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</si>
  <si>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</si>
  <si>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</si>
  <si>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</si>
  <si>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</si>
  <si>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</si>
  <si>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</si>
  <si>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</si>
  <si>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</si>
  <si>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</si>
  <si>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</si>
  <si>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</si>
  <si>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</si>
  <si>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</si>
  <si>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</si>
  <si>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</si>
  <si>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</si>
  <si>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</si>
  <si>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</si>
  <si>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</si>
  <si>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</si>
  <si>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</si>
  <si>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</si>
  <si>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</si>
  <si>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</si>
  <si>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</si>
  <si>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</si>
  <si>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</si>
  <si>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</si>
  <si>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</si>
  <si>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</si>
  <si>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</si>
  <si>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</si>
  <si>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</si>
  <si>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</si>
  <si>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</si>
  <si>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</si>
  <si>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</si>
  <si>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</si>
  <si>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</si>
  <si>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</si>
  <si>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</si>
  <si>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</si>
  <si>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</si>
  <si>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</si>
  <si>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</si>
  <si>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</si>
  <si>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</si>
  <si>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</si>
  <si>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</si>
  <si>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</si>
  <si>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</si>
  <si>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</si>
  <si>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</si>
  <si>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</si>
  <si>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</si>
  <si>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</si>
  <si>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</si>
  <si>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</si>
  <si>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</si>
  <si>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</si>
  <si>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</si>
  <si>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</si>
  <si>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</si>
  <si>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</si>
  <si>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</si>
  <si>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</si>
  <si>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</si>
  <si>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</si>
  <si>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</si>
  <si>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</si>
  <si>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</si>
  <si>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</si>
  <si>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</si>
  <si>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</si>
  <si>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</si>
  <si>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</si>
  <si>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</si>
  <si>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</si>
  <si>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</si>
  <si>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</si>
  <si>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</si>
  <si>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</si>
  <si>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</si>
  <si>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</si>
  <si>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</si>
  <si>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</si>
  <si>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</si>
  <si>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</si>
  <si>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</si>
  <si>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</si>
  <si>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</si>
  <si>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</si>
  <si>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</si>
  <si>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</si>
  <si>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</si>
  <si>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</si>
  <si>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</si>
  <si>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</si>
  <si>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</si>
  <si>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</si>
  <si>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</si>
  <si>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</si>
  <si>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</si>
  <si>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</si>
  <si>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</si>
  <si>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</si>
  <si>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</si>
  <si>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</si>
  <si>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</si>
  <si>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</si>
  <si>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</si>
  <si>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</si>
  <si>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</si>
  <si>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</si>
  <si>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</si>
  <si>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</si>
  <si>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</si>
  <si>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</si>
  <si>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</si>
  <si>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</si>
  <si>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</si>
  <si>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</si>
  <si>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</si>
  <si>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</si>
  <si>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</si>
  <si>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</si>
  <si>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</si>
  <si>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</si>
  <si>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</si>
  <si>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</si>
  <si>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</si>
  <si>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</si>
  <si>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</si>
  <si>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</si>
  <si>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</si>
  <si>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</si>
  <si>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</si>
  <si>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</si>
  <si>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</si>
  <si>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</si>
  <si>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</si>
  <si>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</si>
  <si>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</si>
  <si>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</si>
  <si>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</si>
  <si>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</si>
  <si>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</si>
  <si>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</si>
  <si>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</si>
  <si>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</si>
  <si>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</si>
  <si>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</si>
  <si>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</si>
  <si>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</si>
  <si>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</si>
  <si>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</si>
  <si>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</si>
  <si>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</si>
  <si>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</si>
  <si>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</si>
  <si>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</si>
  <si>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</si>
  <si>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</si>
  <si>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</si>
  <si>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</si>
  <si>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</si>
  <si>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</si>
  <si>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</si>
  <si>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</si>
  <si>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</si>
  <si>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</si>
  <si>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</si>
  <si>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</si>
  <si>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</si>
  <si>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</si>
  <si>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</si>
  <si>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</si>
  <si>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</si>
  <si>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</si>
  <si>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</si>
  <si>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</si>
  <si>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</si>
  <si>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</si>
  <si>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</si>
  <si>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</si>
  <si>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</si>
  <si>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</si>
  <si>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</si>
  <si>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</si>
  <si>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</si>
  <si>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</si>
  <si>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</si>
  <si>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</si>
  <si>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</si>
  <si>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</si>
  <si>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</si>
  <si>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</si>
  <si>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</si>
  <si>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</si>
  <si>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</si>
  <si>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</si>
  <si>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</si>
  <si>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</si>
  <si>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</si>
  <si>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</si>
  <si>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</si>
  <si>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</si>
  <si>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</si>
  <si>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</si>
  <si>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</si>
  <si>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</si>
  <si>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</si>
  <si>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</si>
  <si>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</si>
  <si>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</si>
  <si>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</si>
  <si>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</si>
  <si>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</si>
  <si>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</si>
  <si>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</si>
  <si>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</si>
  <si>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</si>
  <si>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</si>
  <si>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</si>
  <si>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</si>
  <si>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</si>
  <si>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</si>
  <si>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</si>
  <si>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</si>
  <si>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</si>
  <si>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</si>
  <si>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</si>
  <si>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</si>
  <si>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</si>
  <si>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</si>
  <si>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</si>
  <si>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</si>
  <si>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</si>
  <si>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</si>
  <si>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</si>
  <si>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</si>
  <si>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</si>
  <si>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</si>
  <si>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</si>
  <si>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</si>
  <si>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</si>
  <si>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</si>
  <si>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</si>
  <si>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</si>
  <si>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</si>
  <si>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</si>
  <si>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</si>
  <si>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</si>
  <si>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</si>
  <si>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</si>
  <si>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</si>
  <si>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</si>
  <si>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</si>
  <si>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</si>
  <si>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</si>
  <si>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</si>
  <si>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</si>
  <si>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</si>
  <si>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</si>
  <si>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</si>
  <si>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</si>
  <si>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</si>
  <si>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</si>
  <si>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</si>
  <si>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</si>
  <si>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</si>
  <si>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</si>
  <si>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</si>
  <si>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</si>
  <si>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</si>
  <si>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</si>
  <si>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</si>
  <si>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</si>
  <si>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</si>
  <si>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</si>
  <si>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</si>
  <si>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</si>
  <si>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</si>
  <si>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</si>
  <si>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</si>
  <si>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</si>
  <si>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</si>
  <si>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</si>
  <si>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</si>
  <si>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</si>
  <si>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</si>
  <si>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</si>
  <si>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</si>
  <si>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</si>
  <si>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</si>
  <si>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</si>
  <si>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</si>
  <si>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</si>
  <si>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</si>
  <si>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</si>
  <si>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</si>
  <si>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</si>
  <si>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</si>
  <si>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</si>
  <si>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</si>
  <si>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</si>
  <si>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</si>
  <si>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</si>
  <si>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</si>
  <si>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</si>
  <si>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</si>
  <si>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</si>
  <si>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</si>
  <si>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</si>
  <si>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</si>
  <si>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</si>
  <si>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</si>
  <si>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</si>
  <si>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</si>
  <si>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</si>
  <si>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</si>
  <si>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</si>
  <si>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</si>
  <si>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</si>
  <si>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</si>
  <si>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</si>
  <si>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</si>
  <si>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</si>
  <si>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</si>
  <si>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</si>
  <si>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</si>
  <si>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</si>
  <si>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</si>
  <si>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</si>
  <si>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</si>
  <si>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</si>
  <si>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</si>
  <si>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</si>
  <si>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</si>
  <si>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</si>
  <si>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</si>
  <si>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</si>
  <si>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</si>
  <si>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</si>
  <si>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</si>
  <si>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</si>
  <si>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</si>
  <si>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</si>
  <si>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</si>
  <si>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</si>
  <si>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</si>
  <si>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</si>
  <si>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</si>
  <si>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</si>
  <si>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</si>
  <si>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</si>
  <si>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</si>
  <si>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</si>
  <si>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</si>
  <si>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</si>
  <si>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</si>
  <si>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</si>
  <si>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</si>
  <si>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</si>
  <si>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</si>
  <si>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</si>
  <si>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</si>
  <si>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</si>
  <si>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</si>
  <si>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</si>
  <si>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</si>
  <si>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</si>
  <si>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</si>
  <si>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</si>
  <si>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</si>
  <si>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</si>
  <si>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</si>
  <si>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</si>
  <si>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</si>
  <si>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</si>
  <si>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</si>
  <si>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</si>
  <si>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</si>
  <si>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</si>
  <si>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</si>
  <si>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</si>
  <si>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</si>
  <si>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</si>
  <si>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</si>
  <si>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</si>
  <si>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</si>
  <si>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</si>
  <si>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</si>
  <si>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</si>
  <si>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</si>
  <si>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</si>
  <si>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</si>
  <si>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</si>
  <si>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</si>
  <si>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</si>
  <si>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</si>
  <si>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</si>
  <si>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</si>
  <si>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</si>
  <si>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</si>
  <si>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</si>
  <si>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</si>
  <si>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</si>
  <si>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</si>
  <si>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</si>
  <si>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</si>
  <si>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</si>
  <si>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</si>
  <si>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</si>
  <si>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</si>
  <si>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</si>
  <si>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</si>
  <si>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</si>
  <si>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</si>
  <si>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</si>
  <si>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</si>
  <si>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</si>
  <si>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</si>
  <si>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</si>
  <si>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</si>
  <si>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</si>
  <si>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</si>
  <si>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</si>
  <si>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</si>
  <si>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</si>
  <si>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</si>
  <si>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</si>
  <si>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</si>
  <si>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</si>
  <si>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</si>
  <si>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</si>
  <si>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</si>
  <si>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</si>
  <si>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</si>
  <si>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</si>
  <si>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</si>
  <si>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</si>
  <si>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</si>
  <si>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</si>
  <si>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</si>
  <si>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</si>
  <si>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</si>
  <si>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</si>
  <si>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</si>
  <si>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</si>
  <si>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</si>
  <si>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</si>
  <si>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</si>
  <si>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</si>
  <si>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</si>
  <si>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</si>
  <si>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</si>
  <si>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</si>
  <si>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</si>
  <si>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</si>
  <si>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</si>
  <si>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</si>
  <si>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</si>
  <si>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</si>
  <si>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</si>
  <si>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</si>
  <si>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</si>
  <si>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</si>
  <si>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</si>
  <si>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</si>
  <si>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</si>
  <si>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</si>
  <si>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</si>
  <si>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</si>
  <si>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</si>
  <si>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</si>
  <si>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</si>
  <si>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</si>
  <si>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</si>
  <si>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</si>
  <si>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</si>
  <si>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</si>
  <si>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</si>
  <si>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</si>
  <si>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</si>
  <si>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</si>
  <si>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</si>
  <si>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</si>
  <si>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</si>
  <si>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</si>
  <si>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</si>
  <si>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</si>
  <si>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</si>
  <si>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</si>
  <si>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</si>
  <si>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</si>
  <si>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</si>
  <si>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</si>
  <si>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</si>
  <si>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</si>
  <si>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</si>
  <si>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</si>
  <si>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</si>
  <si>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</si>
  <si>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</si>
  <si>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</si>
  <si>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</si>
  <si>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</si>
  <si>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</si>
  <si>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</si>
  <si>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</si>
  <si>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</si>
  <si>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</si>
  <si>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</si>
  <si>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</si>
  <si>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</si>
  <si>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</si>
  <si>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</si>
  <si>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</si>
  <si>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</si>
  <si>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</si>
  <si>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</si>
  <si>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</si>
  <si>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</si>
  <si>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</si>
  <si>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</si>
  <si>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</si>
  <si>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</si>
  <si>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</si>
  <si>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</si>
  <si>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</si>
  <si>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</si>
  <si>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</si>
  <si>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</si>
  <si>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</si>
  <si>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</si>
  <si>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</si>
  <si>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</si>
  <si>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</si>
  <si>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</si>
  <si>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</si>
  <si>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</si>
  <si>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</si>
  <si>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</si>
  <si>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</si>
  <si>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</si>
  <si>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</si>
  <si>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</si>
  <si>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</si>
  <si>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</si>
  <si>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</si>
  <si>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</si>
  <si>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</si>
  <si>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</si>
  <si>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</si>
  <si>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</si>
  <si>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</si>
  <si>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</si>
  <si>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</si>
  <si>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</si>
  <si>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</si>
  <si>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</si>
  <si>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</si>
  <si>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</si>
  <si>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</si>
  <si>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</si>
  <si>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</si>
  <si>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</si>
  <si>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</si>
  <si>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</si>
  <si>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</si>
  <si>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</si>
  <si>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</si>
  <si>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</si>
  <si>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</si>
  <si>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</si>
  <si>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</si>
  <si>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</si>
  <si>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</si>
  <si>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</si>
  <si>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</si>
  <si>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</si>
  <si>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</si>
  <si>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</si>
  <si>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</si>
  <si>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</si>
  <si>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</si>
  <si>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</si>
  <si>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</si>
  <si>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</si>
  <si>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</si>
  <si>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</si>
  <si>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</si>
  <si>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</si>
  <si>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</si>
  <si>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</si>
  <si>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</si>
  <si>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</si>
  <si>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</si>
  <si>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</si>
  <si>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</si>
  <si>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</si>
  <si>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</si>
  <si>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</si>
  <si>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</si>
  <si>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</si>
  <si>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</si>
  <si>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</si>
  <si>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</si>
  <si>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</si>
  <si>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</si>
  <si>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</si>
  <si>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</si>
  <si>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</si>
  <si>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</si>
  <si>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</si>
  <si>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</si>
  <si>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</si>
  <si>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</si>
  <si>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</si>
  <si>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</si>
  <si>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</si>
  <si>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</si>
  <si>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</si>
  <si>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</si>
  <si>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</si>
  <si>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</si>
  <si>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</si>
  <si>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</si>
  <si>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</si>
  <si>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</si>
  <si>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</si>
  <si>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</si>
  <si>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</si>
  <si>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</si>
  <si>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</si>
  <si>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</si>
  <si>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</si>
  <si>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</si>
  <si>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</si>
  <si>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</si>
  <si>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</si>
  <si>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</si>
  <si>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</si>
  <si>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</si>
  <si>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</si>
  <si>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</si>
  <si>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</si>
  <si>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</si>
  <si>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</si>
  <si>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</si>
  <si>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</si>
  <si>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</si>
  <si>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</si>
  <si>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</si>
  <si>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</si>
  <si>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</si>
  <si>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</si>
  <si>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</si>
  <si>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</si>
  <si>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</si>
  <si>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</si>
  <si>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</si>
  <si>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</si>
  <si>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</si>
  <si>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</si>
  <si>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</si>
  <si>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</si>
  <si>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</si>
  <si>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</si>
  <si>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</si>
  <si>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</si>
  <si>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</si>
  <si>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</si>
  <si>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</si>
  <si>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</si>
  <si>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</si>
  <si>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</si>
  <si>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</si>
  <si>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</si>
  <si>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</si>
  <si>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</si>
  <si>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</si>
  <si>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</si>
  <si>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</si>
  <si>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</si>
  <si>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</si>
  <si>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</si>
  <si>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</si>
  <si>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</si>
  <si>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</si>
  <si>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</si>
  <si>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</si>
  <si>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</si>
  <si>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</si>
  <si>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</si>
  <si>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</si>
  <si>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</si>
  <si>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</si>
  <si>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</si>
  <si>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</si>
  <si>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</si>
  <si>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</si>
  <si>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</si>
  <si>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</si>
  <si>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</si>
  <si>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</si>
  <si>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</si>
  <si>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</si>
  <si>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</si>
  <si>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</si>
  <si>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</si>
  <si>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</si>
  <si>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</si>
  <si>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</si>
  <si>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</si>
  <si>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</si>
  <si>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</si>
  <si>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</si>
  <si>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</si>
  <si>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</si>
  <si>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</si>
  <si>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</si>
  <si>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</si>
  <si>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</si>
  <si>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</si>
  <si>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</si>
  <si>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</si>
  <si>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</si>
  <si>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</si>
  <si>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</si>
  <si>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</si>
  <si>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</si>
  <si>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</si>
  <si>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</si>
  <si>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</si>
  <si>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</si>
  <si>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</si>
  <si>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</si>
  <si>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</si>
  <si>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</si>
  <si>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</si>
  <si>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</si>
  <si>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</si>
  <si>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</si>
  <si>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</si>
  <si>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</si>
  <si>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</si>
  <si>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</si>
  <si>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</si>
  <si>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</si>
  <si>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</si>
  <si>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</si>
  <si>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</si>
  <si>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</si>
  <si>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</si>
  <si>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</si>
  <si>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</si>
  <si>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</si>
  <si>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</si>
  <si>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</si>
  <si>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</si>
  <si>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</si>
  <si>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</si>
  <si>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</si>
  <si>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</si>
  <si>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</si>
  <si>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</si>
  <si>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</si>
  <si>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</si>
  <si>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</si>
  <si>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</si>
  <si>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</si>
  <si>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</si>
  <si>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</si>
  <si>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</si>
  <si>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</si>
  <si>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</si>
  <si>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</si>
  <si>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</si>
  <si>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</si>
  <si>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</si>
  <si>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</si>
  <si>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</si>
  <si>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</si>
  <si>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</si>
  <si>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</si>
  <si>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</si>
  <si>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</si>
  <si>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</si>
  <si>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</si>
  <si>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</si>
  <si>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</si>
  <si>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</si>
  <si>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</si>
  <si>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</si>
  <si>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</si>
  <si>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</si>
  <si>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</si>
  <si>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</si>
  <si>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</si>
  <si>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</si>
  <si>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</si>
  <si>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</si>
  <si>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</si>
  <si>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</si>
  <si>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</si>
  <si>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</si>
  <si>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</si>
  <si>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</si>
  <si>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</si>
  <si>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</si>
  <si>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</si>
  <si>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</si>
  <si>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</si>
  <si>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</si>
  <si>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</si>
  <si>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</si>
  <si>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</si>
  <si>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</si>
  <si>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</si>
  <si>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</si>
  <si>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</si>
  <si>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</si>
  <si>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</si>
  <si>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</si>
  <si>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</si>
  <si>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</si>
  <si>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</si>
  <si>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</si>
  <si>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</si>
  <si>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</si>
  <si>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</si>
  <si>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</si>
  <si>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</si>
  <si>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</si>
  <si>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</si>
  <si>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</si>
  <si>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</si>
  <si>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</si>
  <si>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</si>
  <si>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</si>
  <si>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</si>
  <si>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</si>
  <si>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</si>
  <si>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</si>
  <si>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</si>
  <si>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</si>
  <si>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</si>
  <si>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</si>
  <si>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</si>
  <si>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</si>
  <si>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</si>
  <si>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</si>
  <si>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</si>
  <si>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</si>
  <si>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</si>
  <si>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</si>
  <si>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</si>
  <si>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</si>
  <si>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</si>
  <si>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</si>
  <si>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</si>
  <si>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</si>
  <si>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</si>
  <si>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</si>
  <si>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</si>
  <si>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</si>
  <si>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</si>
  <si>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</si>
  <si>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</si>
  <si>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</si>
  <si>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</si>
  <si>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</si>
  <si>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</si>
  <si>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</si>
  <si>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</si>
  <si>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</si>
  <si>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</si>
  <si>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</si>
  <si>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</si>
  <si>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</si>
  <si>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</si>
  <si>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</si>
  <si>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</si>
  <si>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</si>
  <si>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</si>
  <si>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</si>
  <si>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</si>
  <si>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</si>
  <si>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</si>
  <si>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</si>
  <si>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</si>
  <si>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</si>
  <si>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</si>
  <si>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</si>
  <si>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</si>
  <si>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</si>
  <si>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</si>
  <si>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</si>
  <si>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</si>
  <si>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</si>
  <si>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</si>
  <si>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</si>
  <si>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</si>
  <si>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</si>
  <si>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</si>
  <si>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</si>
  <si>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</si>
  <si>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</si>
  <si>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</si>
  <si>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</si>
  <si>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</si>
  <si>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</si>
  <si>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</si>
  <si>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</si>
  <si>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</si>
  <si>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</si>
  <si>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</si>
  <si>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</si>
  <si>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</si>
  <si>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</si>
  <si>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</si>
  <si>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</si>
  <si>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</si>
  <si>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</si>
  <si>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</si>
  <si>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</si>
  <si>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</si>
  <si>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</si>
  <si>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</si>
  <si>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</si>
  <si>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</si>
  <si>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</si>
  <si>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</si>
  <si>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</si>
  <si>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</si>
  <si>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</si>
  <si>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</si>
  <si>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</si>
  <si>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</si>
  <si>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</si>
  <si>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</si>
  <si>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</si>
  <si>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</si>
  <si>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</si>
  <si>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</si>
  <si>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</si>
  <si>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</si>
  <si>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</si>
  <si>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</si>
  <si>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</si>
  <si>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</si>
  <si>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</si>
  <si>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</si>
  <si>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</si>
  <si>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</si>
  <si>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</si>
  <si>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</si>
  <si>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</si>
  <si>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</si>
  <si>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</si>
  <si>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</si>
  <si>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</si>
  <si>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</si>
  <si>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</si>
  <si>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</si>
  <si>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</si>
  <si>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</si>
  <si>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</si>
  <si>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</si>
  <si>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</si>
  <si>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</si>
  <si>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</si>
  <si>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</si>
  <si>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</si>
  <si>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</si>
  <si>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</si>
  <si>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</si>
  <si>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</si>
  <si>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</si>
  <si>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</si>
  <si>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</si>
  <si>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</si>
  <si>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</si>
  <si>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</si>
  <si>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</si>
  <si>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</si>
  <si>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</si>
  <si>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</si>
  <si>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</si>
  <si>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</si>
  <si>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</si>
  <si>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</si>
  <si>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</si>
  <si>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</si>
  <si>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</si>
  <si>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</si>
  <si>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</si>
  <si>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</si>
  <si>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</si>
  <si>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</si>
  <si>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</si>
  <si>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</si>
  <si>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</si>
  <si>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</si>
  <si>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</si>
  <si>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</si>
  <si>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</si>
  <si>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</si>
  <si>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</si>
  <si>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</si>
  <si>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</si>
  <si>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</si>
  <si>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</si>
  <si>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</si>
  <si>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</si>
  <si>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</si>
  <si>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</si>
  <si>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</si>
  <si>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</si>
  <si>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</si>
  <si>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</si>
  <si>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</si>
  <si>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</si>
  <si>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</si>
  <si>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</si>
  <si>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</si>
  <si>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</si>
  <si>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</si>
  <si>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</si>
  <si>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</si>
  <si>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</si>
  <si>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</si>
  <si>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</si>
  <si>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</si>
  <si>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</si>
  <si>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</si>
  <si>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</si>
  <si>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</si>
  <si>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</si>
  <si>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</si>
  <si>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</si>
  <si>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</si>
  <si>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</si>
  <si>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</si>
  <si>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</si>
  <si>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</si>
  <si>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</si>
  <si>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</si>
  <si>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</si>
  <si>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</si>
  <si>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</si>
  <si>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</si>
  <si>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</si>
  <si>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</si>
  <si>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</si>
  <si>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</si>
  <si>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</si>
  <si>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</si>
  <si>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</si>
  <si>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</si>
  <si>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</si>
  <si>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</si>
  <si>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</si>
  <si>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</si>
  <si>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</si>
  <si>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</si>
  <si>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</si>
  <si>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</si>
  <si>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</si>
  <si>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</si>
  <si>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</si>
  <si>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</si>
  <si>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</si>
  <si>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</si>
  <si>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</si>
  <si>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</si>
  <si>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</si>
  <si>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</si>
  <si>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</si>
  <si>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</si>
  <si>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</si>
  <si>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</si>
  <si>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</si>
  <si>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</si>
  <si>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</si>
  <si>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</si>
  <si>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</si>
  <si>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</si>
  <si>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</si>
  <si>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</si>
  <si>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</si>
  <si>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</si>
  <si>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</si>
  <si>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</si>
  <si>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</si>
  <si>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</si>
  <si>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</si>
  <si>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</si>
  <si>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</si>
  <si>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</si>
  <si>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</si>
  <si>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</si>
  <si>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</si>
  <si>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</si>
  <si>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</si>
  <si>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</si>
  <si>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</si>
  <si>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</si>
  <si>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</si>
  <si>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</si>
  <si>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</si>
  <si>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</si>
  <si>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</si>
  <si>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</si>
  <si>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</si>
  <si>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</si>
  <si>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</si>
  <si>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</si>
  <si>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</si>
  <si>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</si>
  <si>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</si>
  <si>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</si>
  <si>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</si>
  <si>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</si>
  <si>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</si>
  <si>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</si>
  <si>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</si>
  <si>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</si>
  <si>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</si>
  <si>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</si>
  <si>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</si>
  <si>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</si>
  <si>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</si>
  <si>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</si>
  <si>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</si>
  <si>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</si>
  <si>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</si>
  <si>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</si>
  <si>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</si>
  <si>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</si>
  <si>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</si>
  <si>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</si>
  <si>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</si>
  <si>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</si>
  <si>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</si>
  <si>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</si>
  <si>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</si>
  <si>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</si>
  <si>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</si>
  <si>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</si>
  <si>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</si>
  <si>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</si>
  <si>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</si>
  <si>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</si>
  <si>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</si>
  <si>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</si>
  <si>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</si>
  <si>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</si>
  <si>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</si>
  <si>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</si>
  <si>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</si>
  <si>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</si>
  <si>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</si>
  <si>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</si>
  <si>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</si>
  <si>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</si>
  <si>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</si>
  <si>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</si>
  <si>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</si>
  <si>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</si>
  <si>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</si>
  <si>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</si>
  <si>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</si>
  <si>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</si>
  <si>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</si>
  <si>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</si>
  <si>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</si>
  <si>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</si>
  <si>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</si>
  <si>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</si>
  <si>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</si>
  <si>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</si>
  <si>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</si>
  <si>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</si>
  <si>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</si>
  <si>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</si>
  <si>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</si>
  <si>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</si>
  <si>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</si>
  <si>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</si>
  <si>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</si>
  <si>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</si>
  <si>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</si>
  <si>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</si>
  <si>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</si>
  <si>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</si>
  <si>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</si>
  <si>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</si>
  <si>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</si>
  <si>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</si>
  <si>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</si>
  <si>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</si>
  <si>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</si>
  <si>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</si>
  <si>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</si>
  <si>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</si>
  <si>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</si>
  <si>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</si>
  <si>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</si>
  <si>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</si>
  <si>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</si>
  <si>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</si>
  <si>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</si>
  <si>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</si>
  <si>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</si>
  <si>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</si>
  <si>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</si>
  <si>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</si>
  <si>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</si>
  <si>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</si>
  <si>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</si>
  <si>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</si>
  <si>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</si>
  <si>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</si>
  <si>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</si>
  <si>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</si>
  <si>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</si>
  <si>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</si>
  <si>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</si>
  <si>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</si>
  <si>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</si>
  <si>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</si>
  <si>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</si>
  <si>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</si>
  <si>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</si>
  <si>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</si>
  <si>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</si>
  <si>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</si>
  <si>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</si>
  <si>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</si>
  <si>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</si>
  <si>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</si>
  <si>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</si>
  <si>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</si>
  <si>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</si>
  <si>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</si>
  <si>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</si>
  <si>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</si>
  <si>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</si>
  <si>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</si>
  <si>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</si>
  <si>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</si>
  <si>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</si>
  <si>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</si>
  <si>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</si>
  <si>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</si>
  <si>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</si>
  <si>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</si>
  <si>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</si>
  <si>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</si>
  <si>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</si>
  <si>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</si>
  <si>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</si>
  <si>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</si>
  <si>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</si>
  <si>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</si>
  <si>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</si>
  <si>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</si>
  <si>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</si>
  <si>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</si>
  <si>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</si>
  <si>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</si>
  <si>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</si>
  <si>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</si>
  <si>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</si>
  <si>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</si>
  <si>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</si>
  <si>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</si>
  <si>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</si>
  <si>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</si>
  <si>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</si>
  <si>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</si>
  <si>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</si>
  <si>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</si>
  <si>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</si>
  <si>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</si>
  <si>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</si>
  <si>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</si>
  <si>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</si>
  <si>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</si>
  <si>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</si>
  <si>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</si>
  <si>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</si>
  <si>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</si>
  <si>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</si>
  <si>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</si>
  <si>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</si>
  <si>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</si>
  <si>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</si>
  <si>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</si>
  <si>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</si>
  <si>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</si>
  <si>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</si>
  <si>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</si>
  <si>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</si>
  <si>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</si>
  <si>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</si>
  <si>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</si>
  <si>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</si>
  <si>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</si>
  <si>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</si>
  <si>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</si>
  <si>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</si>
  <si>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</si>
  <si>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</si>
  <si>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</si>
  <si>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</si>
  <si>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</si>
  <si>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</si>
  <si>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</si>
  <si>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</si>
  <si>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</si>
  <si>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</si>
  <si>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</si>
  <si>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</si>
  <si>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</si>
  <si>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</si>
  <si>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</si>
  <si>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</si>
  <si>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</si>
  <si>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</si>
  <si>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</si>
  <si>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</si>
  <si>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</si>
  <si>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</si>
  <si>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</si>
  <si>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</si>
  <si>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</si>
  <si>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</si>
  <si>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</si>
  <si>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</si>
  <si>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</si>
  <si>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</si>
  <si>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</si>
  <si>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</si>
  <si>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</si>
  <si>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</si>
  <si>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</si>
  <si>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</si>
  <si>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</si>
  <si>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</si>
  <si>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</si>
  <si>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</si>
  <si>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</si>
  <si>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</si>
  <si>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</si>
  <si>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</si>
  <si>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</si>
  <si>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</si>
  <si>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</si>
  <si>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</si>
  <si>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</si>
  <si>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</si>
  <si>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</si>
  <si>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</si>
  <si>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</si>
  <si>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</si>
  <si>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</si>
  <si>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</si>
  <si>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</si>
  <si>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</si>
  <si>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</si>
  <si>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</si>
  <si>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</si>
  <si>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</si>
  <si>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</si>
  <si>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</si>
  <si>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</si>
  <si>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</si>
  <si>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</si>
  <si>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</si>
  <si>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</si>
  <si>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</si>
  <si>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</si>
  <si>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</si>
  <si>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</si>
  <si>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</si>
  <si>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</si>
  <si>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</si>
  <si>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</si>
  <si>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</si>
  <si>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</si>
  <si>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</si>
  <si>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</si>
  <si>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</si>
  <si>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</si>
  <si>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</si>
  <si>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</si>
  <si>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</si>
  <si>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</si>
  <si>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</si>
  <si>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</si>
  <si>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</si>
  <si>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</si>
  <si>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</si>
  <si>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</si>
  <si>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</si>
  <si>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</si>
  <si>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</si>
  <si>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</si>
  <si>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</si>
  <si>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</si>
  <si>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</si>
  <si>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</si>
  <si>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</si>
  <si>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</si>
  <si>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</si>
  <si>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</si>
  <si>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</si>
  <si>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</si>
  <si>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</si>
  <si>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</si>
  <si>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</si>
  <si>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</si>
  <si>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</si>
  <si>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</si>
  <si>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</si>
  <si>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</si>
  <si>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</si>
  <si>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</si>
  <si>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</si>
  <si>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</si>
  <si>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</si>
  <si>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</si>
  <si>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</si>
  <si>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</si>
  <si>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</si>
  <si>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</si>
  <si>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</si>
  <si>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</si>
  <si>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</si>
  <si>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</si>
  <si>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</si>
  <si>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</si>
  <si>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</si>
  <si>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</si>
  <si>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</si>
  <si>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</si>
  <si>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</si>
  <si>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</si>
  <si>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</si>
  <si>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</si>
  <si>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</si>
  <si>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</si>
  <si>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</si>
  <si>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</si>
  <si>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</si>
  <si>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</si>
  <si>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</si>
  <si>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</si>
  <si>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</si>
  <si>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</si>
  <si>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</si>
  <si>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</si>
  <si>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</si>
  <si>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</si>
  <si>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</si>
  <si>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</si>
  <si>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</si>
  <si>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</si>
  <si>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</si>
  <si>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</si>
  <si>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</si>
  <si>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</si>
  <si>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</si>
  <si>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</si>
  <si>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</si>
  <si>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</si>
  <si>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</si>
  <si>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</si>
  <si>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</si>
  <si>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</si>
  <si>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</si>
  <si>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</si>
  <si>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</si>
  <si>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</si>
  <si>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</si>
  <si>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</si>
  <si>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</si>
  <si>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</si>
  <si>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</si>
  <si>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</si>
  <si>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</si>
  <si>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</si>
  <si>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</si>
  <si>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</si>
  <si>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</si>
  <si>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</si>
  <si>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</si>
  <si>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</si>
  <si>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</si>
  <si>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</si>
  <si>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</si>
  <si>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</si>
  <si>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</si>
  <si>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</si>
  <si>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</si>
  <si>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</si>
  <si>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</si>
  <si>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</si>
  <si>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</si>
  <si>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</si>
  <si>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</si>
  <si>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</si>
  <si>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</si>
  <si>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</si>
  <si>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</si>
  <si>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</si>
  <si>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</si>
  <si>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</si>
  <si>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</si>
  <si>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</si>
  <si>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</si>
  <si>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</si>
  <si>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</si>
  <si>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</si>
  <si>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</si>
  <si>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</si>
  <si>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</si>
  <si>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</si>
  <si>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</si>
  <si>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</si>
  <si>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</si>
  <si>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</si>
  <si>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</si>
  <si>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</si>
  <si>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</si>
  <si>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</si>
  <si>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</si>
  <si>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</si>
  <si>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</si>
  <si>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</si>
  <si>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</si>
  <si>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</si>
  <si>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</si>
  <si>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</si>
  <si>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</si>
  <si>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</si>
  <si>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</si>
  <si>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</si>
  <si>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</si>
  <si>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</si>
  <si>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</si>
  <si>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</si>
  <si>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</si>
  <si>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</si>
  <si>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</si>
  <si>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</si>
  <si>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</si>
  <si>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</si>
  <si>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</si>
  <si>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</si>
  <si>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</si>
  <si>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</si>
  <si>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</si>
  <si>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</si>
  <si>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</si>
  <si>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</si>
  <si>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</si>
  <si>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</si>
  <si>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</si>
  <si>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</si>
  <si>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</si>
  <si>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</si>
  <si>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</si>
  <si>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</si>
  <si>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</si>
  <si>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</si>
  <si>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</si>
  <si>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</si>
  <si>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</si>
  <si>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</si>
  <si>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</si>
  <si>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</si>
  <si>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</si>
  <si>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</si>
  <si>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</si>
  <si>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</si>
  <si>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</si>
  <si>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</si>
  <si>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</si>
  <si>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</si>
  <si>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</si>
  <si>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</si>
  <si>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</si>
  <si>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</si>
  <si>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</si>
  <si>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</si>
  <si>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</si>
  <si>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</si>
  <si>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</si>
  <si>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</si>
  <si>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</si>
  <si>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</si>
  <si>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</si>
  <si>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</si>
  <si>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</si>
  <si>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</si>
  <si>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</si>
  <si>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</si>
  <si>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</si>
  <si>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</si>
  <si>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</si>
  <si>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</si>
  <si>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</si>
  <si>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</si>
  <si>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</si>
  <si>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</si>
  <si>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</si>
  <si>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</si>
  <si>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</si>
  <si>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</si>
  <si>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</si>
  <si>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</si>
  <si>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</si>
  <si>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</si>
  <si>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</si>
  <si>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</si>
  <si>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</si>
  <si>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</si>
  <si>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</si>
  <si>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</si>
  <si>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</si>
  <si>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</si>
  <si>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</si>
  <si>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</si>
  <si>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</si>
  <si>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</si>
  <si>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</si>
  <si>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</si>
  <si>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</si>
  <si>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</si>
  <si>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</si>
  <si>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</si>
  <si>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</si>
  <si>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</si>
  <si>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</si>
  <si>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</si>
  <si>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</si>
  <si>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</si>
  <si>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</si>
  <si>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</si>
  <si>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</si>
  <si>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</si>
  <si>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</si>
  <si>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</si>
  <si>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</si>
  <si>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</si>
  <si>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</si>
  <si>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</si>
  <si>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</si>
  <si>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</si>
  <si>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</si>
  <si>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</si>
  <si>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</si>
  <si>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</si>
  <si>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</si>
  <si>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</si>
  <si>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</si>
  <si>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</si>
  <si>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</si>
  <si>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</si>
  <si>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</si>
  <si>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</si>
  <si>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</si>
  <si>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</si>
  <si>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</si>
  <si>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</si>
  <si>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</si>
  <si>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</si>
  <si>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</si>
  <si>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</si>
  <si>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</si>
  <si>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</si>
  <si>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</si>
  <si>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</si>
  <si>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</si>
  <si>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</si>
  <si>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</si>
  <si>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</si>
  <si>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</si>
  <si>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</si>
  <si>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</si>
  <si>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</si>
  <si>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</si>
  <si>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北京市</t>
  </si>
  <si>
    <t>企业</t>
  </si>
  <si>
    <t>与级别开发程度一致</t>
  </si>
  <si>
    <t>按公示增长率计算</t>
  </si>
  <si>
    <t>楼层修正</t>
  </si>
  <si>
    <t>自定义容积率</t>
  </si>
  <si>
    <t>较好</t>
  </si>
  <si>
    <t>好</t>
  </si>
  <si>
    <t>是</t>
  </si>
  <si>
    <t>地上</t>
  </si>
  <si>
    <t>地下</t>
  </si>
  <si>
    <t>不临65条商业街</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</si>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</sst>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8376;&#22836;&#27807;&#40857;&#28246;&#22825;&#3490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12616.29</v>
          </cell>
        </row>
        <row r="13">
          <cell r="I13">
            <v>39985.24</v>
          </cell>
          <cell r="K13">
            <v>12577.49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str">
        <f>'预评函-1'!A7</f>
        <v>估价对象为北京市房地产，为所有。根据《国有土地使用证》[]，估价对象（分摊）出让国有建设用地使用权面积为12616.29平方米，建筑面积为52562.73平方米。</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str">
        <f>'预评函-1'!A10</f>
        <v>估价对象为北京市房地产,属开发建设的，该项目尚在开发建设中。根据《国有土地使用证》[]，估价对象（分摊）出让国有建设用地使用权面积为12616.29平方米，规划建筑面积为52562.73平方米。</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2022年11月8日</v>
      </c>
    </row>
    <row r="13" spans="1:2" s="2762" customFormat="1">
      <c r="A13" s="2760" t="s">
        <v>742</v>
      </c>
      <c r="B13" s="2761" t="str">
        <f>'预评函-1'!A18</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52562.729999999996</v>
      </c>
    </row>
    <row r="44" spans="1:2" s="2762" customFormat="1">
      <c r="A44" s="2760" t="s">
        <v>788</v>
      </c>
      <c r="B44" s="2761" t="str">
        <f>'预评函-3'!C2</f>
        <v>(分摊)土地面积</v>
      </c>
    </row>
    <row r="45" spans="1:2" s="2762" customFormat="1">
      <c r="A45" s="2760" t="s">
        <v>760</v>
      </c>
      <c r="B45" s="2761">
        <f>'预评函-3'!C4</f>
        <v>12616.29</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40" sqref="J4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北京市预评估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44873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t="s">
        <v>3094</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3095</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54569</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26.56</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52562.729999999996</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f>'数据-汇总表'!D3</f>
        <v>12616.29</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379</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2907</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f>'[2]数据-基础表'!$A$3</f>
        <v>12616.29</v>
      </c>
      <c r="B3" s="5">
        <f>IF(C3="否",G5-AT5,G5)</f>
        <v>52562.729999999996</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52562.729999999996</v>
      </c>
      <c r="H5" s="7">
        <f t="shared" ref="H5:AT5" si="0">SUM(H13:H656)</f>
        <v>52562.729999999996</v>
      </c>
      <c r="I5" s="7">
        <f t="shared" si="0"/>
        <v>39985.24</v>
      </c>
      <c r="J5" s="7">
        <f t="shared" si="0"/>
        <v>0</v>
      </c>
      <c r="K5" s="7">
        <f t="shared" si="0"/>
        <v>12577.49</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52562.729999999996</v>
      </c>
      <c r="BA5" s="9">
        <f t="shared" si="1"/>
        <v>52562.729999999996</v>
      </c>
      <c r="BB5" s="9">
        <f t="shared" si="1"/>
        <v>39985.24</v>
      </c>
      <c r="BC5" s="9">
        <f t="shared" si="1"/>
        <v>12577.49</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f>H6+AC6+AT6</f>
        <v>12616.289999999999</v>
      </c>
      <c r="F6" s="7" t="s">
        <v>0</v>
      </c>
      <c r="G6" s="7" t="s">
        <v>1</v>
      </c>
      <c r="H6" s="11">
        <f>SUMIF(I$12:AB$12,"总值",I6:AB6)</f>
        <v>12616.289999999999</v>
      </c>
      <c r="I6" s="7">
        <f t="shared" ref="I6:AB6" si="2">ROUND($A$3*I5/$B$3,2)</f>
        <v>9597.4</v>
      </c>
      <c r="J6" s="7">
        <f t="shared" si="2"/>
        <v>0</v>
      </c>
      <c r="K6" s="7">
        <f t="shared" si="2"/>
        <v>3018.89</v>
      </c>
      <c r="L6" s="7">
        <f t="shared" si="2"/>
        <v>0</v>
      </c>
      <c r="M6" s="7">
        <f t="shared" si="2"/>
        <v>0</v>
      </c>
      <c r="N6" s="7">
        <f t="shared" si="2"/>
        <v>0</v>
      </c>
      <c r="O6" s="7">
        <f t="shared" si="2"/>
        <v>0</v>
      </c>
      <c r="P6" s="7">
        <f t="shared" si="2"/>
        <v>0</v>
      </c>
      <c r="Q6" s="7">
        <f t="shared" si="2"/>
        <v>0</v>
      </c>
      <c r="R6" s="7">
        <f t="shared" si="2"/>
        <v>0</v>
      </c>
      <c r="S6" s="7">
        <f t="shared" si="2"/>
        <v>0</v>
      </c>
      <c r="T6" s="7">
        <f t="shared" si="2"/>
        <v>0</v>
      </c>
      <c r="U6" s="7">
        <f t="shared" si="2"/>
        <v>0</v>
      </c>
      <c r="V6" s="7">
        <f t="shared" si="2"/>
        <v>0</v>
      </c>
      <c r="W6" s="7">
        <f t="shared" si="2"/>
        <v>0</v>
      </c>
      <c r="X6" s="7">
        <f t="shared" si="2"/>
        <v>0</v>
      </c>
      <c r="Y6" s="7">
        <f t="shared" si="2"/>
        <v>0</v>
      </c>
      <c r="Z6" s="7">
        <f t="shared" si="2"/>
        <v>0</v>
      </c>
      <c r="AA6" s="7">
        <f t="shared" si="2"/>
        <v>0</v>
      </c>
      <c r="AB6" s="7">
        <f t="shared" si="2"/>
        <v>0</v>
      </c>
      <c r="AC6" s="11">
        <f>SUMIF(AD$12:AS$12,"总值",AD6:AS6)</f>
        <v>0</v>
      </c>
      <c r="AD6" s="7">
        <f t="shared" ref="AD6:AS6" si="3">ROUND($A$3*AD5/$B$3,2)</f>
        <v>0</v>
      </c>
      <c r="AE6" s="7">
        <f t="shared" si="3"/>
        <v>0</v>
      </c>
      <c r="AF6" s="7">
        <f t="shared" si="3"/>
        <v>0</v>
      </c>
      <c r="AG6" s="7">
        <f t="shared" si="3"/>
        <v>0</v>
      </c>
      <c r="AH6" s="7">
        <f t="shared" si="3"/>
        <v>0</v>
      </c>
      <c r="AI6" s="7">
        <f t="shared" si="3"/>
        <v>0</v>
      </c>
      <c r="AJ6" s="7">
        <f t="shared" si="3"/>
        <v>0</v>
      </c>
      <c r="AK6" s="7">
        <f t="shared" si="3"/>
        <v>0</v>
      </c>
      <c r="AL6" s="7">
        <f t="shared" si="3"/>
        <v>0</v>
      </c>
      <c r="AM6" s="7">
        <f t="shared" si="3"/>
        <v>0</v>
      </c>
      <c r="AN6" s="7">
        <f t="shared" si="3"/>
        <v>0</v>
      </c>
      <c r="AO6" s="7">
        <f t="shared" si="3"/>
        <v>0</v>
      </c>
      <c r="AP6" s="7">
        <f t="shared" si="3"/>
        <v>0</v>
      </c>
      <c r="AQ6" s="7">
        <f t="shared" si="3"/>
        <v>0</v>
      </c>
      <c r="AR6" s="7">
        <f t="shared" si="3"/>
        <v>0</v>
      </c>
      <c r="AS6" s="7">
        <f t="shared" si="3"/>
        <v>0</v>
      </c>
      <c r="AT6" s="11">
        <f>IF(C3="是",ROUND($A$3*AT5/$B$3,2),0)</f>
        <v>0</v>
      </c>
      <c r="AU6" s="234"/>
      <c r="AV6" s="6" t="s">
        <v>1296</v>
      </c>
      <c r="AW6" s="232"/>
      <c r="AX6" s="232"/>
      <c r="AY6" s="12">
        <f>IF(AY3&gt;0,AY3,ROUND($A$3*AZ5/$B$3,2))</f>
        <v>12616.29</v>
      </c>
      <c r="AZ6" s="7" t="s">
        <v>2</v>
      </c>
      <c r="BA6" s="7">
        <f>ROUND($AY$6*BA5/$AZ$5,2)</f>
        <v>12616.29</v>
      </c>
      <c r="BB6" s="7">
        <f>ROUND($AY$6*BB5/$AZ$5,2)</f>
        <v>9597.4</v>
      </c>
      <c r="BC6" s="7">
        <f t="shared" ref="BC6:BH6" si="4">ROUND($AY$6*BC5/$AZ$5,2)</f>
        <v>3018.89</v>
      </c>
      <c r="BD6" s="7">
        <f t="shared" si="4"/>
        <v>0</v>
      </c>
      <c r="BE6" s="7">
        <f t="shared" si="4"/>
        <v>0</v>
      </c>
      <c r="BF6" s="7">
        <f t="shared" si="4"/>
        <v>0</v>
      </c>
      <c r="BG6" s="7">
        <f t="shared" si="4"/>
        <v>0</v>
      </c>
      <c r="BH6" s="7">
        <f t="shared" si="4"/>
        <v>0</v>
      </c>
      <c r="BI6" s="7">
        <f t="shared" ref="BI6:BT6" si="5">ROUND($AY$6*BI5/$AZ$5,2)</f>
        <v>0</v>
      </c>
      <c r="BJ6" s="7">
        <f t="shared" si="5"/>
        <v>0</v>
      </c>
      <c r="BK6" s="7">
        <f t="shared" si="5"/>
        <v>0</v>
      </c>
      <c r="BL6" s="7">
        <f t="shared" si="5"/>
        <v>0</v>
      </c>
      <c r="BM6" s="7">
        <f t="shared" si="5"/>
        <v>0</v>
      </c>
      <c r="BN6" s="7">
        <f t="shared" si="5"/>
        <v>0</v>
      </c>
      <c r="BO6" s="7">
        <f t="shared" si="5"/>
        <v>0</v>
      </c>
      <c r="BP6" s="7">
        <f t="shared" si="5"/>
        <v>0</v>
      </c>
      <c r="BQ6" s="7">
        <f t="shared" si="5"/>
        <v>0</v>
      </c>
      <c r="BR6" s="7">
        <f t="shared" si="5"/>
        <v>0</v>
      </c>
      <c r="BS6" s="7">
        <f t="shared" si="5"/>
        <v>0</v>
      </c>
      <c r="BT6" s="13">
        <f t="shared" si="5"/>
        <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3103</v>
      </c>
      <c r="J9" s="124"/>
      <c r="K9" s="249" t="s">
        <v>3104</v>
      </c>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886</v>
      </c>
      <c r="J10" s="124"/>
      <c r="K10" s="255" t="s">
        <v>886</v>
      </c>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t="str">
        <f>K9</f>
        <v>地下</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商业</v>
      </c>
      <c r="BC11" s="245" t="str">
        <f>K10</f>
        <v>商业</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3102</v>
      </c>
      <c r="E13" s="7">
        <f>IF($C$3="是",ROUND($A$3*G13/$B$3,2),ROUND($A$3*(G13-AT13)/$B$3,2))</f>
        <v>12616.29</v>
      </c>
      <c r="F13" s="23"/>
      <c r="G13" s="24">
        <f>H13+AC13+AT13</f>
        <v>52562.729999999996</v>
      </c>
      <c r="H13" s="11">
        <f>SUMIF(I$12:AB$12,"总值",I13:AB13)</f>
        <v>52562.729999999996</v>
      </c>
      <c r="I13" s="272">
        <f>'[2]数据-基础表'!$I$13</f>
        <v>39985.24</v>
      </c>
      <c r="J13" s="272"/>
      <c r="K13" s="272">
        <f>'[2]数据-基础表'!$K$13</f>
        <v>12577.49</v>
      </c>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f>ROUND($AY$6*AZ13/$AZ$5,2)</f>
        <v>12616.29</v>
      </c>
      <c r="AZ13" s="7">
        <f>BA13+BL13</f>
        <v>52562.729999999996</v>
      </c>
      <c r="BA13" s="7">
        <f>SUM(BB13:BK13)</f>
        <v>52562.729999999996</v>
      </c>
      <c r="BB13" s="7">
        <f>IF($D13="是",I13-J13,0)</f>
        <v>39985.24</v>
      </c>
      <c r="BC13" s="7">
        <f>IF($D13="是",K13-L13,0)</f>
        <v>12577.49</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f>IF($C$3="是",ROUND($A$3*G14/$B$3,2),ROUND($A$3*(G14-AT14)/$B$3,2))</f>
        <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f>ROUND($AY$6*AZ14/$AZ$5,2)</f>
        <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f>IF($C$3="是",ROUND($A$3*G15/$B$3,2),ROUND($A$3*(G15-AT15)/$B$3,2))</f>
        <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f>ROUND($AY$6*AZ15/$AZ$5,2)</f>
        <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f>IF($C$3="是",ROUND($A$3*G16/$B$3,2),ROUND($A$3*(G16-AT16)/$B$3,2))</f>
        <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f>ROUND($AY$6*AZ16/$AZ$5,2)</f>
        <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f>IF($C$3="是",ROUND($A$3*G17/$B$3,2),ROUND($A$3*(G17-AT17)/$B$3,2))</f>
        <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f>ROUND($AY$6*AZ17/$AZ$5,2)</f>
        <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f t="shared" ref="E18:E112" si="7">IF($C$3="是",ROUND($A$3*G18/$B$3,2),ROUND($A$3*(G18-AT18)/$B$3,2))</f>
        <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f t="shared" ref="AY18:AY109" si="14">ROUND($AY$6*AZ18/$AZ$5,2)</f>
        <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f t="shared" si="7"/>
        <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f t="shared" si="14"/>
        <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f t="shared" si="7"/>
        <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f t="shared" si="14"/>
        <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f t="shared" si="7"/>
        <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f t="shared" si="14"/>
        <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f t="shared" si="7"/>
        <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f t="shared" si="14"/>
        <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f t="shared" si="7"/>
        <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f t="shared" si="14"/>
        <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f t="shared" si="7"/>
        <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f t="shared" si="14"/>
        <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f t="shared" si="7"/>
        <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f t="shared" si="14"/>
        <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f t="shared" si="7"/>
        <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f t="shared" si="14"/>
        <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f t="shared" si="7"/>
        <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f t="shared" si="14"/>
        <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f t="shared" si="7"/>
        <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f t="shared" si="14"/>
        <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f t="shared" si="7"/>
        <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f t="shared" si="14"/>
        <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f t="shared" si="7"/>
        <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f t="shared" si="14"/>
        <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f t="shared" si="7"/>
        <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f t="shared" si="14"/>
        <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f t="shared" si="7"/>
        <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f t="shared" si="14"/>
        <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f t="shared" si="7"/>
        <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f t="shared" si="14"/>
        <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f t="shared" si="7"/>
        <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f t="shared" si="14"/>
        <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f t="shared" si="7"/>
        <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f t="shared" si="14"/>
        <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f t="shared" si="7"/>
        <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f t="shared" si="14"/>
        <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f t="shared" si="7"/>
        <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f t="shared" si="14"/>
        <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f t="shared" si="7"/>
        <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f t="shared" si="14"/>
        <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f t="shared" si="7"/>
        <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f t="shared" si="14"/>
        <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f t="shared" si="7"/>
        <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f t="shared" si="14"/>
        <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f t="shared" si="7"/>
        <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f t="shared" si="14"/>
        <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f t="shared" si="7"/>
        <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f t="shared" si="14"/>
        <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f t="shared" si="7"/>
        <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f t="shared" si="14"/>
        <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f t="shared" si="7"/>
        <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f t="shared" si="14"/>
        <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f t="shared" si="7"/>
        <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f t="shared" si="14"/>
        <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f t="shared" si="7"/>
        <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f t="shared" si="14"/>
        <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f t="shared" si="7"/>
        <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f t="shared" si="14"/>
        <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f t="shared" si="7"/>
        <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f t="shared" si="14"/>
        <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f t="shared" si="7"/>
        <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f t="shared" si="14"/>
        <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f t="shared" si="7"/>
        <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f t="shared" si="14"/>
        <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f t="shared" si="7"/>
        <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f t="shared" si="14"/>
        <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f t="shared" si="7"/>
        <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f t="shared" si="14"/>
        <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f t="shared" si="7"/>
        <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f t="shared" si="14"/>
        <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f t="shared" si="7"/>
        <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f t="shared" si="14"/>
        <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f t="shared" si="7"/>
        <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f t="shared" si="14"/>
        <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f t="shared" si="7"/>
        <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f t="shared" si="14"/>
        <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f t="shared" si="7"/>
        <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f t="shared" si="14"/>
        <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f t="shared" si="7"/>
        <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f t="shared" si="14"/>
        <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f t="shared" si="7"/>
        <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f t="shared" si="14"/>
        <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f t="shared" si="7"/>
        <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f t="shared" si="14"/>
        <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f t="shared" si="7"/>
        <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f t="shared" si="14"/>
        <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f t="shared" si="7"/>
        <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f t="shared" si="14"/>
        <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f t="shared" si="7"/>
        <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f t="shared" si="14"/>
        <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f t="shared" si="7"/>
        <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f t="shared" si="14"/>
        <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f t="shared" si="7"/>
        <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f t="shared" si="14"/>
        <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f t="shared" si="7"/>
        <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f t="shared" si="14"/>
        <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f t="shared" si="7"/>
        <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f t="shared" si="14"/>
        <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f t="shared" si="7"/>
        <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f t="shared" si="14"/>
        <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f t="shared" si="7"/>
        <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f t="shared" si="14"/>
        <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f t="shared" si="7"/>
        <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f t="shared" si="14"/>
        <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f t="shared" si="7"/>
        <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f t="shared" si="14"/>
        <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f t="shared" si="7"/>
        <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f t="shared" si="14"/>
        <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f t="shared" si="7"/>
        <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f t="shared" si="14"/>
        <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f t="shared" si="7"/>
        <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f t="shared" si="14"/>
        <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f t="shared" si="7"/>
        <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f t="shared" si="14"/>
        <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f t="shared" si="7"/>
        <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f t="shared" si="14"/>
        <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f t="shared" si="7"/>
        <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f t="shared" si="14"/>
        <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f t="shared" si="7"/>
        <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f t="shared" si="14"/>
        <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f t="shared" si="7"/>
        <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f t="shared" si="14"/>
        <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f t="shared" si="7"/>
        <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f t="shared" si="14"/>
        <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f t="shared" si="7"/>
        <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f t="shared" si="14"/>
        <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f t="shared" si="7"/>
        <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f t="shared" si="14"/>
        <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f t="shared" si="7"/>
        <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f t="shared" si="14"/>
        <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f t="shared" si="7"/>
        <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f t="shared" si="14"/>
        <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f t="shared" si="7"/>
        <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f t="shared" si="14"/>
        <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f t="shared" si="7"/>
        <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f t="shared" si="14"/>
        <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f t="shared" si="7"/>
        <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f t="shared" si="14"/>
        <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f t="shared" si="7"/>
        <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f t="shared" si="14"/>
        <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f t="shared" si="7"/>
        <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f t="shared" si="14"/>
        <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f t="shared" si="7"/>
        <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f t="shared" si="14"/>
        <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f t="shared" si="7"/>
        <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f t="shared" si="14"/>
        <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f t="shared" si="7"/>
        <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f t="shared" si="14"/>
        <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f t="shared" si="7"/>
        <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f t="shared" si="14"/>
        <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f t="shared" si="7"/>
        <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f t="shared" si="14"/>
        <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f t="shared" si="7"/>
        <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f t="shared" si="14"/>
        <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f t="shared" si="7"/>
        <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f t="shared" si="14"/>
        <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f t="shared" si="7"/>
        <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f t="shared" si="14"/>
        <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f t="shared" si="7"/>
        <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f t="shared" si="14"/>
        <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f t="shared" si="7"/>
        <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f t="shared" si="14"/>
        <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f t="shared" si="7"/>
        <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f t="shared" si="14"/>
        <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f t="shared" si="7"/>
        <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f t="shared" si="14"/>
        <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f t="shared" si="7"/>
        <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f t="shared" si="14"/>
        <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f t="shared" si="7"/>
        <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f t="shared" si="14"/>
        <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f t="shared" si="7"/>
        <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f t="shared" si="14"/>
        <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f t="shared" si="7"/>
        <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f t="shared" si="14"/>
        <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f t="shared" si="7"/>
        <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f t="shared" si="14"/>
        <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f t="shared" si="7"/>
        <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f t="shared" si="14"/>
        <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f t="shared" si="7"/>
        <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f t="shared" si="14"/>
        <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f t="shared" si="7"/>
        <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f t="shared" si="14"/>
        <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f t="shared" si="7"/>
        <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f t="shared" ref="AY110:AY141" si="39">ROUND($AY$6*AZ110/$AZ$5,2)</f>
        <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f t="shared" si="7"/>
        <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f t="shared" si="39"/>
        <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f t="shared" si="7"/>
        <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f t="shared" si="39"/>
        <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f t="shared" ref="E113:E144" si="61">IF($C$3="是",ROUND($A$3*G113/$B$3,2),ROUND($A$3*(G113-AT113)/$B$3,2))</f>
        <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f t="shared" si="39"/>
        <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f t="shared" si="61"/>
        <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f t="shared" si="39"/>
        <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f t="shared" si="61"/>
        <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f t="shared" si="39"/>
        <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f t="shared" si="61"/>
        <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f t="shared" si="39"/>
        <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f t="shared" si="61"/>
        <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f t="shared" si="39"/>
        <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f t="shared" si="61"/>
        <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f t="shared" si="39"/>
        <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f t="shared" si="61"/>
        <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f t="shared" si="39"/>
        <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f t="shared" si="61"/>
        <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f t="shared" si="39"/>
        <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f t="shared" si="61"/>
        <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f t="shared" si="39"/>
        <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f t="shared" si="61"/>
        <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f t="shared" si="39"/>
        <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f t="shared" si="61"/>
        <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f t="shared" si="39"/>
        <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f t="shared" si="61"/>
        <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f t="shared" si="39"/>
        <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f t="shared" si="61"/>
        <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f t="shared" si="39"/>
        <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f t="shared" si="61"/>
        <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f t="shared" si="39"/>
        <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f t="shared" si="61"/>
        <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f t="shared" si="39"/>
        <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f t="shared" si="61"/>
        <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f t="shared" si="39"/>
        <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f t="shared" si="61"/>
        <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f t="shared" si="39"/>
        <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f t="shared" si="61"/>
        <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f t="shared" si="39"/>
        <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f t="shared" si="61"/>
        <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f t="shared" si="39"/>
        <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f t="shared" si="61"/>
        <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f t="shared" si="39"/>
        <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f t="shared" si="61"/>
        <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f t="shared" si="39"/>
        <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f t="shared" si="61"/>
        <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f t="shared" si="39"/>
        <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f t="shared" si="61"/>
        <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f t="shared" si="39"/>
        <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f t="shared" si="61"/>
        <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f t="shared" si="39"/>
        <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f t="shared" si="61"/>
        <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f t="shared" si="39"/>
        <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f t="shared" si="61"/>
        <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f t="shared" si="39"/>
        <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f t="shared" si="61"/>
        <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f t="shared" si="39"/>
        <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f t="shared" si="61"/>
        <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f t="shared" si="39"/>
        <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f t="shared" si="61"/>
        <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f t="shared" si="39"/>
        <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f t="shared" si="61"/>
        <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f t="shared" ref="AY142:AY173" si="68">ROUND($AY$6*AZ142/$AZ$5,2)</f>
        <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f t="shared" si="61"/>
        <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f t="shared" si="68"/>
        <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f t="shared" si="61"/>
        <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f t="shared" si="68"/>
        <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f t="shared" ref="E145:E176" si="90">IF($C$3="是",ROUND($A$3*G145/$B$3,2),ROUND($A$3*(G145-AT145)/$B$3,2))</f>
        <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f t="shared" si="68"/>
        <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f t="shared" si="90"/>
        <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f t="shared" si="68"/>
        <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f t="shared" si="90"/>
        <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f t="shared" si="68"/>
        <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f t="shared" si="90"/>
        <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f t="shared" si="68"/>
        <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f t="shared" si="90"/>
        <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f t="shared" si="68"/>
        <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f t="shared" si="90"/>
        <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f t="shared" si="68"/>
        <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f t="shared" si="90"/>
        <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f t="shared" si="68"/>
        <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f t="shared" si="90"/>
        <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f t="shared" si="68"/>
        <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f t="shared" si="90"/>
        <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f t="shared" si="68"/>
        <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f t="shared" si="90"/>
        <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f t="shared" si="68"/>
        <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f t="shared" si="90"/>
        <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f t="shared" si="68"/>
        <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f t="shared" si="90"/>
        <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f t="shared" si="68"/>
        <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f t="shared" si="90"/>
        <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f t="shared" si="68"/>
        <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f t="shared" si="90"/>
        <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f t="shared" si="68"/>
        <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f t="shared" si="90"/>
        <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f t="shared" si="68"/>
        <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f t="shared" si="90"/>
        <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f t="shared" si="68"/>
        <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f t="shared" si="90"/>
        <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f t="shared" si="68"/>
        <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f t="shared" si="90"/>
        <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f t="shared" si="68"/>
        <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f t="shared" si="90"/>
        <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f t="shared" si="68"/>
        <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f t="shared" si="90"/>
        <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f t="shared" si="68"/>
        <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f t="shared" si="90"/>
        <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f t="shared" si="68"/>
        <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f t="shared" si="90"/>
        <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f t="shared" si="68"/>
        <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f t="shared" si="90"/>
        <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f t="shared" si="68"/>
        <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f t="shared" si="90"/>
        <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f t="shared" si="68"/>
        <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f t="shared" si="90"/>
        <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f t="shared" si="68"/>
        <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f t="shared" si="90"/>
        <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f t="shared" si="68"/>
        <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f t="shared" si="90"/>
        <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f t="shared" si="68"/>
        <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f t="shared" si="90"/>
        <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f t="shared" si="68"/>
        <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f t="shared" si="90"/>
        <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f t="shared" si="68"/>
        <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f t="shared" si="90"/>
        <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f t="shared" ref="AY174:AY205" si="97">ROUND($AY$6*AZ174/$AZ$5,2)</f>
        <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f t="shared" si="90"/>
        <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f t="shared" si="97"/>
        <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f t="shared" si="90"/>
        <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f t="shared" si="97"/>
        <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f t="shared" ref="E177:E207" si="119">IF($C$3="是",ROUND($A$3*G177/$B$3,2),ROUND($A$3*(G177-AT177)/$B$3,2))</f>
        <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f t="shared" si="97"/>
        <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f t="shared" si="119"/>
        <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f t="shared" si="97"/>
        <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f t="shared" si="119"/>
        <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f t="shared" si="97"/>
        <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f t="shared" si="119"/>
        <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f t="shared" si="97"/>
        <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f t="shared" si="119"/>
        <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f t="shared" si="97"/>
        <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f t="shared" si="119"/>
        <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f t="shared" si="97"/>
        <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f t="shared" si="119"/>
        <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f t="shared" si="97"/>
        <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f t="shared" si="119"/>
        <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f t="shared" si="97"/>
        <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f t="shared" si="119"/>
        <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f t="shared" si="97"/>
        <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f t="shared" si="119"/>
        <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f t="shared" si="97"/>
        <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f t="shared" si="119"/>
        <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f t="shared" si="97"/>
        <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f t="shared" si="119"/>
        <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f t="shared" si="97"/>
        <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f t="shared" si="119"/>
        <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f t="shared" si="97"/>
        <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f t="shared" si="119"/>
        <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f t="shared" si="97"/>
        <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f t="shared" si="119"/>
        <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f t="shared" si="97"/>
        <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f t="shared" si="119"/>
        <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f t="shared" si="97"/>
        <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f t="shared" si="119"/>
        <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f t="shared" si="97"/>
        <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f t="shared" si="119"/>
        <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f t="shared" si="97"/>
        <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f t="shared" si="119"/>
        <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f t="shared" si="97"/>
        <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f t="shared" si="119"/>
        <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f t="shared" si="97"/>
        <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f t="shared" si="119"/>
        <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f t="shared" si="97"/>
        <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f t="shared" si="119"/>
        <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f t="shared" si="97"/>
        <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f t="shared" si="119"/>
        <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f t="shared" si="97"/>
        <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f t="shared" si="119"/>
        <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f t="shared" si="97"/>
        <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f t="shared" si="119"/>
        <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f t="shared" si="97"/>
        <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f t="shared" si="119"/>
        <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f t="shared" si="97"/>
        <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f t="shared" si="119"/>
        <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f t="shared" si="97"/>
        <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f t="shared" si="119"/>
        <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f t="shared" si="97"/>
        <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f t="shared" si="119"/>
        <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f t="shared" si="97"/>
        <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f t="shared" si="119"/>
        <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f>ROUND($AY$6*AZ206/$AZ$5,2)</f>
        <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f t="shared" si="119"/>
        <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f>ROUND($AY$6*AZ207/$AZ$5,2)</f>
        <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f t="shared" ref="E208:E302" si="123">IF($C$3="是",ROUND($A$3*G208/$B$3,2),ROUND($A$3*(G208-AT208)/$B$3,2))</f>
        <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f t="shared" ref="AY208:AY299" si="130">ROUND($AY$6*AZ208/$AZ$5,2)</f>
        <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f t="shared" si="123"/>
        <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f t="shared" si="130"/>
        <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f t="shared" si="123"/>
        <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f t="shared" si="130"/>
        <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f t="shared" si="123"/>
        <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f t="shared" si="130"/>
        <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f t="shared" si="123"/>
        <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f t="shared" si="130"/>
        <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f t="shared" si="123"/>
        <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f t="shared" si="130"/>
        <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f t="shared" si="123"/>
        <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f t="shared" si="130"/>
        <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f t="shared" si="123"/>
        <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f t="shared" si="130"/>
        <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f t="shared" si="123"/>
        <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f t="shared" si="130"/>
        <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f t="shared" si="123"/>
        <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f t="shared" si="130"/>
        <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f t="shared" si="123"/>
        <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f t="shared" si="130"/>
        <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f t="shared" si="123"/>
        <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f t="shared" si="130"/>
        <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f t="shared" si="123"/>
        <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f t="shared" si="130"/>
        <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f t="shared" si="123"/>
        <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f t="shared" si="130"/>
        <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f t="shared" si="123"/>
        <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f t="shared" si="130"/>
        <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f t="shared" si="123"/>
        <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f t="shared" si="130"/>
        <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f t="shared" si="123"/>
        <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f t="shared" si="130"/>
        <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f t="shared" si="123"/>
        <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f t="shared" si="130"/>
        <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f t="shared" si="123"/>
        <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f t="shared" si="130"/>
        <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f t="shared" si="123"/>
        <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f t="shared" si="130"/>
        <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f t="shared" si="123"/>
        <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f t="shared" si="130"/>
        <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f t="shared" si="123"/>
        <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f t="shared" si="130"/>
        <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f t="shared" si="123"/>
        <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f t="shared" si="130"/>
        <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f t="shared" si="123"/>
        <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f t="shared" si="130"/>
        <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f t="shared" si="123"/>
        <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f t="shared" si="130"/>
        <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f t="shared" si="123"/>
        <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f t="shared" si="130"/>
        <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f t="shared" si="123"/>
        <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f t="shared" si="130"/>
        <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f t="shared" si="123"/>
        <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f t="shared" si="130"/>
        <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f t="shared" si="123"/>
        <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f t="shared" si="130"/>
        <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f t="shared" si="123"/>
        <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f t="shared" si="130"/>
        <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f t="shared" si="123"/>
        <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f t="shared" si="130"/>
        <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f t="shared" si="123"/>
        <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f t="shared" si="130"/>
        <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f t="shared" si="123"/>
        <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f t="shared" si="130"/>
        <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f t="shared" si="123"/>
        <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f t="shared" si="130"/>
        <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f t="shared" si="123"/>
        <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f t="shared" si="130"/>
        <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f t="shared" si="123"/>
        <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f t="shared" si="130"/>
        <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f t="shared" si="123"/>
        <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f t="shared" si="130"/>
        <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f t="shared" si="123"/>
        <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f t="shared" si="130"/>
        <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f t="shared" si="123"/>
        <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f t="shared" si="130"/>
        <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f t="shared" si="123"/>
        <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f t="shared" si="130"/>
        <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f t="shared" si="123"/>
        <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f t="shared" si="130"/>
        <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f t="shared" si="123"/>
        <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f t="shared" si="130"/>
        <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f t="shared" si="123"/>
        <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f t="shared" si="130"/>
        <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f t="shared" si="123"/>
        <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f t="shared" si="130"/>
        <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f t="shared" si="123"/>
        <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f t="shared" si="130"/>
        <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f t="shared" si="123"/>
        <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f t="shared" si="130"/>
        <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f t="shared" si="123"/>
        <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f t="shared" si="130"/>
        <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f t="shared" si="123"/>
        <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f t="shared" si="130"/>
        <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f t="shared" si="123"/>
        <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f t="shared" si="130"/>
        <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f t="shared" si="123"/>
        <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f t="shared" si="130"/>
        <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f t="shared" si="123"/>
        <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f t="shared" si="130"/>
        <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f t="shared" si="123"/>
        <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f t="shared" si="130"/>
        <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f t="shared" si="123"/>
        <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f t="shared" si="130"/>
        <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f t="shared" si="123"/>
        <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f t="shared" si="130"/>
        <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f t="shared" si="123"/>
        <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f t="shared" si="130"/>
        <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f t="shared" si="123"/>
        <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f t="shared" si="130"/>
        <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f t="shared" si="123"/>
        <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f t="shared" si="130"/>
        <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f t="shared" si="123"/>
        <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f t="shared" si="130"/>
        <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f t="shared" si="123"/>
        <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f t="shared" si="130"/>
        <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f t="shared" si="123"/>
        <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f t="shared" si="130"/>
        <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f t="shared" si="123"/>
        <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f t="shared" si="130"/>
        <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f t="shared" si="123"/>
        <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f t="shared" si="130"/>
        <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f t="shared" si="123"/>
        <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f t="shared" si="130"/>
        <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f t="shared" si="123"/>
        <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f t="shared" si="130"/>
        <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f t="shared" si="123"/>
        <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f t="shared" si="130"/>
        <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f t="shared" si="123"/>
        <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f t="shared" si="130"/>
        <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f t="shared" si="123"/>
        <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f t="shared" si="130"/>
        <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f t="shared" si="123"/>
        <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f t="shared" si="130"/>
        <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f t="shared" si="123"/>
        <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f t="shared" si="130"/>
        <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f t="shared" si="123"/>
        <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f t="shared" si="130"/>
        <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f t="shared" si="123"/>
        <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f t="shared" si="130"/>
        <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f t="shared" si="123"/>
        <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f t="shared" si="130"/>
        <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f t="shared" si="123"/>
        <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f t="shared" si="130"/>
        <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f t="shared" si="123"/>
        <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f t="shared" si="130"/>
        <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f t="shared" si="123"/>
        <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f t="shared" si="130"/>
        <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f t="shared" si="123"/>
        <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f t="shared" si="130"/>
        <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f t="shared" si="123"/>
        <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f t="shared" si="130"/>
        <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f t="shared" si="123"/>
        <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f t="shared" si="130"/>
        <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f t="shared" si="123"/>
        <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f t="shared" si="130"/>
        <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f t="shared" si="123"/>
        <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f t="shared" si="130"/>
        <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f t="shared" si="123"/>
        <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f t="shared" si="130"/>
        <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f t="shared" si="123"/>
        <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f t="shared" si="130"/>
        <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f t="shared" si="123"/>
        <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f t="shared" si="130"/>
        <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f t="shared" si="123"/>
        <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f t="shared" si="130"/>
        <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f t="shared" si="123"/>
        <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f t="shared" si="130"/>
        <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f t="shared" si="123"/>
        <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f t="shared" si="130"/>
        <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f t="shared" si="123"/>
        <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f t="shared" si="130"/>
        <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f t="shared" si="123"/>
        <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f t="shared" si="130"/>
        <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f t="shared" si="123"/>
        <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f t="shared" si="130"/>
        <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f t="shared" si="123"/>
        <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f t="shared" si="130"/>
        <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f t="shared" si="123"/>
        <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f t="shared" si="130"/>
        <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f t="shared" si="123"/>
        <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f t="shared" si="130"/>
        <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f t="shared" si="123"/>
        <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f t="shared" ref="AY300:AY331" si="155">ROUND($AY$6*AZ300/$AZ$5,2)</f>
        <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f t="shared" si="123"/>
        <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f t="shared" si="155"/>
        <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f t="shared" si="123"/>
        <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f t="shared" si="155"/>
        <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f t="shared" ref="E303:E334" si="177">IF($C$3="是",ROUND($A$3*G303/$B$3,2),ROUND($A$3*(G303-AT303)/$B$3,2))</f>
        <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f t="shared" si="155"/>
        <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f t="shared" si="177"/>
        <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f t="shared" si="155"/>
        <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f t="shared" si="177"/>
        <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f t="shared" si="155"/>
        <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f t="shared" si="177"/>
        <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f t="shared" si="155"/>
        <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f t="shared" si="177"/>
        <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f t="shared" si="155"/>
        <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f t="shared" si="177"/>
        <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f t="shared" si="155"/>
        <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f t="shared" si="177"/>
        <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f t="shared" si="155"/>
        <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f t="shared" si="177"/>
        <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f t="shared" si="155"/>
        <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f t="shared" si="177"/>
        <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f t="shared" si="155"/>
        <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f t="shared" si="177"/>
        <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f t="shared" si="155"/>
        <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f t="shared" si="177"/>
        <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f t="shared" si="155"/>
        <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f t="shared" si="177"/>
        <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f t="shared" si="155"/>
        <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f t="shared" si="177"/>
        <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f t="shared" si="155"/>
        <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f t="shared" si="177"/>
        <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f t="shared" si="155"/>
        <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f t="shared" si="177"/>
        <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f t="shared" si="155"/>
        <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f t="shared" si="177"/>
        <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f t="shared" si="155"/>
        <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f t="shared" si="177"/>
        <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f t="shared" si="155"/>
        <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f t="shared" si="177"/>
        <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f t="shared" si="155"/>
        <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f t="shared" si="177"/>
        <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f t="shared" si="155"/>
        <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f t="shared" si="177"/>
        <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f t="shared" si="155"/>
        <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f t="shared" si="177"/>
        <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f t="shared" si="155"/>
        <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f t="shared" si="177"/>
        <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f t="shared" si="155"/>
        <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f t="shared" si="177"/>
        <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f t="shared" si="155"/>
        <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f t="shared" si="177"/>
        <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f t="shared" si="155"/>
        <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f t="shared" si="177"/>
        <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f t="shared" si="155"/>
        <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f t="shared" si="177"/>
        <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f t="shared" si="155"/>
        <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f t="shared" si="177"/>
        <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f t="shared" si="155"/>
        <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f t="shared" si="177"/>
        <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f t="shared" si="155"/>
        <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f t="shared" si="177"/>
        <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f t="shared" si="155"/>
        <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f t="shared" si="177"/>
        <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f t="shared" ref="AY332:AY363" si="184">ROUND($AY$6*AZ332/$AZ$5,2)</f>
        <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f t="shared" si="177"/>
        <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f t="shared" si="184"/>
        <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f t="shared" si="177"/>
        <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f t="shared" si="184"/>
        <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f t="shared" ref="E335:E366" si="206">IF($C$3="是",ROUND($A$3*G335/$B$3,2),ROUND($A$3*(G335-AT335)/$B$3,2))</f>
        <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f t="shared" si="184"/>
        <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f t="shared" si="206"/>
        <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f t="shared" si="184"/>
        <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f t="shared" si="206"/>
        <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f t="shared" si="184"/>
        <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f t="shared" si="206"/>
        <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f t="shared" si="184"/>
        <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f t="shared" si="206"/>
        <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f t="shared" si="184"/>
        <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f t="shared" si="206"/>
        <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f t="shared" si="184"/>
        <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f t="shared" si="206"/>
        <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f t="shared" si="184"/>
        <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f t="shared" si="206"/>
        <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f t="shared" si="184"/>
        <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f t="shared" si="206"/>
        <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f t="shared" si="184"/>
        <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f t="shared" si="206"/>
        <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f t="shared" si="184"/>
        <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f t="shared" si="206"/>
        <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f t="shared" si="184"/>
        <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f t="shared" si="206"/>
        <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f t="shared" si="184"/>
        <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f t="shared" si="206"/>
        <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f t="shared" si="184"/>
        <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f t="shared" si="206"/>
        <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f t="shared" si="184"/>
        <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f t="shared" si="206"/>
        <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f t="shared" si="184"/>
        <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f t="shared" si="206"/>
        <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f t="shared" si="184"/>
        <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f t="shared" si="206"/>
        <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f t="shared" si="184"/>
        <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f t="shared" si="206"/>
        <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f t="shared" si="184"/>
        <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f t="shared" si="206"/>
        <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f t="shared" si="184"/>
        <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f t="shared" si="206"/>
        <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f t="shared" si="184"/>
        <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f t="shared" si="206"/>
        <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f t="shared" si="184"/>
        <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f t="shared" si="206"/>
        <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f t="shared" si="184"/>
        <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f t="shared" si="206"/>
        <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f t="shared" si="184"/>
        <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f t="shared" si="206"/>
        <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f t="shared" si="184"/>
        <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f t="shared" si="206"/>
        <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f t="shared" si="184"/>
        <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f t="shared" si="206"/>
        <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f t="shared" si="184"/>
        <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f t="shared" si="206"/>
        <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f t="shared" si="184"/>
        <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f t="shared" si="206"/>
        <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f t="shared" si="184"/>
        <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f t="shared" si="206"/>
        <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f t="shared" si="184"/>
        <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f t="shared" si="206"/>
        <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f t="shared" ref="AY364:AY395" si="213">ROUND($AY$6*AZ364/$AZ$5,2)</f>
        <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f t="shared" si="206"/>
        <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f t="shared" si="213"/>
        <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f t="shared" si="206"/>
        <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f t="shared" si="213"/>
        <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f t="shared" ref="E367:E397" si="235">IF($C$3="是",ROUND($A$3*G367/$B$3,2),ROUND($A$3*(G367-AT367)/$B$3,2))</f>
        <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f t="shared" si="213"/>
        <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f t="shared" si="235"/>
        <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f t="shared" si="213"/>
        <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f t="shared" si="235"/>
        <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f t="shared" si="213"/>
        <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f t="shared" si="235"/>
        <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f t="shared" si="213"/>
        <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f t="shared" si="235"/>
        <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f t="shared" si="213"/>
        <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f t="shared" si="235"/>
        <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f t="shared" si="213"/>
        <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f t="shared" si="235"/>
        <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f t="shared" si="213"/>
        <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f t="shared" si="235"/>
        <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f t="shared" si="213"/>
        <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f t="shared" si="235"/>
        <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f t="shared" si="213"/>
        <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f t="shared" si="235"/>
        <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f t="shared" si="213"/>
        <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f t="shared" si="235"/>
        <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f t="shared" si="213"/>
        <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f t="shared" si="235"/>
        <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f t="shared" si="213"/>
        <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f t="shared" si="235"/>
        <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f t="shared" si="213"/>
        <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f t="shared" si="235"/>
        <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f t="shared" si="213"/>
        <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f t="shared" si="235"/>
        <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f t="shared" si="213"/>
        <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f t="shared" si="235"/>
        <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f t="shared" si="213"/>
        <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f t="shared" si="235"/>
        <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f t="shared" si="213"/>
        <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f t="shared" si="235"/>
        <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f t="shared" si="213"/>
        <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f t="shared" si="235"/>
        <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f t="shared" si="213"/>
        <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f t="shared" si="235"/>
        <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f t="shared" si="213"/>
        <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f t="shared" si="235"/>
        <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f t="shared" si="213"/>
        <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f t="shared" si="235"/>
        <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f t="shared" si="213"/>
        <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f t="shared" si="235"/>
        <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f t="shared" si="213"/>
        <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f t="shared" si="235"/>
        <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f t="shared" si="213"/>
        <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f t="shared" si="235"/>
        <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f t="shared" si="213"/>
        <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f t="shared" si="235"/>
        <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f t="shared" si="213"/>
        <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f t="shared" si="235"/>
        <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f t="shared" si="213"/>
        <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f t="shared" si="235"/>
        <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f t="shared" si="213"/>
        <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f t="shared" si="235"/>
        <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f t="shared" si="213"/>
        <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f t="shared" si="235"/>
        <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f>ROUND($AY$6*AZ396/$AZ$5,2)</f>
        <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f t="shared" si="235"/>
        <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f>ROUND($AY$6*AZ397/$AZ$5,2)</f>
        <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f t="shared" ref="E398:E492" si="239">IF($C$3="是",ROUND($A$3*G398/$B$3,2),ROUND($A$3*(G398-AT398)/$B$3,2))</f>
        <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f t="shared" ref="AY398:AY489" si="246">ROUND($AY$6*AZ398/$AZ$5,2)</f>
        <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f t="shared" si="239"/>
        <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f t="shared" si="246"/>
        <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f t="shared" si="239"/>
        <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f t="shared" si="246"/>
        <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f t="shared" si="239"/>
        <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f t="shared" si="246"/>
        <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f t="shared" si="239"/>
        <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f t="shared" si="246"/>
        <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f t="shared" si="239"/>
        <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f t="shared" si="246"/>
        <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f t="shared" si="239"/>
        <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f t="shared" si="246"/>
        <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f t="shared" si="239"/>
        <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f t="shared" si="246"/>
        <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f t="shared" si="239"/>
        <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f t="shared" si="246"/>
        <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f t="shared" si="239"/>
        <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f t="shared" si="246"/>
        <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f t="shared" si="239"/>
        <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f t="shared" si="246"/>
        <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f t="shared" si="239"/>
        <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f t="shared" si="246"/>
        <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f t="shared" si="239"/>
        <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f t="shared" si="246"/>
        <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f t="shared" si="239"/>
        <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f t="shared" si="246"/>
        <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f t="shared" si="239"/>
        <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f t="shared" si="246"/>
        <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f t="shared" si="239"/>
        <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f t="shared" si="246"/>
        <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f t="shared" si="239"/>
        <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f t="shared" si="246"/>
        <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f t="shared" si="239"/>
        <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f t="shared" si="246"/>
        <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f t="shared" si="239"/>
        <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f t="shared" si="246"/>
        <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f t="shared" si="239"/>
        <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f t="shared" si="246"/>
        <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f t="shared" si="239"/>
        <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f t="shared" si="246"/>
        <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f t="shared" si="239"/>
        <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f t="shared" si="246"/>
        <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f t="shared" si="239"/>
        <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f t="shared" si="246"/>
        <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f t="shared" si="239"/>
        <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f t="shared" si="246"/>
        <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f t="shared" si="239"/>
        <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f t="shared" si="246"/>
        <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f t="shared" si="239"/>
        <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f t="shared" si="246"/>
        <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f t="shared" si="239"/>
        <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f t="shared" si="246"/>
        <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f t="shared" si="239"/>
        <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f t="shared" si="246"/>
        <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f t="shared" si="239"/>
        <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f t="shared" si="246"/>
        <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f t="shared" si="239"/>
        <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f t="shared" si="246"/>
        <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f t="shared" si="239"/>
        <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f t="shared" si="246"/>
        <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f t="shared" si="239"/>
        <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f t="shared" si="246"/>
        <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f t="shared" si="239"/>
        <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f t="shared" si="246"/>
        <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f t="shared" si="239"/>
        <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f t="shared" si="246"/>
        <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f t="shared" si="239"/>
        <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f t="shared" si="246"/>
        <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f t="shared" si="239"/>
        <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f t="shared" si="246"/>
        <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f t="shared" si="239"/>
        <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f t="shared" si="246"/>
        <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f t="shared" si="239"/>
        <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f t="shared" si="246"/>
        <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f t="shared" si="239"/>
        <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f t="shared" si="246"/>
        <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f t="shared" si="239"/>
        <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f t="shared" si="246"/>
        <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f t="shared" si="239"/>
        <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f t="shared" si="246"/>
        <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f t="shared" si="239"/>
        <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f t="shared" si="246"/>
        <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f t="shared" si="239"/>
        <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f t="shared" si="246"/>
        <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f t="shared" si="239"/>
        <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f t="shared" si="246"/>
        <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f t="shared" si="239"/>
        <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f t="shared" si="246"/>
        <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f t="shared" si="239"/>
        <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f t="shared" si="246"/>
        <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f t="shared" si="239"/>
        <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f t="shared" si="246"/>
        <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f t="shared" si="239"/>
        <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f t="shared" si="246"/>
        <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f t="shared" si="239"/>
        <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f t="shared" si="246"/>
        <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f t="shared" si="239"/>
        <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f t="shared" si="246"/>
        <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f t="shared" si="239"/>
        <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f t="shared" si="246"/>
        <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f t="shared" si="239"/>
        <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f t="shared" si="246"/>
        <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f t="shared" si="239"/>
        <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f t="shared" si="246"/>
        <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f t="shared" si="239"/>
        <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f t="shared" si="246"/>
        <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f t="shared" si="239"/>
        <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f t="shared" si="246"/>
        <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f t="shared" si="239"/>
        <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f t="shared" si="246"/>
        <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f t="shared" si="239"/>
        <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f t="shared" si="246"/>
        <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f t="shared" si="239"/>
        <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f t="shared" si="246"/>
        <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f t="shared" si="239"/>
        <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f t="shared" si="246"/>
        <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f t="shared" si="239"/>
        <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f t="shared" si="246"/>
        <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f t="shared" si="239"/>
        <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f t="shared" si="246"/>
        <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f t="shared" si="239"/>
        <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f t="shared" si="246"/>
        <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f t="shared" si="239"/>
        <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f t="shared" si="246"/>
        <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f t="shared" si="239"/>
        <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f t="shared" si="246"/>
        <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f t="shared" si="239"/>
        <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f t="shared" si="246"/>
        <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f t="shared" si="239"/>
        <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f t="shared" si="246"/>
        <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f t="shared" si="239"/>
        <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f t="shared" si="246"/>
        <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f t="shared" si="239"/>
        <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f t="shared" si="246"/>
        <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f t="shared" si="239"/>
        <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f t="shared" si="246"/>
        <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f t="shared" si="239"/>
        <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f t="shared" si="246"/>
        <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f t="shared" si="239"/>
        <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f t="shared" si="246"/>
        <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f t="shared" si="239"/>
        <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f t="shared" si="246"/>
        <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f t="shared" si="239"/>
        <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f t="shared" si="246"/>
        <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f t="shared" si="239"/>
        <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f t="shared" si="246"/>
        <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f t="shared" si="239"/>
        <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f t="shared" si="246"/>
        <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f t="shared" si="239"/>
        <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f t="shared" si="246"/>
        <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f t="shared" si="239"/>
        <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f t="shared" si="246"/>
        <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f t="shared" si="239"/>
        <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f t="shared" si="246"/>
        <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f t="shared" si="239"/>
        <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f t="shared" si="246"/>
        <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f t="shared" si="239"/>
        <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f t="shared" si="246"/>
        <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f t="shared" si="239"/>
        <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f t="shared" si="246"/>
        <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f t="shared" si="239"/>
        <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f t="shared" si="246"/>
        <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f t="shared" si="239"/>
        <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f t="shared" si="246"/>
        <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f t="shared" si="239"/>
        <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f t="shared" si="246"/>
        <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f t="shared" si="239"/>
        <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f t="shared" si="246"/>
        <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f t="shared" si="239"/>
        <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f t="shared" si="246"/>
        <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f t="shared" si="239"/>
        <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f t="shared" si="246"/>
        <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f t="shared" si="239"/>
        <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f t="shared" si="246"/>
        <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f t="shared" si="239"/>
        <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f t="shared" si="246"/>
        <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f t="shared" si="239"/>
        <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f t="shared" si="246"/>
        <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f t="shared" si="239"/>
        <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f t="shared" si="246"/>
        <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f t="shared" si="239"/>
        <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f t="shared" si="246"/>
        <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f t="shared" si="239"/>
        <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f t="shared" ref="AY490:AY521" si="271">ROUND($AY$6*AZ490/$AZ$5,2)</f>
        <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f t="shared" si="239"/>
        <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f t="shared" si="271"/>
        <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f t="shared" si="239"/>
        <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f t="shared" si="271"/>
        <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f t="shared" ref="E493:E519" si="293">IF($C$3="是",ROUND($A$3*G493/$B$3,2),ROUND($A$3*(G493-AT493)/$B$3,2))</f>
        <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f t="shared" si="271"/>
        <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f t="shared" si="293"/>
        <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f t="shared" si="271"/>
        <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f t="shared" si="293"/>
        <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f t="shared" si="271"/>
        <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f t="shared" si="293"/>
        <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f t="shared" si="271"/>
        <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f t="shared" si="293"/>
        <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f t="shared" si="271"/>
        <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f t="shared" si="293"/>
        <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f t="shared" si="271"/>
        <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f t="shared" si="293"/>
        <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f t="shared" si="271"/>
        <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f t="shared" si="293"/>
        <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f t="shared" si="271"/>
        <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f t="shared" si="293"/>
        <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f t="shared" si="271"/>
        <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f t="shared" si="293"/>
        <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f t="shared" si="271"/>
        <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f t="shared" si="293"/>
        <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f t="shared" si="271"/>
        <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f t="shared" si="293"/>
        <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f t="shared" si="271"/>
        <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f t="shared" si="293"/>
        <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f t="shared" si="271"/>
        <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f t="shared" si="293"/>
        <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f t="shared" si="271"/>
        <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f t="shared" si="293"/>
        <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f t="shared" si="271"/>
        <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f t="shared" si="293"/>
        <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f t="shared" si="271"/>
        <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f t="shared" si="293"/>
        <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f t="shared" si="271"/>
        <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f t="shared" si="293"/>
        <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f t="shared" si="271"/>
        <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f t="shared" si="293"/>
        <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f t="shared" si="271"/>
        <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f t="shared" si="293"/>
        <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f t="shared" si="271"/>
        <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f t="shared" si="293"/>
        <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f t="shared" si="271"/>
        <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f t="shared" si="293"/>
        <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f t="shared" si="271"/>
        <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f t="shared" si="293"/>
        <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f t="shared" si="271"/>
        <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f t="shared" si="293"/>
        <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f t="shared" si="271"/>
        <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f t="shared" si="293"/>
        <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f t="shared" si="271"/>
        <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f t="shared" si="293"/>
        <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f t="shared" si="271"/>
        <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f t="shared" si="293"/>
        <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f t="shared" si="271"/>
        <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f t="shared" ref="E520:E551" si="297">IF($C$3="是",ROUND($A$3*G520/$B$3,2),ROUND($A$3*(G520-AT520)/$B$3,2))</f>
        <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f t="shared" si="271"/>
        <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f t="shared" si="297"/>
        <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f t="shared" si="271"/>
        <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f t="shared" si="297"/>
        <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f t="shared" ref="AY522:AY552" si="304">ROUND($AY$6*AZ522/$AZ$5,2)</f>
        <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f t="shared" si="297"/>
        <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f t="shared" si="304"/>
        <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f t="shared" si="297"/>
        <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f t="shared" si="304"/>
        <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f t="shared" si="297"/>
        <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f t="shared" si="304"/>
        <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f t="shared" si="297"/>
        <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f t="shared" si="304"/>
        <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f t="shared" si="297"/>
        <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f t="shared" si="304"/>
        <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f t="shared" si="297"/>
        <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f t="shared" si="304"/>
        <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f t="shared" si="297"/>
        <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f t="shared" si="304"/>
        <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f t="shared" si="297"/>
        <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f t="shared" si="304"/>
        <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f t="shared" si="297"/>
        <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f t="shared" si="304"/>
        <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f t="shared" si="297"/>
        <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f t="shared" si="304"/>
        <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f t="shared" si="297"/>
        <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f t="shared" si="304"/>
        <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f t="shared" si="297"/>
        <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f t="shared" si="304"/>
        <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f t="shared" si="297"/>
        <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f t="shared" si="304"/>
        <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f t="shared" si="297"/>
        <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f t="shared" si="304"/>
        <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f t="shared" si="297"/>
        <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f t="shared" si="304"/>
        <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f t="shared" si="297"/>
        <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f t="shared" si="304"/>
        <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f t="shared" si="297"/>
        <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f t="shared" si="304"/>
        <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f t="shared" si="297"/>
        <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f t="shared" si="304"/>
        <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f t="shared" si="297"/>
        <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f t="shared" si="304"/>
        <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f t="shared" si="297"/>
        <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f t="shared" si="304"/>
        <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f t="shared" si="297"/>
        <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f t="shared" si="304"/>
        <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f t="shared" si="297"/>
        <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f t="shared" si="304"/>
        <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f t="shared" si="297"/>
        <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f t="shared" si="304"/>
        <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f t="shared" si="297"/>
        <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f t="shared" si="304"/>
        <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f t="shared" si="297"/>
        <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f t="shared" si="304"/>
        <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f t="shared" si="297"/>
        <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f t="shared" si="304"/>
        <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f t="shared" si="297"/>
        <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f t="shared" si="304"/>
        <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f t="shared" si="297"/>
        <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f t="shared" si="304"/>
        <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f t="shared" si="297"/>
        <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f t="shared" si="304"/>
        <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f t="shared" ref="E552:E587" si="326">IF($C$3="是",ROUND($A$3*G552/$B$3,2),ROUND($A$3*(G552-AT552)/$B$3,2))</f>
        <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f t="shared" si="304"/>
        <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f t="shared" si="326"/>
        <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f t="shared" ref="AY553:AY584" si="333">ROUND($AY$6*AZ553/$AZ$5,2)</f>
        <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f t="shared" si="326"/>
        <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f t="shared" si="333"/>
        <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f t="shared" si="326"/>
        <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f t="shared" si="333"/>
        <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f t="shared" si="326"/>
        <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f t="shared" si="333"/>
        <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f t="shared" si="326"/>
        <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f t="shared" si="333"/>
        <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f t="shared" si="326"/>
        <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f t="shared" si="333"/>
        <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f t="shared" si="326"/>
        <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f t="shared" si="333"/>
        <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f t="shared" si="326"/>
        <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f t="shared" si="333"/>
        <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f t="shared" si="326"/>
        <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f t="shared" si="333"/>
        <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f t="shared" si="326"/>
        <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f t="shared" si="333"/>
        <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f t="shared" si="326"/>
        <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f t="shared" si="333"/>
        <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f t="shared" si="326"/>
        <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f t="shared" si="333"/>
        <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f t="shared" si="326"/>
        <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f t="shared" si="333"/>
        <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f t="shared" si="326"/>
        <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f t="shared" si="333"/>
        <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f t="shared" si="326"/>
        <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f t="shared" si="333"/>
        <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f t="shared" si="326"/>
        <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f t="shared" si="333"/>
        <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f t="shared" si="326"/>
        <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f t="shared" si="333"/>
        <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f t="shared" si="326"/>
        <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f t="shared" si="333"/>
        <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f t="shared" si="326"/>
        <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f t="shared" si="333"/>
        <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f t="shared" si="326"/>
        <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f t="shared" si="333"/>
        <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f t="shared" si="326"/>
        <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f t="shared" si="333"/>
        <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f t="shared" si="326"/>
        <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f t="shared" si="333"/>
        <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f t="shared" si="326"/>
        <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f t="shared" si="333"/>
        <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f t="shared" si="326"/>
        <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f t="shared" si="333"/>
        <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f t="shared" si="326"/>
        <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f t="shared" si="333"/>
        <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f t="shared" si="326"/>
        <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f t="shared" si="333"/>
        <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f t="shared" si="326"/>
        <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f t="shared" si="333"/>
        <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f t="shared" si="326"/>
        <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f t="shared" si="333"/>
        <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f t="shared" si="326"/>
        <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f t="shared" si="333"/>
        <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f t="shared" si="326"/>
        <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f t="shared" si="333"/>
        <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f t="shared" si="326"/>
        <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f t="shared" si="333"/>
        <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f t="shared" si="326"/>
        <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f t="shared" si="333"/>
        <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f t="shared" si="326"/>
        <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f>ROUND($AY$6*AZ585/$AZ$5,2)</f>
        <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f t="shared" si="326"/>
        <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f>ROUND($AY$6*AZ586/$AZ$5,2)</f>
        <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f t="shared" si="326"/>
        <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f>ROUND($AY$6*AZ587/$AZ$5,2)</f>
        <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38" sqref="G3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f>'数据-基础表'!AY6</f>
        <v>12616.29</v>
      </c>
      <c r="E3" s="711">
        <f>'数据-基础表'!AZ5</f>
        <v>52562.729999999996</v>
      </c>
      <c r="F3" s="707"/>
      <c r="G3" s="712"/>
      <c r="H3" s="713" t="s">
        <v>1329</v>
      </c>
      <c r="I3" s="714">
        <f>ROUND('数据-基础表'!B3/'数据-基础表'!A3,2)</f>
        <v>4.17</v>
      </c>
      <c r="J3" s="707"/>
      <c r="K3" s="707"/>
      <c r="L3" s="707"/>
      <c r="M3" s="707"/>
      <c r="N3" s="472"/>
      <c r="O3" s="707"/>
      <c r="P3" s="707"/>
    </row>
    <row r="4" spans="1:16" ht="15">
      <c r="A4" s="3072"/>
      <c r="B4" s="3073"/>
      <c r="C4" s="3074"/>
      <c r="D4" s="715" t="s">
        <v>1330</v>
      </c>
      <c r="E4" s="716" t="s">
        <v>1331</v>
      </c>
      <c r="F4" s="707"/>
      <c r="G4" s="717" t="s">
        <v>1356</v>
      </c>
      <c r="H4" s="713" t="s">
        <v>1336</v>
      </c>
      <c r="I4" s="714">
        <f>ROUND(SUMIF('数据-基础表'!I9:AS9,"地上",'数据-基础表'!I5:AS5)/'数据-基础表'!A3,2)</f>
        <v>3.17</v>
      </c>
      <c r="J4" s="707"/>
      <c r="K4" s="707"/>
      <c r="L4" s="707"/>
      <c r="M4" s="707"/>
      <c r="N4" s="472"/>
      <c r="O4" s="707"/>
      <c r="P4" s="707"/>
    </row>
    <row r="5" spans="1:16">
      <c r="A5" s="718" t="s">
        <v>1332</v>
      </c>
      <c r="B5" s="3075" t="s">
        <v>1333</v>
      </c>
      <c r="C5" s="3075"/>
      <c r="D5" s="719">
        <f>ROUND($D$3*E5/$E$3,2)</f>
        <v>0</v>
      </c>
      <c r="E5" s="720">
        <f>SUMIF('数据-基础表'!$11:$11,"住宅",'数据-基础表'!$5:$5)</f>
        <v>0</v>
      </c>
      <c r="F5" s="707"/>
      <c r="G5" s="712"/>
      <c r="H5" s="713" t="s">
        <v>1329</v>
      </c>
      <c r="I5" s="714" t="e">
        <f>ROUND(E31/D31,2)</f>
        <v>#VALUE!</v>
      </c>
      <c r="J5" s="707"/>
      <c r="K5" s="707"/>
      <c r="L5" s="707"/>
      <c r="M5" s="707"/>
      <c r="N5" s="707"/>
      <c r="O5" s="707"/>
      <c r="P5" s="707"/>
    </row>
    <row r="6" spans="1:16" ht="15" thickBot="1">
      <c r="A6" s="721"/>
      <c r="B6" s="3075" t="s">
        <v>1334</v>
      </c>
      <c r="C6" s="3075"/>
      <c r="D6" s="719">
        <f>ROUND($D$3*E6/$E$3,2)</f>
        <v>12616.29</v>
      </c>
      <c r="E6" s="720">
        <f>E3-E5</f>
        <v>52562.729999999996</v>
      </c>
      <c r="F6" s="707"/>
      <c r="G6" s="722" t="s">
        <v>1335</v>
      </c>
      <c r="H6" s="723" t="s">
        <v>1336</v>
      </c>
      <c r="I6" s="724" t="e">
        <f>ROUND(F31/D31,2)</f>
        <v>#VALUE!</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f t="shared" ref="D8:D15" si="0">ROUND($D$3*E8/$E$3,2)</f>
        <v>9597.4</v>
      </c>
      <c r="E8" s="720">
        <f>SUMIF('数据-基础表'!BB10:BK10,"地上",'数据-基础表'!BB5:BK5)</f>
        <v>39985.24</v>
      </c>
      <c r="F8" s="707"/>
      <c r="G8" s="730"/>
      <c r="H8" s="730"/>
      <c r="I8" s="707"/>
      <c r="J8" s="707"/>
      <c r="K8" s="707"/>
      <c r="L8" s="707"/>
      <c r="M8" s="707"/>
      <c r="N8" s="707"/>
      <c r="O8" s="707"/>
      <c r="P8" s="707"/>
    </row>
    <row r="9" spans="1:16">
      <c r="A9" s="731"/>
      <c r="B9" s="732"/>
      <c r="C9" s="719" t="s">
        <v>1342</v>
      </c>
      <c r="D9" s="719">
        <f t="shared" si="0"/>
        <v>0</v>
      </c>
      <c r="E9" s="733">
        <v>0</v>
      </c>
      <c r="F9" s="707"/>
      <c r="G9" s="730"/>
      <c r="H9" s="730"/>
      <c r="I9" s="707"/>
      <c r="J9" s="707"/>
      <c r="K9" s="707"/>
      <c r="L9" s="707"/>
      <c r="M9" s="707"/>
      <c r="N9" s="707"/>
      <c r="O9" s="707"/>
      <c r="P9" s="707"/>
    </row>
    <row r="10" spans="1:16">
      <c r="A10" s="731"/>
      <c r="B10" s="732"/>
      <c r="C10" s="719" t="s">
        <v>1351</v>
      </c>
      <c r="D10" s="719">
        <f t="shared" si="0"/>
        <v>3018.89</v>
      </c>
      <c r="E10" s="720">
        <f>SUMPRODUCT(('数据-基础表'!BB10:BK10="地下")*('数据-基础表'!BB11:BK11="商业")*('数据-基础表'!BB5:BK5))</f>
        <v>12577.49</v>
      </c>
      <c r="F10" s="707"/>
      <c r="G10" s="730"/>
      <c r="H10" s="730"/>
      <c r="I10" s="707"/>
      <c r="J10" s="707"/>
      <c r="K10" s="707"/>
      <c r="L10" s="707"/>
      <c r="M10" s="707"/>
      <c r="N10" s="707"/>
      <c r="O10" s="707"/>
      <c r="P10" s="707"/>
    </row>
    <row r="11" spans="1:16">
      <c r="A11" s="731"/>
      <c r="B11" s="732"/>
      <c r="C11" s="719" t="s">
        <v>1343</v>
      </c>
      <c r="D11" s="719">
        <f t="shared" si="0"/>
        <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f t="shared" si="0"/>
        <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f t="shared" si="0"/>
        <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f t="shared" si="0"/>
        <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f t="shared" si="0"/>
        <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f>SUM(D8:D15)</f>
        <v>12616.289999999999</v>
      </c>
      <c r="E16" s="734">
        <f>SUM(E8:E15)</f>
        <v>52562.729999999996</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f>ROUND($D$3*E19/$E$3,2)</f>
        <v>0</v>
      </c>
      <c r="E19" s="719">
        <f t="shared" ref="E19:E26" si="1">SUM(F19:G19)</f>
        <v>0</v>
      </c>
      <c r="F19" s="757"/>
      <c r="G19" s="758"/>
      <c r="H19" s="759" t="e">
        <f>ROUND($D$3*I19/$E$3,2)</f>
        <v>#VALUE!</v>
      </c>
      <c r="I19" s="720" t="e">
        <f t="shared" ref="I19:I26" si="2">IF($I$17="自定义",P19,M19)</f>
        <v>#VALUE!</v>
      </c>
      <c r="J19" s="703"/>
      <c r="K19" s="760" t="e">
        <f t="shared" ref="K19:K26" si="3">ROUND(E$28*E19/E$27,2)</f>
        <v>#VALUE!</v>
      </c>
      <c r="L19" s="713">
        <f t="shared" ref="L19:L26" si="4">ROUND(IF(COUNTIF(C19,"*住宅*")&gt;0,E$29*E19/E$32,0),2)</f>
        <v>0</v>
      </c>
      <c r="M19" s="761" t="e">
        <f>K19+L19</f>
        <v>#VALUE!</v>
      </c>
      <c r="N19" s="762"/>
      <c r="O19" s="763"/>
      <c r="P19" s="761">
        <f>N19+O19</f>
        <v>0</v>
      </c>
      <c r="R19" s="713" t="e">
        <f t="shared" ref="R19:S26" si="5">D19+H19</f>
        <v>#VALUE!</v>
      </c>
      <c r="S19" s="713" t="e">
        <f t="shared" si="5"/>
        <v>#VALUE!</v>
      </c>
    </row>
    <row r="20" spans="1:19">
      <c r="A20" s="764"/>
      <c r="B20" s="729" t="s">
        <v>1376</v>
      </c>
      <c r="C20" s="756"/>
      <c r="D20" s="719">
        <f t="shared" ref="D20:D26" si="6">ROUND($D$3*E20/$E$3,2)</f>
        <v>0</v>
      </c>
      <c r="E20" s="719">
        <f t="shared" si="1"/>
        <v>0</v>
      </c>
      <c r="F20" s="757"/>
      <c r="G20" s="758"/>
      <c r="H20" s="759" t="e">
        <f t="shared" ref="H20:H26" si="7">ROUND($D$3*I20/$E$3,2)</f>
        <v>#VALUE!</v>
      </c>
      <c r="I20" s="720" t="e">
        <f t="shared" si="2"/>
        <v>#VALUE!</v>
      </c>
      <c r="J20" s="703"/>
      <c r="K20" s="760" t="e">
        <f t="shared" si="3"/>
        <v>#VALUE!</v>
      </c>
      <c r="L20" s="713">
        <f t="shared" si="4"/>
        <v>0</v>
      </c>
      <c r="M20" s="761" t="e">
        <f t="shared" ref="M20:M26" si="8">K20+L20</f>
        <v>#VALUE!</v>
      </c>
      <c r="N20" s="762"/>
      <c r="O20" s="763"/>
      <c r="P20" s="761">
        <f t="shared" ref="P20:P26" si="9">N20+O20</f>
        <v>0</v>
      </c>
      <c r="R20" s="713" t="e">
        <f t="shared" si="5"/>
        <v>#VALUE!</v>
      </c>
      <c r="S20" s="713" t="e">
        <f t="shared" si="5"/>
        <v>#VALUE!</v>
      </c>
    </row>
    <row r="21" spans="1:19">
      <c r="A21" s="764"/>
      <c r="B21" s="729" t="s">
        <v>1376</v>
      </c>
      <c r="C21" s="756"/>
      <c r="D21" s="719">
        <f t="shared" si="6"/>
        <v>0</v>
      </c>
      <c r="E21" s="719">
        <f t="shared" si="1"/>
        <v>0</v>
      </c>
      <c r="F21" s="757"/>
      <c r="G21" s="758"/>
      <c r="H21" s="759" t="e">
        <f t="shared" si="7"/>
        <v>#VALUE!</v>
      </c>
      <c r="I21" s="720" t="e">
        <f t="shared" si="2"/>
        <v>#VALUE!</v>
      </c>
      <c r="J21" s="703"/>
      <c r="K21" s="760" t="e">
        <f t="shared" si="3"/>
        <v>#VALUE!</v>
      </c>
      <c r="L21" s="713">
        <f t="shared" si="4"/>
        <v>0</v>
      </c>
      <c r="M21" s="761" t="e">
        <f t="shared" si="8"/>
        <v>#VALUE!</v>
      </c>
      <c r="N21" s="762"/>
      <c r="O21" s="763"/>
      <c r="P21" s="761">
        <f t="shared" si="9"/>
        <v>0</v>
      </c>
      <c r="R21" s="713" t="e">
        <f t="shared" si="5"/>
        <v>#VALUE!</v>
      </c>
      <c r="S21" s="713" t="e">
        <f t="shared" si="5"/>
        <v>#VALUE!</v>
      </c>
    </row>
    <row r="22" spans="1:19">
      <c r="A22" s="764"/>
      <c r="B22" s="729" t="s">
        <v>1376</v>
      </c>
      <c r="C22" s="765"/>
      <c r="D22" s="719">
        <f t="shared" si="6"/>
        <v>0</v>
      </c>
      <c r="E22" s="719">
        <f t="shared" si="1"/>
        <v>0</v>
      </c>
      <c r="F22" s="766"/>
      <c r="G22" s="767"/>
      <c r="H22" s="759" t="e">
        <f t="shared" si="7"/>
        <v>#VALUE!</v>
      </c>
      <c r="I22" s="720" t="e">
        <f t="shared" si="2"/>
        <v>#VALUE!</v>
      </c>
      <c r="J22" s="703"/>
      <c r="K22" s="760" t="e">
        <f t="shared" si="3"/>
        <v>#VALUE!</v>
      </c>
      <c r="L22" s="713">
        <f t="shared" si="4"/>
        <v>0</v>
      </c>
      <c r="M22" s="761" t="e">
        <f t="shared" si="8"/>
        <v>#VALUE!</v>
      </c>
      <c r="N22" s="762"/>
      <c r="O22" s="763"/>
      <c r="P22" s="761">
        <f t="shared" si="9"/>
        <v>0</v>
      </c>
      <c r="R22" s="713" t="e">
        <f t="shared" si="5"/>
        <v>#VALUE!</v>
      </c>
      <c r="S22" s="713" t="e">
        <f t="shared" si="5"/>
        <v>#VALUE!</v>
      </c>
    </row>
    <row r="23" spans="1:19">
      <c r="A23" s="764"/>
      <c r="B23" s="729" t="s">
        <v>1376</v>
      </c>
      <c r="C23" s="765"/>
      <c r="D23" s="719">
        <f>ROUND($D$3*E23/$E$3,2)</f>
        <v>0</v>
      </c>
      <c r="E23" s="719">
        <f>SUM(F23:G23)</f>
        <v>0</v>
      </c>
      <c r="F23" s="766"/>
      <c r="G23" s="767"/>
      <c r="H23" s="759" t="e">
        <f>ROUND($D$3*I23/$E$3,2)</f>
        <v>#VALUE!</v>
      </c>
      <c r="I23" s="720" t="e">
        <f t="shared" si="2"/>
        <v>#VALUE!</v>
      </c>
      <c r="J23" s="703"/>
      <c r="K23" s="760" t="e">
        <f t="shared" si="3"/>
        <v>#VALUE!</v>
      </c>
      <c r="L23" s="713">
        <f t="shared" si="4"/>
        <v>0</v>
      </c>
      <c r="M23" s="761" t="e">
        <f t="shared" si="8"/>
        <v>#VALUE!</v>
      </c>
      <c r="N23" s="762"/>
      <c r="O23" s="763"/>
      <c r="P23" s="761">
        <f t="shared" si="9"/>
        <v>0</v>
      </c>
      <c r="R23" s="713" t="e">
        <f t="shared" si="5"/>
        <v>#VALUE!</v>
      </c>
      <c r="S23" s="713" t="e">
        <f t="shared" si="5"/>
        <v>#VALUE!</v>
      </c>
    </row>
    <row r="24" spans="1:19">
      <c r="A24" s="764"/>
      <c r="B24" s="729" t="s">
        <v>1376</v>
      </c>
      <c r="C24" s="765"/>
      <c r="D24" s="719">
        <f>ROUND($D$3*E24/$E$3,2)</f>
        <v>0</v>
      </c>
      <c r="E24" s="719">
        <f>SUM(F24:G24)</f>
        <v>0</v>
      </c>
      <c r="F24" s="766"/>
      <c r="G24" s="767"/>
      <c r="H24" s="759" t="e">
        <f>ROUND($D$3*I24/$E$3,2)</f>
        <v>#VALUE!</v>
      </c>
      <c r="I24" s="720" t="e">
        <f t="shared" si="2"/>
        <v>#VALUE!</v>
      </c>
      <c r="J24" s="703"/>
      <c r="K24" s="760" t="e">
        <f t="shared" si="3"/>
        <v>#VALUE!</v>
      </c>
      <c r="L24" s="713">
        <f t="shared" si="4"/>
        <v>0</v>
      </c>
      <c r="M24" s="761" t="e">
        <f t="shared" si="8"/>
        <v>#VALUE!</v>
      </c>
      <c r="N24" s="762"/>
      <c r="O24" s="763"/>
      <c r="P24" s="761">
        <f t="shared" si="9"/>
        <v>0</v>
      </c>
      <c r="R24" s="713" t="e">
        <f t="shared" si="5"/>
        <v>#VALUE!</v>
      </c>
      <c r="S24" s="713" t="e">
        <f t="shared" si="5"/>
        <v>#VALUE!</v>
      </c>
    </row>
    <row r="25" spans="1:19">
      <c r="A25" s="764"/>
      <c r="B25" s="729" t="s">
        <v>1376</v>
      </c>
      <c r="C25" s="765"/>
      <c r="D25" s="719">
        <f t="shared" si="6"/>
        <v>0</v>
      </c>
      <c r="E25" s="719">
        <f t="shared" si="1"/>
        <v>0</v>
      </c>
      <c r="F25" s="766"/>
      <c r="G25" s="767"/>
      <c r="H25" s="718" t="e">
        <f t="shared" si="7"/>
        <v>#VALUE!</v>
      </c>
      <c r="I25" s="720" t="e">
        <f t="shared" si="2"/>
        <v>#VALUE!</v>
      </c>
      <c r="J25" s="703"/>
      <c r="K25" s="760" t="e">
        <f t="shared" si="3"/>
        <v>#VALUE!</v>
      </c>
      <c r="L25" s="713">
        <f t="shared" si="4"/>
        <v>0</v>
      </c>
      <c r="M25" s="761" t="e">
        <f t="shared" si="8"/>
        <v>#VALUE!</v>
      </c>
      <c r="N25" s="762"/>
      <c r="O25" s="763"/>
      <c r="P25" s="761">
        <f t="shared" si="9"/>
        <v>0</v>
      </c>
      <c r="R25" s="713" t="e">
        <f t="shared" si="5"/>
        <v>#VALUE!</v>
      </c>
      <c r="S25" s="713" t="e">
        <f t="shared" si="5"/>
        <v>#VALUE!</v>
      </c>
    </row>
    <row r="26" spans="1:19">
      <c r="A26" s="764"/>
      <c r="B26" s="729" t="s">
        <v>1376</v>
      </c>
      <c r="C26" s="768"/>
      <c r="D26" s="719">
        <f t="shared" si="6"/>
        <v>0</v>
      </c>
      <c r="E26" s="719">
        <f t="shared" si="1"/>
        <v>0</v>
      </c>
      <c r="F26" s="766"/>
      <c r="G26" s="767"/>
      <c r="H26" s="718" t="e">
        <f t="shared" si="7"/>
        <v>#VALUE!</v>
      </c>
      <c r="I26" s="720" t="e">
        <f t="shared" si="2"/>
        <v>#VALUE!</v>
      </c>
      <c r="J26" s="703"/>
      <c r="K26" s="712" t="e">
        <f t="shared" si="3"/>
        <v>#VALUE!</v>
      </c>
      <c r="L26" s="723">
        <f t="shared" si="4"/>
        <v>0</v>
      </c>
      <c r="M26" s="769" t="e">
        <f t="shared" si="8"/>
        <v>#VALUE!</v>
      </c>
      <c r="N26" s="770"/>
      <c r="O26" s="771"/>
      <c r="P26" s="769">
        <f t="shared" si="9"/>
        <v>0</v>
      </c>
      <c r="R26" s="713" t="e">
        <f t="shared" si="5"/>
        <v>#VALUE!</v>
      </c>
      <c r="S26" s="713" t="e">
        <f t="shared" si="5"/>
        <v>#VALUE!</v>
      </c>
    </row>
    <row r="27" spans="1:19" ht="15.75" thickBot="1">
      <c r="A27" s="764"/>
      <c r="B27" s="719"/>
      <c r="C27" s="772" t="s">
        <v>1377</v>
      </c>
      <c r="D27" s="773">
        <f>SUM(D19:D26)</f>
        <v>0</v>
      </c>
      <c r="E27" s="705" t="str">
        <f>IF(SUM(E19:E26)='数据-基础表'!BA5,SUM(E19:E26),IF(F27="地上面积有误","面积有误","地下面积有误"))</f>
        <v>面积有误</v>
      </c>
      <c r="F27" s="773" t="str">
        <f>IF(SUM(F19:F26)=E8,SUM(F19:F26),"地上面积有误")</f>
        <v>地上面积有误</v>
      </c>
      <c r="G27" s="774">
        <f>SUM(G19:G26)</f>
        <v>0</v>
      </c>
      <c r="H27" s="775" t="e">
        <f>SUM(H19:H26)</f>
        <v>#VALUE!</v>
      </c>
      <c r="I27" s="776" t="e">
        <f>SUM(I19:I26)</f>
        <v>#VALUE!</v>
      </c>
      <c r="J27" s="703"/>
      <c r="K27" s="777" t="e">
        <f>SUM(K19:K26)</f>
        <v>#VALUE!</v>
      </c>
      <c r="L27" s="778">
        <f>SUM(L19:L26)</f>
        <v>0</v>
      </c>
      <c r="M27" s="779" t="e">
        <f>SUM(M19:M26)</f>
        <v>#VALUE!</v>
      </c>
      <c r="N27" s="777">
        <f t="shared" ref="N27:O27" si="10">SUM(N19:N26)</f>
        <v>0</v>
      </c>
      <c r="O27" s="778">
        <f t="shared" si="10"/>
        <v>0</v>
      </c>
      <c r="P27" s="780">
        <f>SUM(P19:P26)</f>
        <v>0</v>
      </c>
      <c r="R27" s="781" t="e">
        <f>IF(SUM(R19:R26)=$D$3,SUM(R19:R26),SUM(R19:R26)&amp;"误差"&amp;ROUND(SUM(R19:R26)-$D$3,2))</f>
        <v>#VALUE!</v>
      </c>
      <c r="S27" s="713" t="e">
        <f>IF(SUM(S19:S26)=$E$3,SUM(S19:S26),SUM(S19:S26)&amp;"误差"&amp;ROUND(SUM(S19:S26)-E3,2))</f>
        <v>#VALUE!</v>
      </c>
    </row>
    <row r="28" spans="1:19">
      <c r="A28" s="764"/>
      <c r="B28" s="729" t="s">
        <v>1378</v>
      </c>
      <c r="C28" s="782" t="s">
        <v>1379</v>
      </c>
      <c r="D28" s="719">
        <f>ROUND($D$3*E28/$E$3,2)</f>
        <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f>ROUND($D$3*E29/$E$3,2)</f>
        <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f>SUM(D28:D29)</f>
        <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f>D27+D30</f>
        <v>0</v>
      </c>
      <c r="E31" s="790" t="e">
        <f>E27+E30</f>
        <v>#VALUE!</v>
      </c>
      <c r="F31" s="789" t="e">
        <f>F27+F30</f>
        <v>#VALUE!</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44873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6" sqref="B1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52562.729999999996</v>
      </c>
      <c r="C1" s="795"/>
      <c r="D1" s="795"/>
      <c r="E1" s="795"/>
      <c r="F1" s="795"/>
      <c r="G1" s="796"/>
      <c r="H1" s="797"/>
      <c r="I1" s="797"/>
      <c r="J1" s="797"/>
      <c r="K1" s="797"/>
    </row>
    <row r="2" spans="1:11" ht="16.5">
      <c r="A2" s="794" t="s">
        <v>866</v>
      </c>
      <c r="B2" s="794">
        <f>SUM(C14:C23)</f>
        <v>12616.29</v>
      </c>
      <c r="C2" s="795"/>
      <c r="D2" s="795"/>
      <c r="E2" s="795"/>
      <c r="F2" s="795"/>
      <c r="G2" s="796"/>
      <c r="H2" s="797"/>
      <c r="I2" s="797"/>
      <c r="J2" s="797"/>
      <c r="K2" s="797"/>
    </row>
    <row r="3" spans="1:11" ht="16.5">
      <c r="A3" s="794" t="s">
        <v>875</v>
      </c>
      <c r="B3" s="353">
        <f>项目基本情况!D3</f>
        <v>44873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f>ROUND(B7*10000/$B$1,0)</f>
        <v>0</v>
      </c>
      <c r="D7" s="794">
        <f>ROUND(B7*10000/$B$2,0)</f>
        <v>0</v>
      </c>
      <c r="E7" s="795"/>
      <c r="F7" s="796"/>
      <c r="G7" s="796"/>
      <c r="H7" s="797"/>
      <c r="I7" s="797"/>
      <c r="J7" s="797"/>
      <c r="K7" s="797"/>
    </row>
    <row r="8" spans="1:11" ht="16.5">
      <c r="A8" s="794" t="s">
        <v>800</v>
      </c>
      <c r="B8" s="794">
        <f>SUM(I14:I23)</f>
        <v>0</v>
      </c>
      <c r="C8" s="794">
        <f>ROUND(B8*10000/$B$1,0)</f>
        <v>0</v>
      </c>
      <c r="D8" s="794">
        <f>ROUND(B8*10000/$B$2,0)</f>
        <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52562.729999999996</v>
      </c>
      <c r="C14" s="803">
        <f>结果表!C118</f>
        <v>12616.29</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北京市房地产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52562.729999999996</v>
      </c>
      <c r="M18" s="879">
        <f>IF(C1="",'数据-汇总表'!E3,SUMIF(项目类型,C1,'数据-汇总表'!E17:E26))</f>
        <v>52562.729999999996</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f>IF(C1="",'数据-汇总表'!D3,SUMIF(项目类型,C1,'数据-汇总表'!D17:D26)+SUMIF(项目类型,C1,'数据-汇总表'!H17:H27))</f>
        <v>12616.29</v>
      </c>
      <c r="M19" s="879">
        <f>IF(C1="",'数据-汇总表'!D3,SUMIF(项目类型,C1,'数据-汇总表'!D17:D26))</f>
        <v>12616.29</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44873</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52562.729999999996</v>
      </c>
      <c r="C118" s="1108">
        <f>M19</f>
        <v>12616.29</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52562.729999999996</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52562.729999999996</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52562.729999999996</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52562.729999999996</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52562.729999999996</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52562.729999999996</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52562.729999999996</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52562.729999999996</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52562.729999999996</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52562.729999999996</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44873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52562.729999999996</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44873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52562.729999999996</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44873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52562.729999999996</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44873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44873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54">
      <c r="A7" s="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181" t="s">
        <v>1118</v>
      </c>
    </row>
    <row r="9" spans="1:1" ht="18.75">
      <c r="A9" s="180" t="s">
        <v>1119</v>
      </c>
    </row>
    <row r="10" spans="1:1" ht="54">
      <c r="A10" s="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2022年11月8日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44873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44873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39985.24</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三级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三级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三级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三级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三级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39985.24</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44873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39985.24</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三级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三级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三级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三级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三级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f>IF(B41="楼面地价",SUM(E51:E60),'数据-汇总表'!D3)</f>
        <v>12616.29</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22" zoomScale="85" zoomScaleNormal="80" zoomScaleSheetLayoutView="85" workbookViewId="0">
      <selection activeCell="A22" sqref="A2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0</v>
      </c>
      <c r="C2" s="2266" t="s">
        <v>2172</v>
      </c>
      <c r="D2" s="473" t="s">
        <v>2173</v>
      </c>
      <c r="E2" s="2267" t="s">
        <v>886</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Ⅲ—24</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32478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2823</v>
      </c>
      <c r="F3" s="2270" t="s">
        <v>3099</v>
      </c>
      <c r="G3" s="2271">
        <v>2.65</v>
      </c>
      <c r="H3" s="473" t="s">
        <v>2180</v>
      </c>
      <c r="I3" s="2271">
        <v>1</v>
      </c>
      <c r="J3" s="2258" t="s">
        <v>2181</v>
      </c>
      <c r="L3" s="2268" t="s">
        <v>2182</v>
      </c>
      <c r="M3" s="475">
        <f>SUMPRODUCT((区片价!B30:B54=I2)*(区片价!C3:G3=E2)*(区片价!C30:G54))</f>
        <v>23580</v>
      </c>
      <c r="N3" s="473">
        <f>SUMPRODUCT((因素修正幅度!B30:B54=I2)*(因素修正幅度!C3:G3=E2)*(因素修正幅度!C30:G54))</f>
        <v>8.5999999999999993E-2</v>
      </c>
      <c r="O3" s="2259"/>
      <c r="P3" s="2259"/>
      <c r="Q3" s="2259"/>
      <c r="R3" s="477">
        <v>2</v>
      </c>
      <c r="S3" s="477">
        <f>ROUND(SUMPRODUCT((B107:B111=R3)*(C106:N106=G2)*(C107:N111)),4)</f>
        <v>1.1838</v>
      </c>
      <c r="T3" s="477">
        <f t="shared" si="0"/>
        <v>25599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21635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23580</v>
      </c>
      <c r="D5" s="2274">
        <f>ROUND(C6*C17+C20,0)</f>
        <v>23580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19081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23580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18338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100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2.65</v>
      </c>
      <c r="AA7" s="2262"/>
      <c r="AB7" s="2262"/>
      <c r="AC7" s="2262"/>
      <c r="AD7" s="2263"/>
      <c r="AE7" s="2263"/>
      <c r="AF7" s="2263"/>
      <c r="AG7" s="2263"/>
      <c r="AH7" s="2263"/>
      <c r="AI7" s="2263"/>
      <c r="AJ7" s="2264"/>
    </row>
    <row r="8" spans="1:36" ht="25.5">
      <c r="A8" s="2294"/>
      <c r="B8" s="473" t="s">
        <v>2195</v>
      </c>
      <c r="C8" s="2267" t="s">
        <v>3105</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3096</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44873</v>
      </c>
      <c r="H23" s="2361" t="s">
        <v>3097</v>
      </c>
      <c r="I23" s="2360" t="str">
        <f>IF(H23="季度增幅（自定义）",SUMIF(N25:N28,E2,O25:O28),"")</f>
        <v/>
      </c>
      <c r="J23" s="2982" t="s">
        <v>3106</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0.85980000000000001</v>
      </c>
      <c r="D24" s="2365" t="s">
        <v>2246</v>
      </c>
      <c r="E24" s="2365">
        <f>存贷款利率!E20/100</f>
        <v>4.3499999999999997E-2</v>
      </c>
      <c r="F24" s="2365" t="s">
        <v>2238</v>
      </c>
      <c r="G24" s="2366">
        <f>SUMIF(M30:Q30,E2,M33:Q33)</f>
        <v>5.5E-2</v>
      </c>
      <c r="H24" s="2365" t="s">
        <v>2247</v>
      </c>
      <c r="I24" s="2367">
        <f>项目基本情况!E15</f>
        <v>26.56</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3098</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0.99060000000000004</v>
      </c>
      <c r="E26" s="493">
        <f>ROUNDDOWN(G3,1)</f>
        <v>2.6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493">
        <f>ROUNDUP(G3,1)</f>
        <v>2.7</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1.046</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32478</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3.6499999999999998E-2</v>
      </c>
      <c r="M36" s="497">
        <f>ROUND($L$36*(1+M31),3)</f>
        <v>4.5999999999999999E-2</v>
      </c>
      <c r="N36" s="497">
        <f>ROUND($L$36*(1+N31),3)</f>
        <v>4.3999999999999997E-2</v>
      </c>
      <c r="O36" s="497">
        <f>ROUND($L$36*(1+O31),3)</f>
        <v>4.2000000000000003E-2</v>
      </c>
      <c r="P36" s="497">
        <f>ROUND($L$36*(1+P31),3)</f>
        <v>0.04</v>
      </c>
      <c r="Q36" s="497">
        <f>ROUND($L$36*(1+Q31),3)</f>
        <v>4.2000000000000003E-2</v>
      </c>
      <c r="R36" s="2259"/>
      <c r="S36" s="2259"/>
      <c r="T36" s="2259"/>
      <c r="U36" s="2259"/>
      <c r="V36" s="2259"/>
      <c r="W36" s="2259"/>
      <c r="X36" s="2259"/>
      <c r="Y36" s="2259"/>
      <c r="Z36" s="2259"/>
    </row>
    <row r="37" spans="1:30" ht="24.75" thickBot="1">
      <c r="A37" s="3267"/>
      <c r="B37" s="2439" t="s">
        <v>2275</v>
      </c>
      <c r="C37" s="495">
        <f>ROUND(D5*C22*C23*C24*C28*F37,0)</f>
        <v>12975</v>
      </c>
      <c r="D37" s="2420"/>
      <c r="E37" s="473">
        <f>ROUND(C37*D37/10000,0)</f>
        <v>0</v>
      </c>
      <c r="F37" s="473">
        <f>SUMIF(修正!A57:A68,G2,修正!B57:B68)</f>
        <v>0.6</v>
      </c>
      <c r="G37" s="473">
        <f>ROUND(IF(E2="工业",C37*$M$42,C37*$M$41),0)</f>
        <v>3244</v>
      </c>
      <c r="H37" s="473">
        <f>D37</f>
        <v>0</v>
      </c>
      <c r="I37" s="473">
        <f>ROUND(G37*H37/10000,0)</f>
        <v>0</v>
      </c>
      <c r="J37" s="3269"/>
      <c r="K37" s="2440" t="s">
        <v>2712</v>
      </c>
      <c r="L37" s="2259">
        <f>L36+K38</f>
        <v>4.1499999999999995E-2</v>
      </c>
      <c r="M37" s="497">
        <f>ROUND($L$37*(1+M31),3)</f>
        <v>5.1999999999999998E-2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6487</v>
      </c>
      <c r="D38" s="2420"/>
      <c r="E38" s="473">
        <f t="shared" ref="E38:E42" si="4">ROUND(C38*D38/10000,0)</f>
        <v>0</v>
      </c>
      <c r="F38" s="473">
        <f>SUMIF(修正!A57:A68,G2,修正!C57:C68)</f>
        <v>0.3</v>
      </c>
      <c r="G38" s="473">
        <f>ROUND(IF(E2="工业",C38*$M$42,C38*$M$41),0)</f>
        <v>1622</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5406</v>
      </c>
      <c r="D39" s="2420"/>
      <c r="E39" s="473">
        <f t="shared" si="4"/>
        <v>0</v>
      </c>
      <c r="F39" s="473">
        <f>SUMIF(修正!A57:A68,G2,修正!D57:D68)</f>
        <v>0.25</v>
      </c>
      <c r="G39" s="473">
        <f>ROUND(IF(E2="工业",C39*$M$42,C39*$M$41),0)</f>
        <v>1352</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5406</v>
      </c>
      <c r="D40" s="2420"/>
      <c r="E40" s="473">
        <f t="shared" si="4"/>
        <v>0</v>
      </c>
      <c r="F40" s="495">
        <f>SUMIF(修正!A57:A68,G2,修正!E57:E68)</f>
        <v>0.25</v>
      </c>
      <c r="G40" s="473">
        <f>ROUND(IF(E2="工业",C40*$M$42,C40*$M$41),0)</f>
        <v>1352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1.046</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1.29E-2</v>
      </c>
      <c r="E51" s="2458">
        <f>ROUND(SUM(D51:D59),4)</f>
        <v>4.5999999999999999E-2</v>
      </c>
      <c r="F51" s="2329">
        <f>IF(E2="商业",SUMIF(L1:L12,G2,N1:N12),"——")</f>
        <v>8.5999999999999993E-2</v>
      </c>
      <c r="G51" s="2459">
        <f>H51</f>
        <v>1.29E-2</v>
      </c>
      <c r="H51" s="2460">
        <f t="shared" ref="H51:H59" si="8">IFERROR(ROUNDDOWN($F$51*I51/2,4),"——")</f>
        <v>1.29E-2</v>
      </c>
      <c r="I51" s="499">
        <v>0.3</v>
      </c>
      <c r="J51" s="493">
        <f t="shared" ref="J51:J59" si="9">K51+$G51</f>
        <v>2.58E-2</v>
      </c>
      <c r="K51" s="493">
        <f t="shared" ref="K51:K59" si="10">$L51+$G51</f>
        <v>1.29E-2</v>
      </c>
      <c r="L51" s="493">
        <v>0</v>
      </c>
      <c r="M51" s="493">
        <f t="shared" ref="M51:N59" si="11">L51-$G51</f>
        <v>-1.29E-2</v>
      </c>
      <c r="N51" s="493">
        <f t="shared" si="11"/>
        <v>-2.58E-2</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9.4000000000000004E-3</v>
      </c>
      <c r="E52" s="2461"/>
      <c r="F52" s="2402"/>
      <c r="G52" s="2459">
        <f t="shared" ref="G52:G59" si="12">H52</f>
        <v>9.4000000000000004E-3</v>
      </c>
      <c r="H52" s="2460">
        <f t="shared" si="8"/>
        <v>9.4000000000000004E-3</v>
      </c>
      <c r="I52" s="499">
        <v>0.22</v>
      </c>
      <c r="J52" s="493">
        <f t="shared" si="9"/>
        <v>1.8800000000000001E-2</v>
      </c>
      <c r="K52" s="493">
        <f t="shared" si="10"/>
        <v>9.4000000000000004E-3</v>
      </c>
      <c r="L52" s="493">
        <v>0</v>
      </c>
      <c r="M52" s="493">
        <f t="shared" si="11"/>
        <v>-9.4000000000000004E-3</v>
      </c>
      <c r="N52" s="493">
        <f t="shared" si="11"/>
        <v>-1.8800000000000001E-2</v>
      </c>
    </row>
    <row r="53" spans="1:14" s="2259" customFormat="1" ht="36">
      <c r="A53" s="2462" t="s">
        <v>2814</v>
      </c>
      <c r="B53" s="499">
        <f>估价对象房地状况!C19</f>
        <v>0</v>
      </c>
      <c r="C53" s="2325" t="s">
        <v>3100</v>
      </c>
      <c r="D53" s="499">
        <f t="shared" si="7"/>
        <v>5.1000000000000004E-3</v>
      </c>
      <c r="E53" s="2461"/>
      <c r="F53" s="2402"/>
      <c r="G53" s="2459">
        <f t="shared" si="12"/>
        <v>5.1000000000000004E-3</v>
      </c>
      <c r="H53" s="2460">
        <f t="shared" si="8"/>
        <v>5.1000000000000004E-3</v>
      </c>
      <c r="I53" s="499">
        <v>0.12</v>
      </c>
      <c r="J53" s="493">
        <f t="shared" si="9"/>
        <v>1.0200000000000001E-2</v>
      </c>
      <c r="K53" s="493">
        <f t="shared" si="10"/>
        <v>5.1000000000000004E-3</v>
      </c>
      <c r="L53" s="493">
        <v>0</v>
      </c>
      <c r="M53" s="493">
        <f t="shared" si="11"/>
        <v>-5.1000000000000004E-3</v>
      </c>
      <c r="N53" s="493">
        <f t="shared" si="11"/>
        <v>-1.0200000000000001E-2</v>
      </c>
    </row>
    <row r="54" spans="1:14" s="2259" customFormat="1" ht="36.75">
      <c r="A54" s="2455" t="s">
        <v>2293</v>
      </c>
      <c r="B54" s="2463" t="s">
        <v>2294</v>
      </c>
      <c r="C54" s="2325" t="s">
        <v>3100</v>
      </c>
      <c r="D54" s="499">
        <f t="shared" si="7"/>
        <v>2.0999999999999999E-3</v>
      </c>
      <c r="E54" s="2461"/>
      <c r="F54" s="2402"/>
      <c r="G54" s="2459">
        <f t="shared" si="12"/>
        <v>2.0999999999999999E-3</v>
      </c>
      <c r="H54" s="2460">
        <f t="shared" si="8"/>
        <v>2.0999999999999999E-3</v>
      </c>
      <c r="I54" s="499">
        <v>0.05</v>
      </c>
      <c r="J54" s="493">
        <f t="shared" si="9"/>
        <v>4.1999999999999997E-3</v>
      </c>
      <c r="K54" s="493">
        <f t="shared" si="10"/>
        <v>2.0999999999999999E-3</v>
      </c>
      <c r="L54" s="493">
        <v>0</v>
      </c>
      <c r="M54" s="493">
        <f t="shared" si="11"/>
        <v>-2.0999999999999999E-3</v>
      </c>
      <c r="N54" s="493">
        <f t="shared" si="11"/>
        <v>-4.1999999999999997E-3</v>
      </c>
    </row>
    <row r="55" spans="1:14" s="2259" customFormat="1" ht="24">
      <c r="A55" s="2455" t="s">
        <v>2295</v>
      </c>
      <c r="B55" s="499">
        <f>估价对象房地状况!C24</f>
        <v>0</v>
      </c>
      <c r="C55" s="2325" t="s">
        <v>3100</v>
      </c>
      <c r="D55" s="499">
        <f t="shared" si="7"/>
        <v>3.3999999999999998E-3</v>
      </c>
      <c r="E55" s="2461"/>
      <c r="F55" s="2402"/>
      <c r="G55" s="2459">
        <f t="shared" si="12"/>
        <v>3.3999999999999998E-3</v>
      </c>
      <c r="H55" s="2460">
        <f t="shared" si="8"/>
        <v>3.3999999999999998E-3</v>
      </c>
      <c r="I55" s="499">
        <v>0.08</v>
      </c>
      <c r="J55" s="493">
        <f t="shared" si="9"/>
        <v>6.7999999999999996E-3</v>
      </c>
      <c r="K55" s="493">
        <f t="shared" si="10"/>
        <v>3.3999999999999998E-3</v>
      </c>
      <c r="L55" s="493">
        <v>0</v>
      </c>
      <c r="M55" s="493">
        <f t="shared" si="11"/>
        <v>-3.3999999999999998E-3</v>
      </c>
      <c r="N55" s="493">
        <f t="shared" si="11"/>
        <v>-6.7999999999999996E-3</v>
      </c>
    </row>
    <row r="56" spans="1:14" s="2259" customFormat="1" ht="24">
      <c r="A56" s="2455" t="s">
        <v>2296</v>
      </c>
      <c r="B56" s="2464" t="s">
        <v>2297</v>
      </c>
      <c r="C56" s="2325" t="s">
        <v>3100</v>
      </c>
      <c r="D56" s="499">
        <f t="shared" si="7"/>
        <v>2.0999999999999999E-3</v>
      </c>
      <c r="E56" s="2461"/>
      <c r="F56" s="2402"/>
      <c r="G56" s="2459">
        <f t="shared" si="12"/>
        <v>2.0999999999999999E-3</v>
      </c>
      <c r="H56" s="2460">
        <f t="shared" si="8"/>
        <v>2.0999999999999999E-3</v>
      </c>
      <c r="I56" s="499">
        <v>0.05</v>
      </c>
      <c r="J56" s="493">
        <f t="shared" si="9"/>
        <v>4.1999999999999997E-3</v>
      </c>
      <c r="K56" s="493">
        <f t="shared" si="10"/>
        <v>2.0999999999999999E-3</v>
      </c>
      <c r="L56" s="493">
        <v>0</v>
      </c>
      <c r="M56" s="493">
        <f t="shared" si="11"/>
        <v>-2.0999999999999999E-3</v>
      </c>
      <c r="N56" s="493">
        <f t="shared" si="11"/>
        <v>-4.1999999999999997E-3</v>
      </c>
    </row>
    <row r="57" spans="1:14" s="2259" customFormat="1" ht="25.5">
      <c r="A57" s="2465" t="s">
        <v>2298</v>
      </c>
      <c r="B57" s="999" t="str">
        <f>估价对象房地状况!C21</f>
        <v>估价对象所在区域公共配套设施齐备情况</v>
      </c>
      <c r="C57" s="2325" t="s">
        <v>3100</v>
      </c>
      <c r="D57" s="499">
        <f t="shared" si="7"/>
        <v>2.0999999999999999E-3</v>
      </c>
      <c r="E57" s="2461"/>
      <c r="F57" s="2402"/>
      <c r="G57" s="2459">
        <f t="shared" si="12"/>
        <v>2.0999999999999999E-3</v>
      </c>
      <c r="H57" s="2460">
        <f t="shared" si="8"/>
        <v>2.0999999999999999E-3</v>
      </c>
      <c r="I57" s="499">
        <v>0.05</v>
      </c>
      <c r="J57" s="493">
        <f t="shared" si="9"/>
        <v>4.1999999999999997E-3</v>
      </c>
      <c r="K57" s="493">
        <f t="shared" si="10"/>
        <v>2.0999999999999999E-3</v>
      </c>
      <c r="L57" s="493">
        <v>0</v>
      </c>
      <c r="M57" s="493">
        <f t="shared" si="11"/>
        <v>-2.0999999999999999E-3</v>
      </c>
      <c r="N57" s="493">
        <f t="shared" si="11"/>
        <v>-4.1999999999999997E-3</v>
      </c>
    </row>
    <row r="58" spans="1:14" s="2259" customFormat="1" ht="24">
      <c r="A58" s="2465" t="s">
        <v>2299</v>
      </c>
      <c r="B58" s="499" t="str">
        <f>估价对象房地状况!C22</f>
        <v>估价对象所在区域基础设施水平</v>
      </c>
      <c r="C58" s="2325" t="s">
        <v>3101</v>
      </c>
      <c r="D58" s="499">
        <f t="shared" si="7"/>
        <v>6.7999999999999996E-3</v>
      </c>
      <c r="E58" s="2461"/>
      <c r="F58" s="2402"/>
      <c r="G58" s="2459">
        <f t="shared" si="12"/>
        <v>3.3999999999999998E-3</v>
      </c>
      <c r="H58" s="2460">
        <f t="shared" si="8"/>
        <v>3.3999999999999998E-3</v>
      </c>
      <c r="I58" s="499">
        <v>0.08</v>
      </c>
      <c r="J58" s="493">
        <f t="shared" si="9"/>
        <v>6.7999999999999996E-3</v>
      </c>
      <c r="K58" s="493">
        <f t="shared" si="10"/>
        <v>3.3999999999999998E-3</v>
      </c>
      <c r="L58" s="493">
        <v>0</v>
      </c>
      <c r="M58" s="493">
        <f t="shared" si="11"/>
        <v>-3.3999999999999998E-3</v>
      </c>
      <c r="N58" s="493">
        <f t="shared" si="11"/>
        <v>-6.7999999999999996E-3</v>
      </c>
    </row>
    <row r="59" spans="1:14" s="2259" customFormat="1" ht="26.25" thickBot="1">
      <c r="A59" s="2466" t="s">
        <v>2300</v>
      </c>
      <c r="B59" s="2467" t="str">
        <f>估价对象房地状况!C20</f>
        <v>区域自然环境：；人文环境；综合评价环境状况一般</v>
      </c>
      <c r="C59" s="2325" t="s">
        <v>3100</v>
      </c>
      <c r="D59" s="499">
        <f t="shared" si="7"/>
        <v>2.0999999999999999E-3</v>
      </c>
      <c r="E59" s="487"/>
      <c r="F59" s="2402"/>
      <c r="G59" s="2459">
        <f t="shared" si="12"/>
        <v>2.0999999999999999E-3</v>
      </c>
      <c r="H59" s="2460">
        <f t="shared" si="8"/>
        <v>2.0999999999999999E-3</v>
      </c>
      <c r="I59" s="2468">
        <v>0.05</v>
      </c>
      <c r="J59" s="493">
        <f t="shared" si="9"/>
        <v>4.1999999999999997E-3</v>
      </c>
      <c r="K59" s="493">
        <f t="shared" si="10"/>
        <v>2.0999999999999999E-3</v>
      </c>
      <c r="L59" s="493">
        <v>0</v>
      </c>
      <c r="M59" s="493">
        <f t="shared" si="11"/>
        <v>-2.0999999999999999E-3</v>
      </c>
      <c r="N59" s="493">
        <f t="shared" si="11"/>
        <v>-4.1999999999999997E-3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1</v>
      </c>
      <c r="D112" s="2482">
        <f t="shared" ref="D112:M112" si="34">$I$3</f>
        <v>1</v>
      </c>
      <c r="E112" s="2482">
        <f t="shared" si="34"/>
        <v>1</v>
      </c>
      <c r="F112" s="2482">
        <f t="shared" si="34"/>
        <v>1</v>
      </c>
      <c r="G112" s="2482">
        <f t="shared" si="34"/>
        <v>1</v>
      </c>
      <c r="H112" s="2482">
        <f t="shared" si="34"/>
        <v>1</v>
      </c>
      <c r="I112" s="2482">
        <f t="shared" si="34"/>
        <v>1</v>
      </c>
      <c r="J112" s="2482">
        <f t="shared" si="34"/>
        <v>1</v>
      </c>
      <c r="K112" s="2482">
        <f t="shared" si="34"/>
        <v>1</v>
      </c>
      <c r="L112" s="2482">
        <f t="shared" si="34"/>
        <v>1</v>
      </c>
      <c r="M112" s="2482">
        <f t="shared" si="34"/>
        <v>1</v>
      </c>
      <c r="N112" s="2482">
        <f>$I$3</f>
        <v>1</v>
      </c>
    </row>
    <row r="113" spans="1:14">
      <c r="A113" s="3272"/>
      <c r="B113" s="2421">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2.65</v>
      </c>
      <c r="C117" s="2365" t="s">
        <v>2318</v>
      </c>
      <c r="D117" s="500">
        <f>SUMPRODUCT((A119:A123=F117)*(B118:M118=H117)*B119:M123)</f>
        <v>0.91190000000000004</v>
      </c>
      <c r="E117" s="473" t="s">
        <v>2173</v>
      </c>
      <c r="F117" s="501" t="str">
        <f>E2</f>
        <v>商业</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0.9677</v>
      </c>
      <c r="C119" s="502">
        <f>B119</f>
        <v>0.9677</v>
      </c>
      <c r="D119" s="502">
        <f>ROUND(0.949-0.014*B117,4)</f>
        <v>0.91190000000000004</v>
      </c>
      <c r="E119" s="502">
        <f>D119</f>
        <v>0.91190000000000004</v>
      </c>
      <c r="F119" s="502">
        <f>E119</f>
        <v>0.91190000000000004</v>
      </c>
      <c r="G119" s="502">
        <f>F119</f>
        <v>0.91190000000000004</v>
      </c>
      <c r="H119" s="502">
        <f>G119</f>
        <v>0.91190000000000004</v>
      </c>
      <c r="I119" s="502">
        <f>ROUND(0.8486-0.018*B117,4)</f>
        <v>0.80089999999999995</v>
      </c>
      <c r="J119" s="502">
        <f t="shared" ref="J119:M122" si="37">I119</f>
        <v>0.80089999999999995</v>
      </c>
      <c r="K119" s="502">
        <f t="shared" si="37"/>
        <v>0.80089999999999995</v>
      </c>
      <c r="L119" s="502">
        <f t="shared" si="37"/>
        <v>0.80089999999999995</v>
      </c>
      <c r="M119" s="504">
        <f t="shared" si="37"/>
        <v>0.80089999999999995</v>
      </c>
    </row>
    <row r="120" spans="1:14">
      <c r="A120" s="2413" t="s">
        <v>2230</v>
      </c>
      <c r="B120" s="502">
        <f>ROUND(0.993-0.0112*B117,4)</f>
        <v>0.96330000000000005</v>
      </c>
      <c r="C120" s="502">
        <f>B120</f>
        <v>0.96330000000000005</v>
      </c>
      <c r="D120" s="502">
        <f>ROUND(0.9415-0.0142*B117,4)</f>
        <v>0.90390000000000004</v>
      </c>
      <c r="E120" s="502">
        <f t="shared" ref="E120:H121" si="38">D120</f>
        <v>0.90390000000000004</v>
      </c>
      <c r="F120" s="502">
        <f t="shared" si="38"/>
        <v>0.90390000000000004</v>
      </c>
      <c r="G120" s="502">
        <f t="shared" si="38"/>
        <v>0.90390000000000004</v>
      </c>
      <c r="H120" s="502">
        <f t="shared" si="38"/>
        <v>0.90390000000000004</v>
      </c>
      <c r="I120" s="502">
        <f>ROUND(0.838-0.0182*B117,4)</f>
        <v>0.78979999999999995</v>
      </c>
      <c r="J120" s="502">
        <f t="shared" si="37"/>
        <v>0.78979999999999995</v>
      </c>
      <c r="K120" s="502">
        <f t="shared" si="37"/>
        <v>0.78979999999999995</v>
      </c>
      <c r="L120" s="502">
        <f t="shared" si="37"/>
        <v>0.78979999999999995</v>
      </c>
      <c r="M120" s="504">
        <f t="shared" si="37"/>
        <v>0.78979999999999995</v>
      </c>
    </row>
    <row r="121" spans="1:14">
      <c r="A121" s="2413" t="s">
        <v>2231</v>
      </c>
      <c r="B121" s="502">
        <f>ROUND(0.9448-0.0115*B117,4)</f>
        <v>0.9143</v>
      </c>
      <c r="C121" s="502">
        <f>B121</f>
        <v>0.9143</v>
      </c>
      <c r="D121" s="502">
        <f>ROUND(0.937-0.0145*B117,4)</f>
        <v>0.89859999999999995</v>
      </c>
      <c r="E121" s="502">
        <f t="shared" si="38"/>
        <v>0.89859999999999995</v>
      </c>
      <c r="F121" s="502">
        <f t="shared" si="38"/>
        <v>0.89859999999999995</v>
      </c>
      <c r="G121" s="502">
        <f t="shared" si="38"/>
        <v>0.89859999999999995</v>
      </c>
      <c r="H121" s="502">
        <f t="shared" si="38"/>
        <v>0.89859999999999995</v>
      </c>
      <c r="I121" s="502">
        <f>ROUND(0.7965-0.0185*B117,4)</f>
        <v>0.74750000000000005</v>
      </c>
      <c r="J121" s="502">
        <f t="shared" si="37"/>
        <v>0.74750000000000005</v>
      </c>
      <c r="K121" s="502">
        <f t="shared" si="37"/>
        <v>0.74750000000000005</v>
      </c>
      <c r="L121" s="502">
        <f t="shared" si="37"/>
        <v>0.74750000000000005</v>
      </c>
      <c r="M121" s="504">
        <f t="shared" si="37"/>
        <v>0.74750000000000005</v>
      </c>
    </row>
    <row r="122" spans="1:14" ht="13.5" thickBot="1">
      <c r="A122" s="2417" t="s">
        <v>2232</v>
      </c>
      <c r="B122" s="503">
        <f>ROUND(0.7836-0.012*B117,4)</f>
        <v>0.75180000000000002</v>
      </c>
      <c r="C122" s="503">
        <f>B122</f>
        <v>0.75180000000000002</v>
      </c>
      <c r="D122" s="503">
        <f>ROUND(0.753-0.015*B117,4)</f>
        <v>0.71330000000000005</v>
      </c>
      <c r="E122" s="503">
        <f>D122</f>
        <v>0.71330000000000005</v>
      </c>
      <c r="F122" s="503">
        <f>E122</f>
        <v>0.71330000000000005</v>
      </c>
      <c r="G122" s="503">
        <f>ROUND(0.6612-0.018*B117,4)</f>
        <v>0.61350000000000005</v>
      </c>
      <c r="H122" s="503">
        <f>G122</f>
        <v>0.61350000000000005</v>
      </c>
      <c r="I122" s="503">
        <f>ROUND(0.5905-0.019*B117,4)</f>
        <v>0.54020000000000001</v>
      </c>
      <c r="J122" s="503">
        <f t="shared" si="37"/>
        <v>0.54020000000000001</v>
      </c>
      <c r="K122" s="503">
        <f t="shared" si="37"/>
        <v>0.54020000000000001</v>
      </c>
      <c r="L122" s="503">
        <f t="shared" si="37"/>
        <v>0.54020000000000001</v>
      </c>
      <c r="M122" s="505">
        <f t="shared" si="37"/>
        <v>0.54020000000000001</v>
      </c>
    </row>
    <row r="123" spans="1:14">
      <c r="A123" s="2492" t="s">
        <v>2901</v>
      </c>
      <c r="B123" s="502">
        <f>ROUND(0.9404-0.0106*B117,4)</f>
        <v>0.9123</v>
      </c>
      <c r="C123" s="502">
        <f>B123</f>
        <v>0.9123</v>
      </c>
      <c r="D123" s="502">
        <f>ROUND(0.8955-0.0135*B117,4)</f>
        <v>0.85970000000000002</v>
      </c>
      <c r="E123" s="502">
        <f t="shared" ref="E123" si="39">D123</f>
        <v>0.85970000000000002</v>
      </c>
      <c r="F123" s="502">
        <f t="shared" ref="F123" si="40">E123</f>
        <v>0.85970000000000002</v>
      </c>
      <c r="G123" s="502">
        <f t="shared" ref="G123" si="41">F123</f>
        <v>0.85970000000000002</v>
      </c>
      <c r="H123" s="502">
        <f t="shared" ref="H123" si="42">G123</f>
        <v>0.85970000000000002</v>
      </c>
      <c r="I123" s="502">
        <f>ROUND(0.7632-0.0166*B117,4)</f>
        <v>0.71919999999999995</v>
      </c>
      <c r="J123" s="502">
        <f t="shared" ref="J123" si="43">I123</f>
        <v>0.71919999999999995</v>
      </c>
      <c r="K123" s="502">
        <f t="shared" ref="K123" si="44">J123</f>
        <v>0.71919999999999995</v>
      </c>
      <c r="L123" s="502">
        <f t="shared" ref="L123" si="45">K123</f>
        <v>0.71919999999999995</v>
      </c>
      <c r="M123" s="504">
        <f t="shared" ref="M123" si="46">L123</f>
        <v>0.71919999999999995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A20" sqref="A20:A25"/>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0.99160000000000004</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0.94320000000000004</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0</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0</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I103" sqref="I103"/>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52562.729999999996</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52562.729999999996</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52562.729999999996</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E36" sqref="E3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44873</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136" zoomScale="70" zoomScaleNormal="90" zoomScaleSheetLayoutView="70" workbookViewId="0">
      <selection activeCell="C148" sqref="C148"/>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61" activePane="bottomRight" state="frozen"/>
      <selection pane="topRight" activeCell="J1" sqref="J1"/>
      <selection pane="bottomLeft" activeCell="A15" sqref="A15"/>
      <selection pane="bottomRight" activeCell="B127" sqref="B127:G189"/>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44873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C35" sqref="C35"/>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52562.729999999996</v>
      </c>
      <c r="C4" s="2770">
        <f>项目基本情况!C18</f>
        <v>12616.29</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44873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2022-03-25T05:42:40Z</cp:lastPrinted>
  <dcterms:created xsi:type="dcterms:W3CDTF">2015-07-13T07:17:23Z</dcterms:created>
  <dcterms:modified xsi:type="dcterms:W3CDTF">2022-11-08T09:07:39Z</dcterms:modified>
</cp:coreProperties>
</file>