
<file path=[Content_Types].xml><?xml version="1.0" encoding="utf-8"?>
<Types xmlns="http://schemas.openxmlformats.org/package/2006/content-types">
  <Default Extension="bmp" ContentType="image/bmp"/>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11430" tabRatio="788" activeTab="5"/>
  </bookViews>
  <sheets>
    <sheet name="比较法" sheetId="1" r:id="rId1"/>
    <sheet name="成本（静态）" sheetId="5" r:id="rId2"/>
    <sheet name="系统读取表" sheetId="4" r:id="rId3"/>
    <sheet name="位置图" sheetId="3" r:id="rId4"/>
    <sheet name="兴政家园" sheetId="16" r:id="rId5"/>
    <sheet name="翰林庭院" sheetId="18" r:id="rId6"/>
    <sheet name="锦华园" sheetId="17" r:id="rId7"/>
    <sheet name="瑞康家园" sheetId="19" r:id="rId8"/>
    <sheet name="房源信息（实测）" sheetId="25" r:id="rId9"/>
    <sheet name="Sheet2" sheetId="23" r:id="rId10"/>
  </sheets>
  <externalReferences>
    <externalReference r:id="rId11"/>
    <externalReference r:id="rId12"/>
  </externalReferences>
  <definedNames>
    <definedName name="_xlnm._FilterDatabase" localSheetId="8" hidden="1">'房源信息（实测）'!$A$1:$K$586</definedName>
    <definedName name="单元" localSheetId="7">#REF!</definedName>
    <definedName name="单元">#REF!</definedName>
    <definedName name="房号" localSheetId="7">#REF!</definedName>
    <definedName name="房号">#REF!</definedName>
    <definedName name="房间" localSheetId="7">#REF!</definedName>
    <definedName name="房间">#REF!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7">#REF!</definedName>
    <definedName name="教委">#REF!</definedName>
    <definedName name="扣缴日期" localSheetId="7">#REF!</definedName>
    <definedName name="扣缴日期">#REF!</definedName>
    <definedName name="楼栋" localSheetId="7">#REF!</definedName>
    <definedName name="楼栋">#REF!</definedName>
    <definedName name="楼号" localSheetId="7">#REF!</definedName>
    <definedName name="楼号">#REF!</definedName>
    <definedName name="区域成熟度" localSheetId="1">#REF!</definedName>
    <definedName name="区域成熟度" localSheetId="7">#REF!</definedName>
    <definedName name="区域成熟度">#REF!</definedName>
    <definedName name="身份证号码" localSheetId="7">#REF!</definedName>
    <definedName name="身份证号码">#REF!</definedName>
    <definedName name="所在楼层">[1]楼层测算!$L$2:$L$6</definedName>
    <definedName name="租户名称" localSheetId="7">#REF!</definedName>
    <definedName name="租户名称">#REF!</definedName>
    <definedName name="租户银行账户" localSheetId="7">#REF!</definedName>
    <definedName name="租户银行账户">#REF!</definedName>
  </definedNames>
  <calcPr calcId="144525" concurrentCalc="0"/>
</workbook>
</file>

<file path=xl/calcChain.xml><?xml version="1.0" encoding="utf-8"?>
<calcChain xmlns="http://schemas.openxmlformats.org/spreadsheetml/2006/main">
  <c r="D14" i="4" l="1"/>
  <c r="A30" i="1"/>
  <c r="K25" i="1"/>
  <c r="K7" i="18"/>
  <c r="I9" i="18"/>
  <c r="J9" i="18"/>
  <c r="G18" i="18"/>
  <c r="F20" i="18"/>
  <c r="F18" i="18"/>
  <c r="I8" i="18"/>
  <c r="E3" i="18"/>
  <c r="I7" i="18"/>
  <c r="G25" i="1"/>
  <c r="K7" i="17"/>
  <c r="I9" i="17"/>
  <c r="D63" i="17"/>
  <c r="L50" i="17"/>
  <c r="L48" i="17"/>
  <c r="L39" i="17"/>
  <c r="L38" i="17"/>
  <c r="K38" i="17"/>
  <c r="I40" i="17"/>
  <c r="I39" i="17"/>
  <c r="I38" i="17"/>
  <c r="I8" i="17"/>
  <c r="F29" i="17"/>
  <c r="F28" i="17"/>
  <c r="F25" i="17"/>
  <c r="F24" i="17"/>
  <c r="F22" i="17"/>
  <c r="F20" i="17"/>
  <c r="I7" i="17"/>
  <c r="E14" i="17"/>
  <c r="E11" i="17"/>
  <c r="E8" i="17"/>
  <c r="E5" i="17"/>
  <c r="E3" i="17"/>
  <c r="E25" i="1"/>
  <c r="L7" i="19"/>
  <c r="J9" i="19"/>
  <c r="J8" i="19"/>
  <c r="J7" i="19"/>
  <c r="G29" i="19"/>
  <c r="G26" i="19"/>
  <c r="F16" i="19"/>
  <c r="F12" i="19"/>
  <c r="F9" i="19"/>
  <c r="F6" i="19"/>
  <c r="F4" i="19"/>
  <c r="G24" i="19"/>
  <c r="G21" i="19"/>
  <c r="G19" i="19"/>
  <c r="D23" i="19"/>
  <c r="D20" i="19"/>
  <c r="D19" i="19"/>
  <c r="D21" i="19"/>
  <c r="D22" i="19"/>
  <c r="D24" i="19"/>
  <c r="D25" i="19"/>
  <c r="D26" i="19"/>
  <c r="D27" i="19"/>
  <c r="D28" i="19"/>
  <c r="E5" i="19"/>
  <c r="E6" i="19"/>
  <c r="E7" i="19"/>
  <c r="E8" i="19"/>
  <c r="E9" i="19"/>
  <c r="E11" i="19"/>
  <c r="E12" i="19"/>
  <c r="E13" i="19"/>
  <c r="E4" i="19"/>
  <c r="E37" i="23"/>
  <c r="D37" i="23"/>
  <c r="E36" i="23"/>
  <c r="D36" i="23"/>
  <c r="E33" i="23"/>
  <c r="D33" i="23"/>
  <c r="E30" i="23"/>
  <c r="D30" i="23"/>
  <c r="E27" i="23"/>
  <c r="E26" i="23"/>
  <c r="D26" i="23"/>
  <c r="E23" i="23"/>
  <c r="I586" i="25"/>
  <c r="N6" i="25"/>
  <c r="H55" i="19"/>
  <c r="H56" i="19"/>
  <c r="H57" i="19"/>
  <c r="H58" i="19"/>
  <c r="H59" i="19"/>
  <c r="H60" i="19"/>
  <c r="H61" i="19"/>
  <c r="H62" i="19"/>
  <c r="H63" i="19"/>
  <c r="H64" i="19"/>
  <c r="J55" i="19"/>
  <c r="J4" i="19"/>
  <c r="K55" i="19"/>
  <c r="F71" i="19"/>
  <c r="H51" i="19"/>
  <c r="H52" i="19"/>
  <c r="H53" i="19"/>
  <c r="H54" i="19"/>
  <c r="J51" i="19"/>
  <c r="K51" i="19"/>
  <c r="F72" i="19"/>
  <c r="H47" i="19"/>
  <c r="H48" i="19"/>
  <c r="H49" i="19"/>
  <c r="H50" i="19"/>
  <c r="J47" i="19"/>
  <c r="K47" i="19"/>
  <c r="F73" i="19"/>
  <c r="H42" i="19"/>
  <c r="H43" i="19"/>
  <c r="H44" i="19"/>
  <c r="H45" i="19"/>
  <c r="H46" i="19"/>
  <c r="J42" i="19"/>
  <c r="K42" i="19"/>
  <c r="F74" i="19"/>
  <c r="H41" i="19"/>
  <c r="J41" i="19"/>
  <c r="K41" i="19"/>
  <c r="F75" i="19"/>
  <c r="F76" i="19"/>
  <c r="I55" i="19"/>
  <c r="I56" i="19"/>
  <c r="I57" i="19"/>
  <c r="I58" i="19"/>
  <c r="I59" i="19"/>
  <c r="I60" i="19"/>
  <c r="I61" i="19"/>
  <c r="I62" i="19"/>
  <c r="I63" i="19"/>
  <c r="I64" i="19"/>
  <c r="L55" i="19"/>
  <c r="E71" i="19"/>
  <c r="I51" i="19"/>
  <c r="I52" i="19"/>
  <c r="I53" i="19"/>
  <c r="I54" i="19"/>
  <c r="L51" i="19"/>
  <c r="E72" i="19"/>
  <c r="I47" i="19"/>
  <c r="I48" i="19"/>
  <c r="I49" i="19"/>
  <c r="I50" i="19"/>
  <c r="L47" i="19"/>
  <c r="E73" i="19"/>
  <c r="I42" i="19"/>
  <c r="I43" i="19"/>
  <c r="I44" i="19"/>
  <c r="I45" i="19"/>
  <c r="I46" i="19"/>
  <c r="L42" i="19"/>
  <c r="E74" i="19"/>
  <c r="I41" i="19"/>
  <c r="L41" i="19"/>
  <c r="E75" i="19"/>
  <c r="E76" i="19"/>
  <c r="D71" i="19"/>
  <c r="D72" i="19"/>
  <c r="D73" i="19"/>
  <c r="D74" i="19"/>
  <c r="D75" i="19"/>
  <c r="D76" i="19"/>
  <c r="M65" i="19"/>
  <c r="L65" i="19"/>
  <c r="J65" i="19"/>
  <c r="K65" i="19"/>
  <c r="H19" i="19"/>
  <c r="H21" i="19"/>
  <c r="H24" i="19"/>
  <c r="H26" i="19"/>
  <c r="F29" i="19"/>
  <c r="G4" i="19"/>
  <c r="G6" i="19"/>
  <c r="G9" i="19"/>
  <c r="G12" i="19"/>
  <c r="G16" i="19"/>
  <c r="F15" i="19"/>
  <c r="K9" i="19"/>
  <c r="K8" i="19"/>
  <c r="K7" i="19"/>
  <c r="M7" i="19"/>
  <c r="E63" i="17"/>
  <c r="C63" i="17"/>
  <c r="E62" i="17"/>
  <c r="D62" i="17"/>
  <c r="C62" i="17"/>
  <c r="E61" i="17"/>
  <c r="D61" i="17"/>
  <c r="C61" i="17"/>
  <c r="E60" i="17"/>
  <c r="D60" i="17"/>
  <c r="C60" i="17"/>
  <c r="E59" i="17"/>
  <c r="D59" i="17"/>
  <c r="C59" i="17"/>
  <c r="I53" i="17"/>
  <c r="H53" i="17"/>
  <c r="I52" i="17"/>
  <c r="H52" i="17"/>
  <c r="I51" i="17"/>
  <c r="H51" i="17"/>
  <c r="K50" i="17"/>
  <c r="J50" i="17"/>
  <c r="I50" i="17"/>
  <c r="H50" i="17"/>
  <c r="I49" i="17"/>
  <c r="H49" i="17"/>
  <c r="K48" i="17"/>
  <c r="J48" i="17"/>
  <c r="I48" i="17"/>
  <c r="H48" i="17"/>
  <c r="I47" i="17"/>
  <c r="H47" i="17"/>
  <c r="I46" i="17"/>
  <c r="H46" i="17"/>
  <c r="I45" i="17"/>
  <c r="H45" i="17"/>
  <c r="I44" i="17"/>
  <c r="H44" i="17"/>
  <c r="I43" i="17"/>
  <c r="H43" i="17"/>
  <c r="I42" i="17"/>
  <c r="H42" i="17"/>
  <c r="I41" i="17"/>
  <c r="H41" i="17"/>
  <c r="H40" i="17"/>
  <c r="K39" i="17"/>
  <c r="J39" i="17"/>
  <c r="H39" i="17"/>
  <c r="J38" i="17"/>
  <c r="H38" i="17"/>
  <c r="G29" i="17"/>
  <c r="G28" i="17"/>
  <c r="G25" i="17"/>
  <c r="G24" i="17"/>
  <c r="G22" i="17"/>
  <c r="G20" i="17"/>
  <c r="F14" i="17"/>
  <c r="F11" i="17"/>
  <c r="J9" i="17"/>
  <c r="J8" i="17"/>
  <c r="F8" i="17"/>
  <c r="L7" i="17"/>
  <c r="J7" i="17"/>
  <c r="F5" i="17"/>
  <c r="I4" i="17"/>
  <c r="F3" i="17"/>
  <c r="E67" i="18"/>
  <c r="D67" i="18"/>
  <c r="C67" i="18"/>
  <c r="E66" i="18"/>
  <c r="E65" i="18"/>
  <c r="D65" i="18"/>
  <c r="C65" i="18"/>
  <c r="E64" i="18"/>
  <c r="D64" i="18"/>
  <c r="C64" i="18"/>
  <c r="E63" i="18"/>
  <c r="D63" i="18"/>
  <c r="C63" i="18"/>
  <c r="E62" i="18"/>
  <c r="D62" i="18"/>
  <c r="C62" i="18"/>
  <c r="L55" i="18"/>
  <c r="K55" i="18"/>
  <c r="J55" i="18"/>
  <c r="I55" i="18"/>
  <c r="H55" i="18"/>
  <c r="I54" i="18"/>
  <c r="H54" i="18"/>
  <c r="I53" i="18"/>
  <c r="H53" i="18"/>
  <c r="I52" i="18"/>
  <c r="H52" i="18"/>
  <c r="L51" i="18"/>
  <c r="K51" i="18"/>
  <c r="J51" i="18"/>
  <c r="I51" i="18"/>
  <c r="H51" i="18"/>
  <c r="I50" i="18"/>
  <c r="H50" i="18"/>
  <c r="I49" i="18"/>
  <c r="H49" i="18"/>
  <c r="I48" i="18"/>
  <c r="H48" i="18"/>
  <c r="I47" i="18"/>
  <c r="H47" i="18"/>
  <c r="L46" i="18"/>
  <c r="K46" i="18"/>
  <c r="J46" i="18"/>
  <c r="I46" i="18"/>
  <c r="H46" i="18"/>
  <c r="I45" i="18"/>
  <c r="H45" i="18"/>
  <c r="I44" i="18"/>
  <c r="H44" i="18"/>
  <c r="I43" i="18"/>
  <c r="H43" i="18"/>
  <c r="L42" i="18"/>
  <c r="K42" i="18"/>
  <c r="J42" i="18"/>
  <c r="I42" i="18"/>
  <c r="H42" i="18"/>
  <c r="G29" i="18"/>
  <c r="F29" i="18"/>
  <c r="G28" i="18"/>
  <c r="F28" i="18"/>
  <c r="G25" i="18"/>
  <c r="F25" i="18"/>
  <c r="G23" i="18"/>
  <c r="F23" i="18"/>
  <c r="G20" i="18"/>
  <c r="F14" i="18"/>
  <c r="E14" i="18"/>
  <c r="F11" i="18"/>
  <c r="E11" i="18"/>
  <c r="J8" i="18"/>
  <c r="F8" i="18"/>
  <c r="E8" i="18"/>
  <c r="L7" i="18"/>
  <c r="J7" i="18"/>
  <c r="F5" i="18"/>
  <c r="E5" i="18"/>
  <c r="F3" i="18"/>
  <c r="C130" i="16"/>
  <c r="C129" i="16"/>
  <c r="C128" i="16"/>
  <c r="C127" i="16"/>
  <c r="C126" i="16"/>
  <c r="C125" i="16"/>
  <c r="K120" i="16"/>
  <c r="J120" i="16"/>
  <c r="I119" i="16"/>
  <c r="H119" i="16"/>
  <c r="I118" i="16"/>
  <c r="H118" i="16"/>
  <c r="I117" i="16"/>
  <c r="H117" i="16"/>
  <c r="I116" i="16"/>
  <c r="H116" i="16"/>
  <c r="I115" i="16"/>
  <c r="H115" i="16"/>
  <c r="K114" i="16"/>
  <c r="J114" i="16"/>
  <c r="I114" i="16"/>
  <c r="H114" i="16"/>
  <c r="I113" i="16"/>
  <c r="H113" i="16"/>
  <c r="I112" i="16"/>
  <c r="H112" i="16"/>
  <c r="I111" i="16"/>
  <c r="H111" i="16"/>
  <c r="I110" i="16"/>
  <c r="H110" i="16"/>
  <c r="I109" i="16"/>
  <c r="H109" i="16"/>
  <c r="K108" i="16"/>
  <c r="J108" i="16"/>
  <c r="I108" i="16"/>
  <c r="H108" i="16"/>
  <c r="K107" i="16"/>
  <c r="J107" i="16"/>
  <c r="I107" i="16"/>
  <c r="H107" i="16"/>
  <c r="I106" i="16"/>
  <c r="H106" i="16"/>
  <c r="I105" i="16"/>
  <c r="H105" i="16"/>
  <c r="I104" i="16"/>
  <c r="H104" i="16"/>
  <c r="I103" i="16"/>
  <c r="H103" i="16"/>
  <c r="K102" i="16"/>
  <c r="J102" i="16"/>
  <c r="I102" i="16"/>
  <c r="H102" i="16"/>
  <c r="K101" i="16"/>
  <c r="J101" i="16"/>
  <c r="I101" i="16"/>
  <c r="H101" i="16"/>
  <c r="F29" i="16"/>
  <c r="F28" i="16"/>
  <c r="F25" i="16"/>
  <c r="F23" i="16"/>
  <c r="F20" i="16"/>
  <c r="F18" i="16"/>
  <c r="E14" i="16"/>
  <c r="E11" i="16"/>
  <c r="I9" i="16"/>
  <c r="I8" i="16"/>
  <c r="E8" i="16"/>
  <c r="K7" i="16"/>
  <c r="I7" i="16"/>
  <c r="E5" i="16"/>
  <c r="I4" i="16"/>
  <c r="E3" i="16"/>
  <c r="F23" i="4"/>
  <c r="E23" i="4"/>
  <c r="F22" i="4"/>
  <c r="E22" i="4"/>
  <c r="F21" i="4"/>
  <c r="E21" i="4"/>
  <c r="F20" i="4"/>
  <c r="E20" i="4"/>
  <c r="F19" i="4"/>
  <c r="E19" i="4"/>
  <c r="F18" i="4"/>
  <c r="E18" i="4"/>
  <c r="F17" i="4"/>
  <c r="E17" i="4"/>
  <c r="F16" i="4"/>
  <c r="E16" i="4"/>
  <c r="F15" i="4"/>
  <c r="E15" i="4"/>
  <c r="E5" i="1"/>
  <c r="E26" i="1"/>
  <c r="G26" i="1"/>
  <c r="K26" i="1"/>
  <c r="C29" i="1"/>
  <c r="E14" i="4"/>
  <c r="F14" i="4"/>
  <c r="B14" i="4"/>
  <c r="B5" i="4"/>
  <c r="B11" i="4"/>
  <c r="B10" i="4"/>
  <c r="B9" i="4"/>
  <c r="B8" i="4"/>
  <c r="D8" i="4"/>
  <c r="C8" i="4"/>
  <c r="B7" i="4"/>
  <c r="D7" i="4"/>
  <c r="C7" i="4"/>
  <c r="B6" i="4"/>
  <c r="D6" i="4"/>
  <c r="C6" i="4"/>
  <c r="D5" i="4"/>
  <c r="C5" i="4"/>
  <c r="B2" i="4"/>
  <c r="B1" i="4"/>
  <c r="E8" i="5"/>
  <c r="F8" i="5"/>
  <c r="C8" i="5"/>
  <c r="C10" i="5"/>
  <c r="C7" i="5"/>
  <c r="C11" i="5"/>
  <c r="C12" i="5"/>
  <c r="G9" i="5"/>
  <c r="F9" i="5"/>
  <c r="E9" i="5"/>
  <c r="E6" i="5"/>
  <c r="C6" i="5"/>
  <c r="C5" i="5"/>
  <c r="F4" i="5"/>
  <c r="E4" i="5"/>
  <c r="C4" i="5"/>
  <c r="I3" i="5"/>
  <c r="C3" i="5"/>
  <c r="I2" i="5"/>
  <c r="F2" i="5"/>
  <c r="C2" i="5"/>
  <c r="G29" i="1"/>
  <c r="G31" i="1"/>
  <c r="K29" i="1"/>
  <c r="K31" i="1"/>
  <c r="K39" i="1"/>
  <c r="G39" i="1"/>
  <c r="E29" i="1"/>
  <c r="E31" i="1"/>
  <c r="A27" i="1"/>
  <c r="N26" i="1"/>
  <c r="I26" i="1"/>
  <c r="I25" i="1"/>
  <c r="L23" i="1"/>
  <c r="H23" i="1"/>
  <c r="F23" i="1"/>
  <c r="L22" i="1"/>
  <c r="H22" i="1"/>
  <c r="F22" i="1"/>
  <c r="K21" i="1"/>
  <c r="G21" i="1"/>
  <c r="L20" i="1"/>
  <c r="H20" i="1"/>
  <c r="K16" i="1"/>
  <c r="G16" i="1"/>
  <c r="E16" i="1"/>
  <c r="K13" i="1"/>
  <c r="G13" i="1"/>
  <c r="E13" i="1"/>
  <c r="L7" i="1"/>
  <c r="J7" i="1"/>
  <c r="H7" i="1"/>
  <c r="K5" i="1"/>
  <c r="I5" i="1"/>
  <c r="G5" i="1"/>
  <c r="I4" i="1"/>
</calcChain>
</file>

<file path=xl/sharedStrings.xml><?xml version="1.0" encoding="utf-8"?>
<sst xmlns="http://schemas.openxmlformats.org/spreadsheetml/2006/main" count="2828" uniqueCount="311">
  <si>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</si>
  <si>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</si>
  <si>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</si>
  <si>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</si>
  <si>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</si>
  <si>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</si>
  <si>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</si>
  <si>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</si>
  <si>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兴念雅苑</t>
  </si>
  <si>
    <t>瑞康家园</t>
  </si>
  <si>
    <t>锦华园</t>
  </si>
  <si>
    <t>翰林庭院</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</si>
  <si>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</si>
  <si>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</si>
  <si>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</si>
  <si>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</si>
  <si>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</si>
  <si>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</si>
  <si>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</si>
  <si>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</si>
  <si>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周边有佟馨家园、颐璟万和、金悦府等居住小区，居住小区规模较大，入住率较高，综合评价居住区成熟度较好</t>
  </si>
  <si>
    <t>周边有双河北里、双河南里、时代龙和大道、富强东里等居住小区，居住小区规模较大，入住率较高，综合评价居住区成熟度较好</t>
  </si>
  <si>
    <t>周边有义和庄东里、大庄新村等居住小区，居住小区规模一般，入住率较高，综合评价居住区成熟度一般</t>
  </si>
  <si>
    <r>
      <rPr>
        <sz val="10"/>
        <rFont val="仿宋_GB2312"/>
        <family val="3"/>
        <charset val="134"/>
      </rPr>
      <t>较好</t>
    </r>
  </si>
  <si>
    <t>周边有怡兴园、艺苑桐城、永华北里等居住小区，居住小区规模较大，入住率较高，综合评价居住区成熟度较好</t>
  </si>
  <si>
    <t>交通条件</t>
  </si>
  <si>
    <t>周边有公交车站（兴念雅苑、义和庄北口等），停靠线路有兴25路、兴77路、兴82路、456路、954路等十余条公交线路，距地铁大兴线（义和庄站）约1000米，综合评价交通便捷度较好</t>
  </si>
  <si>
    <t>周边有公交车站（清源路东口、团河路西口），停靠线路有兴24路、兴27路、兴15路、兴59路等十余条公交线路，距地铁4号线（清源路）约900米，综合评价交通便捷度较好</t>
  </si>
  <si>
    <t>周边有公交车站（锦华园小区、泰禾中央广场东等），停靠线路较少，有兴12路、兴65路等公交线路，地铁大兴线（义和庄站）约850米，综合评价交通便捷度一般</t>
  </si>
  <si>
    <t>周边有公交车站（兴政街西口、黄村火车站北），停靠线路有456路、954路、957路、968路等十余条公交线路，距地铁亦庄线（黄村西大街站）约500米，综合评价交通便捷度较好</t>
  </si>
  <si>
    <t>商业设施</t>
  </si>
  <si>
    <t>周边有物美超市、华联生活超市等，商业设施较齐备</t>
  </si>
  <si>
    <t>周边多为住宅配套商业，有物美超市、帝园商城等商业场所，商业设施较齐备</t>
  </si>
  <si>
    <r>
      <rPr>
        <sz val="10"/>
        <rFont val="仿宋_GB2312"/>
        <family val="3"/>
        <charset val="134"/>
      </rPr>
      <t>一般</t>
    </r>
  </si>
  <si>
    <t>自然环境</t>
  </si>
  <si>
    <t>周边有清源公园、大兴滨河森林公园、念坛公园等，绿化面积较大，自然与人环境较好</t>
  </si>
  <si>
    <t>周边有黄村公园等，绿化面积较大，自然与人环境较好</t>
  </si>
  <si>
    <t>周边有清源公园、大兴滨河森林公园等，绿化面积较大，自然与人环境较好</t>
  </si>
  <si>
    <t>公共配套</t>
  </si>
  <si>
    <t>周边有泰禾幼儿园、大兴区第二小学、大兴区第四小学、北京市大兴区永华实验学校等教育设施；北京市大兴区人民医院等医疗设施；中国工商银行、北京银行等配套设施，公共配套设施状况较好</t>
  </si>
  <si>
    <t>周边新安里双语幼儿园、北京大兴黄村镇第一中心小学、大兴三中等教育设施；北京市大兴区中医医院、北京市仁和医院等医疗设施；中国工商银行、北京农商银行等配套设施，公共配套设施状况较好</t>
  </si>
  <si>
    <t>周边有泰禾幼儿园、新星双语艺术幼儿园、大兴区第四小学、北京市大兴区永华实验学校等教育设施；北京市大兴区新康医院等医疗设施；中国工商银行等配套设施，公共配套设施状况一般</t>
  </si>
  <si>
    <r>
      <rPr>
        <sz val="10"/>
        <rFont val="仿宋_GB2312"/>
        <family val="3"/>
        <charset val="134"/>
      </rPr>
      <t>区域内银行、超市、中小学校、餐饮、医院等公共配套设施较齐全</t>
    </r>
  </si>
  <si>
    <t>周边有快乐时光幼儿园、北京市南希双语幼儿园、大兴区第二小学、北京市大兴第五中学等教育设施；北京市大兴区人民医院等医疗设施；北京银行、中国光大银行、中国农业发展银行等配套设施，公共配套设施状况较好</t>
  </si>
  <si>
    <r>
      <rPr>
        <sz val="11"/>
        <color theme="1"/>
        <rFont val="仿宋_GB2312"/>
        <family val="3"/>
        <charset val="134"/>
      </rPr>
      <t>实物状况</t>
    </r>
  </si>
  <si>
    <t>物业服务</t>
  </si>
  <si>
    <t>有专业物业公司，物业服务保障较好</t>
  </si>
  <si>
    <r>
      <rPr>
        <sz val="10"/>
        <rFont val="仿宋_GB2312"/>
        <family val="3"/>
        <charset val="134"/>
      </rPr>
      <t>主力户型为二居，住宅套型较好</t>
    </r>
  </si>
  <si>
    <t>小区环境</t>
  </si>
  <si>
    <r>
      <rPr>
        <sz val="10"/>
        <rFont val="仿宋_GB2312"/>
        <family val="3"/>
        <charset val="134"/>
      </rPr>
      <t>绿化率约为</t>
    </r>
    <r>
      <rPr>
        <sz val="10"/>
        <rFont val="Arial"/>
        <family val="2"/>
      </rPr>
      <t>30%</t>
    </r>
    <r>
      <rPr>
        <sz val="10"/>
        <rFont val="仿宋_GB2312"/>
        <family val="3"/>
        <charset val="134"/>
      </rPr>
      <t>，较好</t>
    </r>
  </si>
  <si>
    <t>绿化率约为35%，较好</t>
  </si>
  <si>
    <r>
      <rPr>
        <sz val="10"/>
        <rFont val="仿宋_GB2312"/>
        <family val="3"/>
        <charset val="134"/>
      </rPr>
      <t>该小区装修为基本装修，未对居住产生不良影响，一般</t>
    </r>
  </si>
  <si>
    <t>绿化率约为30%，好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</si>
  <si>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</si>
  <si>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</si>
  <si>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</si>
  <si>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</si>
  <si>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</si>
  <si>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</si>
  <si>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</si>
  <si>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</si>
  <si>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主力户型为二居室，住宅套型较好</t>
  </si>
  <si>
    <t>主力户型为三居室，住宅套型较好</t>
  </si>
  <si>
    <t>建筑面积</t>
  </si>
  <si>
    <t>80-90</t>
  </si>
  <si>
    <t>110-120</t>
  </si>
  <si>
    <t>朝向、采光、通风</t>
  </si>
  <si>
    <t>朝向好，多为南北朝向，能保证长时间的采光，通风好，综合分析朝向、采光、通风状况好</t>
  </si>
  <si>
    <t>朝向较好，多为南朝向，能保证较长时间的采光，通风较好，综合分析朝向、采光、通风状况较好</t>
  </si>
  <si>
    <t>朝向较好，能保证较长时间的采光，通风较好，较好</t>
  </si>
  <si>
    <t>装修</t>
  </si>
  <si>
    <t>该小区装修为精装修，公共部分装修效果较好，与居住功能相适用，较好</t>
  </si>
  <si>
    <r>
      <rPr>
        <sz val="10"/>
        <rFont val="仿宋_GB2312"/>
        <family val="3"/>
        <charset val="134"/>
      </rPr>
      <t>空间布局与居住功能适宜；休息、学习与活动空间影响不大，较好</t>
    </r>
  </si>
  <si>
    <t>设备</t>
  </si>
  <si>
    <t>未配备家具家电，设备条件一般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</si>
  <si>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</si>
  <si>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</si>
  <si>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</si>
  <si>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</si>
  <si>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</si>
  <si>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</si>
  <si>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</si>
  <si>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</si>
  <si>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</si>
  <si>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</si>
  <si>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</si>
  <si>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</si>
  <si>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</si>
  <si>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二居室</t>
  </si>
  <si>
    <t>三居室</t>
  </si>
  <si>
    <t>南北</t>
  </si>
  <si>
    <t>南</t>
  </si>
  <si>
    <t>序号</t>
  </si>
  <si>
    <t>项目</t>
  </si>
  <si>
    <t>测算值</t>
  </si>
  <si>
    <t>说明</t>
  </si>
  <si>
    <t>折旧及摊销成本</t>
  </si>
  <si>
    <t>本次评估设定估价对象建安为4500元/㎡，则估价对象总建设费用约为245527920元。该项目为钢混结构，非生产用房经济耐用年限为 60 年，将建设成本按直线法折算至每年，即245527920÷60=4092132元。</t>
  </si>
  <si>
    <t>运营费用（元）</t>
  </si>
  <si>
    <t>2=2.1+2.2+2.3</t>
  </si>
  <si>
    <t>维修费（元）</t>
  </si>
  <si>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1.5×12×54561.76=982112</t>
    </r>
    <r>
      <rPr>
        <sz val="10"/>
        <rFont val="宋体"/>
        <family val="3"/>
        <charset val="134"/>
      </rPr>
      <t>元。</t>
    </r>
  </si>
  <si>
    <t>保险费（元）</t>
  </si>
  <si>
    <t>指房屋产权人为使自己的房产避免意外损失而向保险公司支付的费用，一般为建安费用的0.15%-0.3%，本次取值为建安费用的0.3%。则保险费用为245527920×0.3%＝736584元。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</si>
  <si>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</si>
  <si>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根据评估专业人员实地查勘，物业费水平为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3.68×54561.76×12=1558284</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</si>
  <si>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</si>
  <si>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</si>
  <si>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</si>
  <si>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44×54561.76</t>
    </r>
    <r>
      <rPr>
        <sz val="10"/>
        <color rgb="FF000000"/>
        <rFont val="宋体"/>
        <family val="3"/>
        <charset val="134"/>
      </rPr>
      <t>×</t>
    </r>
    <r>
      <rPr>
        <sz val="10"/>
        <color rgb="FF000000"/>
        <rFont val="Arial"/>
        <family val="2"/>
      </rPr>
      <t>2%=576172</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</si>
  <si>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</si>
  <si>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t>指新建、改建、收购共有产权住房所需资金的资金成本，共有产权住房项目资金由两部分组成，一部分为财政拨款的自有资金，占30%；另一部分为银行贷款资金，占70%。其中70%贷款资金贷款期限一般为15年或20年，到期后继续续贷，只付息不还本，本次测算利息为70%资金，5年期贷款利率下的单位年利息，共有产权住房贷款政府对贷款利息给与10%的下浮。故本次利息为170699元。</t>
  </si>
  <si>
    <t>采用lpr5年利率4.65%</t>
  </si>
  <si>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</si>
  <si>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t>共有产权住房属于保障性住房，不以获取利润为主要目的，参照保本微利原则记取利润率，以折旧及摊销成本、运营费用、管理费用、利息之和为基数的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(4092132+3276980+576172+0)×3%=238359</t>
    </r>
    <r>
      <rPr>
        <sz val="1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</si>
  <si>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</si>
  <si>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</si>
  <si>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</si>
  <si>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</si>
  <si>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</si>
  <si>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</si>
  <si>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</si>
  <si>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</si>
  <si>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</si>
  <si>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</si>
  <si>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</si>
  <si>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</si>
  <si>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</si>
  <si>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</si>
  <si>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</si>
  <si>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</si>
  <si>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</si>
  <si>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</si>
  <si>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</si>
  <si>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</si>
  <si>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</si>
  <si>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</si>
  <si>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</si>
  <si>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</si>
  <si>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</si>
  <si>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</si>
  <si>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</si>
  <si>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</si>
  <si>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</si>
  <si>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</si>
  <si>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</si>
  <si>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</si>
  <si>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</si>
  <si>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兴政家园</t>
  </si>
  <si>
    <t>建成年代</t>
  </si>
  <si>
    <t>时间</t>
  </si>
  <si>
    <t>样本数量</t>
  </si>
  <si>
    <t>小区数据</t>
  </si>
  <si>
    <t>季度平均租金</t>
  </si>
  <si>
    <t>季度平均租金（有物业费）</t>
  </si>
  <si>
    <t>物业费</t>
  </si>
  <si>
    <t>元/平方米·月</t>
  </si>
  <si>
    <t>2020年3季度</t>
  </si>
  <si>
    <t>2020-8月</t>
  </si>
  <si>
    <t>供暖费</t>
  </si>
  <si>
    <t>元/平方米·年</t>
  </si>
  <si>
    <t>2020-9月</t>
  </si>
  <si>
    <t>2020年4季度</t>
  </si>
  <si>
    <t>2020-10月</t>
  </si>
  <si>
    <t>2020-11月</t>
  </si>
  <si>
    <t>平均月租金</t>
  </si>
  <si>
    <t>权重</t>
  </si>
  <si>
    <t>结论</t>
  </si>
  <si>
    <t>2020-12月</t>
  </si>
  <si>
    <t>中指数据</t>
  </si>
  <si>
    <t>2021年1季度</t>
  </si>
  <si>
    <t>2021-1月</t>
  </si>
  <si>
    <t>城研数据</t>
  </si>
  <si>
    <t>2021-2月</t>
  </si>
  <si>
    <t>市场数据</t>
  </si>
  <si>
    <t>2021-3月</t>
  </si>
  <si>
    <t>2021年2季度</t>
  </si>
  <si>
    <t>2021-4月</t>
  </si>
  <si>
    <t>2021-5月</t>
  </si>
  <si>
    <t>2021-6月</t>
  </si>
  <si>
    <t>2021年3季度</t>
  </si>
  <si>
    <t>2021-7月</t>
  </si>
  <si>
    <t>大兴区</t>
  </si>
  <si>
    <t>August</t>
  </si>
  <si>
    <t>September</t>
  </si>
  <si>
    <t>October</t>
  </si>
  <si>
    <t>November</t>
  </si>
  <si>
    <t>December</t>
  </si>
  <si>
    <t>January</t>
  </si>
  <si>
    <t>March</t>
  </si>
  <si>
    <t>April</t>
  </si>
  <si>
    <t>May</t>
  </si>
  <si>
    <t>June</t>
  </si>
  <si>
    <t>July</t>
  </si>
  <si>
    <t>日期</t>
  </si>
  <si>
    <t>面积</t>
  </si>
  <si>
    <t>价格</t>
  </si>
  <si>
    <t>单价（含物业、供暖费）</t>
  </si>
  <si>
    <t>单价（不含物业、供暖费）</t>
  </si>
  <si>
    <t>月均（含物业、供暖费）</t>
  </si>
  <si>
    <t>月均（不含物业、供暖费）</t>
  </si>
  <si>
    <t>朝向</t>
  </si>
  <si>
    <t>楼层</t>
  </si>
  <si>
    <t>小区名称</t>
  </si>
  <si>
    <t>年度</t>
  </si>
  <si>
    <t>月度</t>
  </si>
  <si>
    <t>普装</t>
  </si>
  <si>
    <t>低/14层</t>
  </si>
  <si>
    <t>精装修</t>
  </si>
  <si>
    <t>简装</t>
  </si>
  <si>
    <t>低/10层</t>
  </si>
  <si>
    <t>高/6层</t>
  </si>
  <si>
    <t>一居室</t>
  </si>
  <si>
    <t>中/10层</t>
  </si>
  <si>
    <t>低/6层</t>
  </si>
  <si>
    <t>中/6层</t>
  </si>
  <si>
    <t>低/9层</t>
  </si>
  <si>
    <t>中/9层</t>
  </si>
  <si>
    <t>东南</t>
  </si>
  <si>
    <t>高/10层</t>
  </si>
  <si>
    <t>东</t>
  </si>
  <si>
    <t>高/14层</t>
  </si>
  <si>
    <t>西南</t>
  </si>
  <si>
    <t>租金平均单价（元/平方米•月）（不含物业费、不含取暖费）</t>
  </si>
  <si>
    <t>季度平均租金（含物业费）</t>
  </si>
  <si>
    <t>平均月租金（含物业费，不含供暖费）</t>
  </si>
  <si>
    <t>平均租金（不含物业费，不含供暖费）</t>
  </si>
  <si>
    <t>平均租金（含物业费，不含供暖费）</t>
  </si>
  <si>
    <t>月均（含物业、不含供暖费）</t>
  </si>
  <si>
    <t>中/15层</t>
  </si>
  <si>
    <t>中/13层</t>
  </si>
  <si>
    <t>中/12层</t>
  </si>
  <si>
    <t>低/13层</t>
  </si>
  <si>
    <t>东南北</t>
  </si>
  <si>
    <t>高/15层</t>
  </si>
  <si>
    <t>中/14层</t>
  </si>
  <si>
    <t>高/13层</t>
  </si>
  <si>
    <t>高/12层</t>
  </si>
  <si>
    <t>租金平均单价（元/平方米•月）（含物业费、含取暖费）</t>
  </si>
  <si>
    <t>租金平均单价（元/平方米•月）（含物业费、不含取暖费）</t>
  </si>
  <si>
    <t>平均租金</t>
  </si>
  <si>
    <t>February</t>
  </si>
  <si>
    <t>单价</t>
  </si>
  <si>
    <t>样本数量（个）</t>
  </si>
  <si>
    <t>高/20层</t>
  </si>
  <si>
    <t>低/20层</t>
  </si>
  <si>
    <t>低/18层</t>
  </si>
  <si>
    <t>中/18层</t>
  </si>
  <si>
    <t>低/11层</t>
  </si>
  <si>
    <t>高/11层</t>
  </si>
  <si>
    <t>中/20层</t>
  </si>
  <si>
    <t>中/11层</t>
  </si>
  <si>
    <t>规划楼号</t>
  </si>
  <si>
    <t>现状楼号</t>
  </si>
  <si>
    <t>单元</t>
  </si>
  <si>
    <t>总楼层</t>
  </si>
  <si>
    <t>所在楼层</t>
  </si>
  <si>
    <t>房号</t>
  </si>
  <si>
    <t>套型</t>
  </si>
  <si>
    <r>
      <rPr>
        <sz val="10"/>
        <color rgb="FF000000"/>
        <rFont val="Arial"/>
        <family val="2"/>
      </rPr>
      <t>3</t>
    </r>
    <r>
      <rPr>
        <sz val="10"/>
        <color rgb="FF000000"/>
        <rFont val="华文细黑"/>
        <family val="3"/>
        <charset val="134"/>
      </rPr>
      <t>居室</t>
    </r>
  </si>
  <si>
    <r>
      <rPr>
        <sz val="10"/>
        <color rgb="FF000000"/>
        <rFont val="Arial"/>
        <family val="2"/>
      </rPr>
      <t>2</t>
    </r>
    <r>
      <rPr>
        <sz val="10"/>
        <color rgb="FF000000"/>
        <rFont val="华文细黑"/>
        <family val="3"/>
        <charset val="134"/>
      </rPr>
      <t>居室</t>
    </r>
  </si>
  <si>
    <r>
      <rPr>
        <sz val="10"/>
        <color rgb="FF000000"/>
        <rFont val="Arial"/>
        <family val="2"/>
      </rPr>
      <t>1</t>
    </r>
    <r>
      <rPr>
        <sz val="10"/>
        <color rgb="FF000000"/>
        <rFont val="华文细黑"/>
        <family val="3"/>
        <charset val="134"/>
      </rPr>
      <t>居室</t>
    </r>
  </si>
  <si>
    <t>合计</t>
  </si>
  <si>
    <t>部 件</t>
  </si>
  <si>
    <t>装修标准</t>
  </si>
  <si>
    <t>公共走廊及楼梯间门</t>
  </si>
  <si>
    <t>钢制防火门</t>
  </si>
  <si>
    <t>单元门</t>
  </si>
  <si>
    <t>钢制电控防盗门</t>
  </si>
  <si>
    <t>户门</t>
  </si>
  <si>
    <t>钢制保温防盗门</t>
  </si>
  <si>
    <t>室内门</t>
  </si>
  <si>
    <t>卧室：实木复合门；厨房、卫生间：木质半玻百叶门；阳台门：塑钢门</t>
  </si>
  <si>
    <t>外窗</t>
  </si>
  <si>
    <t>节能窗</t>
  </si>
  <si>
    <t>客厅、卧室</t>
  </si>
  <si>
    <t>顶棚：环保涂料；墙面：环保涂料；地面：木地板</t>
  </si>
  <si>
    <t>厨房</t>
  </si>
  <si>
    <t>顶棚：集成吊顶；墙面：墙砖；地面：防滑瓷砖</t>
  </si>
  <si>
    <t>卫生间</t>
  </si>
  <si>
    <t>阳台</t>
  </si>
  <si>
    <t>顶棚：环保涂料；墙面：环保涂料；地面：瓷砖</t>
  </si>
  <si>
    <t>厨房：整体橱柜、燃气灶、抽油烟机、洗菜盆、节水型龙头
卫生间：洗面盆（含配件）、节水型坐便器、节水型淋浴龙头、热水器、盥洗柜、镜柜、毛巾架、纸巾盒
阳台：晾衣杆
定制玄关柜、壁柜、吊柜</t>
  </si>
  <si>
    <r>
      <rPr>
        <sz val="10"/>
        <rFont val="华文细黑"/>
        <family val="3"/>
        <charset val="134"/>
      </rPr>
      <t>楼号</t>
    </r>
  </si>
  <si>
    <r>
      <rPr>
        <sz val="10"/>
        <rFont val="华文细黑"/>
        <family val="3"/>
        <charset val="134"/>
      </rPr>
      <t>户型</t>
    </r>
  </si>
  <si>
    <r>
      <rPr>
        <sz val="10"/>
        <rFont val="华文细黑"/>
        <family val="3"/>
        <charset val="134"/>
      </rPr>
      <t>各套建筑面积（㎡）</t>
    </r>
  </si>
  <si>
    <r>
      <rPr>
        <sz val="10"/>
        <rFont val="华文细黑"/>
        <family val="3"/>
        <charset val="134"/>
      </rPr>
      <t>套数</t>
    </r>
  </si>
  <si>
    <r>
      <rPr>
        <sz val="10"/>
        <rFont val="华文细黑"/>
        <family val="3"/>
        <charset val="134"/>
      </rPr>
      <t>总建筑面积（㎡）</t>
    </r>
  </si>
  <si>
    <r>
      <rPr>
        <sz val="10"/>
        <rFont val="华文细黑"/>
        <family val="3"/>
        <charset val="134"/>
      </rPr>
      <t>总楼层</t>
    </r>
  </si>
  <si>
    <r>
      <rPr>
        <sz val="10"/>
        <rFont val="华文细黑"/>
        <family val="3"/>
        <charset val="134"/>
      </rPr>
      <t>所在楼层</t>
    </r>
  </si>
  <si>
    <r>
      <rPr>
        <sz val="10"/>
        <rFont val="华文细黑"/>
        <family val="3"/>
        <charset val="134"/>
      </rPr>
      <t>朝向</t>
    </r>
  </si>
  <si>
    <r>
      <rPr>
        <sz val="10"/>
        <color theme="1"/>
        <rFont val="华文细黑"/>
        <family val="3"/>
        <charset val="134"/>
      </rPr>
      <t>一居室</t>
    </r>
  </si>
  <si>
    <r>
      <rPr>
        <sz val="10"/>
        <color theme="1"/>
        <rFont val="华文细黑"/>
        <family val="3"/>
        <charset val="134"/>
      </rPr>
      <t>南</t>
    </r>
  </si>
  <si>
    <r>
      <rPr>
        <sz val="10"/>
        <color theme="1"/>
        <rFont val="华文细黑"/>
        <family val="3"/>
        <charset val="134"/>
      </rPr>
      <t>二居室</t>
    </r>
  </si>
  <si>
    <t>89.03-89.74</t>
  </si>
  <si>
    <t>1-20</t>
  </si>
  <si>
    <r>
      <rPr>
        <sz val="10"/>
        <color theme="1"/>
        <rFont val="华文细黑"/>
        <family val="3"/>
        <charset val="134"/>
      </rPr>
      <t>南北</t>
    </r>
  </si>
  <si>
    <r>
      <rPr>
        <sz val="10"/>
        <color theme="1"/>
        <rFont val="华文细黑"/>
        <family val="3"/>
        <charset val="134"/>
      </rPr>
      <t>三居室</t>
    </r>
  </si>
  <si>
    <r>
      <rPr>
        <sz val="10"/>
        <color theme="1"/>
        <rFont val="Arial"/>
        <family val="2"/>
      </rPr>
      <t>113.4</t>
    </r>
    <r>
      <rPr>
        <sz val="10"/>
        <color theme="1"/>
        <rFont val="宋体"/>
        <family val="3"/>
        <charset val="134"/>
      </rPr>
      <t>、</t>
    </r>
    <r>
      <rPr>
        <sz val="10"/>
        <color theme="1"/>
        <rFont val="Arial"/>
        <family val="2"/>
      </rPr>
      <t>113.73</t>
    </r>
  </si>
  <si>
    <r>
      <rPr>
        <sz val="10"/>
        <color theme="1"/>
        <rFont val="华文细黑"/>
        <family val="3"/>
        <charset val="134"/>
      </rPr>
      <t>小计</t>
    </r>
  </si>
  <si>
    <t>89.04-89.74</t>
  </si>
  <si>
    <r>
      <rPr>
        <sz val="10"/>
        <color theme="1"/>
        <rFont val="Arial"/>
        <family val="2"/>
      </rPr>
      <t>113.4</t>
    </r>
    <r>
      <rPr>
        <sz val="10"/>
        <color theme="1"/>
        <rFont val="宋体"/>
        <family val="3"/>
        <charset val="134"/>
      </rPr>
      <t>、</t>
    </r>
    <r>
      <rPr>
        <sz val="10"/>
        <color theme="1"/>
        <rFont val="Arial"/>
        <family val="2"/>
      </rPr>
      <t>113.74</t>
    </r>
  </si>
  <si>
    <t>85.28-86.16</t>
  </si>
  <si>
    <t>1-17</t>
  </si>
  <si>
    <t>108.84-109.15</t>
  </si>
  <si>
    <t>85.34-86.23</t>
  </si>
  <si>
    <t>1-16</t>
  </si>
  <si>
    <t>108.93-109.23</t>
  </si>
  <si>
    <r>
      <rPr>
        <sz val="10"/>
        <color theme="1"/>
        <rFont val="华文细黑"/>
        <family val="3"/>
        <charset val="134"/>
      </rPr>
      <t>合计</t>
    </r>
  </si>
  <si>
    <t>均不含</t>
    <phoneticPr fontId="28" type="noConversion"/>
  </si>
  <si>
    <t>物业费</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</si>
</sst>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80" formatCode="0.0%"/>
    <numFmt numFmtId="181" formatCode="yyyy&quot;年&quot;m&quot;月&quot;d&quot;日&quot;;@"/>
    <numFmt numFmtId="182" formatCode="0_ "/>
    <numFmt numFmtId="183" formatCode="0.00_ "/>
  </numFmts>
  <fonts count="29">
    <font>
      <sz val="11"/>
      <color theme="1"/>
      <name val="宋体"/>
      <charset val="134"/>
      <scheme val="minor"/>
    </font>
    <font>
      <sz val="10"/>
      <color theme="1"/>
      <name val="华文细黑"/>
      <charset val="134"/>
    </font>
    <font>
      <sz val="10"/>
      <name val="华文细黑"/>
      <charset val="134"/>
    </font>
    <font>
      <sz val="10"/>
      <name val="Arial"/>
      <family val="2"/>
    </font>
    <font>
      <sz val="10"/>
      <color theme="1"/>
      <name val="Arial"/>
      <family val="2"/>
    </font>
    <font>
      <b/>
      <sz val="10"/>
      <color rgb="FF000000"/>
      <name val="华文细黑"/>
      <charset val="134"/>
    </font>
    <font>
      <sz val="10"/>
      <color rgb="FF000000"/>
      <name val="Arial"/>
      <family val="2"/>
    </font>
    <font>
      <sz val="10"/>
      <color rgb="FF000000"/>
      <name val="华文细黑"/>
      <charset val="134"/>
    </font>
    <font>
      <sz val="11"/>
      <color rgb="FF666666"/>
      <name val="微软雅黑"/>
      <charset val="134"/>
    </font>
    <font>
      <sz val="10.5"/>
      <color theme="1"/>
      <name val="Arial"/>
      <family val="2"/>
    </font>
    <font>
      <sz val="10"/>
      <color rgb="FF000000"/>
      <name val="宋体"/>
      <family val="3"/>
      <charset val="134"/>
    </font>
    <font>
      <sz val="10"/>
      <name val="宋体"/>
      <family val="3"/>
      <charset val="134"/>
    </font>
    <font>
      <sz val="10"/>
      <color rgb="FFFF0000"/>
      <name val="宋体"/>
      <family val="3"/>
      <charset val="134"/>
    </font>
    <font>
      <b/>
      <sz val="10.5"/>
      <name val="宋体"/>
      <family val="3"/>
      <charset val="134"/>
    </font>
    <font>
      <sz val="10"/>
      <name val="仿宋_GB2312"/>
      <family val="3"/>
      <charset val="134"/>
    </font>
    <font>
      <sz val="11"/>
      <color theme="1"/>
      <name val="Arial"/>
      <family val="2"/>
    </font>
    <font>
      <sz val="10"/>
      <color rgb="FFFF0000"/>
      <name val="Arial"/>
      <family val="2"/>
    </font>
    <font>
      <b/>
      <sz val="11"/>
      <color theme="1"/>
      <name val="宋体"/>
      <family val="3"/>
      <charset val="134"/>
      <scheme val="minor"/>
    </font>
    <font>
      <sz val="11"/>
      <color indexed="8"/>
      <name val="宋体"/>
      <family val="3"/>
      <charset val="134"/>
    </font>
    <font>
      <sz val="12"/>
      <name val="宋体"/>
      <family val="3"/>
      <charset val="134"/>
    </font>
    <font>
      <sz val="11"/>
      <color theme="1"/>
      <name val="宋体"/>
      <family val="3"/>
      <charset val="134"/>
      <scheme val="minor"/>
    </font>
    <font>
      <sz val="12"/>
      <color theme="1"/>
      <name val="宋体"/>
      <family val="3"/>
      <charset val="134"/>
      <scheme val="minor"/>
    </font>
    <font>
      <sz val="10"/>
      <color theme="1"/>
      <name val="宋体"/>
      <family val="3"/>
      <charset val="134"/>
    </font>
    <font>
      <sz val="11"/>
      <color theme="1"/>
      <name val="仿宋_GB2312"/>
      <family val="3"/>
      <charset val="134"/>
    </font>
    <font>
      <sz val="11"/>
      <color theme="1"/>
      <name val="宋体"/>
      <family val="3"/>
      <charset val="134"/>
      <scheme val="minor"/>
    </font>
    <font>
      <sz val="10"/>
      <color rgb="FF000000"/>
      <name val="华文细黑"/>
      <family val="3"/>
      <charset val="134"/>
    </font>
    <font>
      <sz val="10"/>
      <name val="华文细黑"/>
      <family val="3"/>
      <charset val="134"/>
    </font>
    <font>
      <sz val="10"/>
      <color theme="1"/>
      <name val="华文细黑"/>
      <family val="3"/>
      <charset val="134"/>
    </font>
    <font>
      <sz val="9"/>
      <name val="宋体"/>
      <family val="3"/>
      <charset val="134"/>
      <scheme val="minor"/>
    </font>
  </fonts>
  <fills count="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5117038483843"/>
        <bgColor indexed="64"/>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103">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3"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3"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8" fillId="0" borderId="0">
      <alignment vertical="center"/>
    </xf>
    <xf numFmtId="0" fontId="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4"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24" fillId="0" borderId="0"/>
    <xf numFmtId="0" fontId="18" fillId="0" borderId="0">
      <alignment vertical="center"/>
    </xf>
    <xf numFmtId="0" fontId="19" fillId="0" borderId="0">
      <alignment vertical="center"/>
    </xf>
  </cellStyleXfs>
  <cellXfs count="15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Fill="1" applyBorder="1" applyAlignment="1">
      <alignment horizontal="left" vertical="center"/>
    </xf>
    <xf numFmtId="0" fontId="24" fillId="0" borderId="0" xfId="45">
      <alignment vertical="center"/>
    </xf>
    <xf numFmtId="0" fontId="5" fillId="0" borderId="2" xfId="45" applyFont="1" applyBorder="1" applyAlignment="1">
      <alignment horizontal="justify" vertical="center" wrapText="1"/>
    </xf>
    <xf numFmtId="0" fontId="5" fillId="0" borderId="3" xfId="45" applyFont="1" applyBorder="1" applyAlignment="1">
      <alignment horizontal="justify" vertical="center" wrapText="1"/>
    </xf>
    <xf numFmtId="0" fontId="6" fillId="0" borderId="4" xfId="45" applyFont="1" applyBorder="1" applyAlignment="1">
      <alignment horizontal="justify" vertical="center"/>
    </xf>
    <xf numFmtId="0" fontId="7" fillId="0" borderId="5" xfId="45" applyFont="1" applyBorder="1" applyAlignment="1">
      <alignment horizontal="justify" vertical="center"/>
    </xf>
    <xf numFmtId="0" fontId="6" fillId="0" borderId="5" xfId="45" applyFont="1" applyBorder="1" applyAlignment="1">
      <alignment horizontal="justify" vertical="center"/>
    </xf>
    <xf numFmtId="0" fontId="6" fillId="0" borderId="5" xfId="45" applyFont="1" applyBorder="1" applyAlignment="1">
      <alignment horizontal="justify" vertical="center" wrapText="1"/>
    </xf>
    <xf numFmtId="0" fontId="6" fillId="0" borderId="5" xfId="45" applyNumberFormat="1" applyFont="1" applyBorder="1" applyAlignment="1">
      <alignment horizontal="justify" vertical="center"/>
    </xf>
    <xf numFmtId="0" fontId="6" fillId="0" borderId="5" xfId="45" applyNumberFormat="1" applyFont="1" applyBorder="1" applyAlignment="1">
      <alignment horizontal="justify" vertical="center" wrapText="1"/>
    </xf>
    <xf numFmtId="0" fontId="6" fillId="0" borderId="6" xfId="45" applyFont="1" applyBorder="1" applyAlignment="1">
      <alignment horizontal="justify" vertical="center"/>
    </xf>
    <xf numFmtId="0" fontId="7" fillId="0" borderId="7" xfId="45" applyFont="1" applyBorder="1" applyAlignment="1">
      <alignment horizontal="justify" vertical="center"/>
    </xf>
    <xf numFmtId="0" fontId="6" fillId="0" borderId="7" xfId="45" applyFont="1" applyBorder="1" applyAlignment="1">
      <alignment horizontal="justify" vertical="center"/>
    </xf>
    <xf numFmtId="0" fontId="6" fillId="0" borderId="7" xfId="45" applyFont="1" applyBorder="1" applyAlignment="1">
      <alignment horizontal="justify" vertical="center" wrapText="1"/>
    </xf>
    <xf numFmtId="0" fontId="6" fillId="0" borderId="2" xfId="45" applyFont="1" applyBorder="1" applyAlignment="1">
      <alignment horizontal="justify" vertical="center"/>
    </xf>
    <xf numFmtId="0" fontId="7" fillId="0" borderId="3" xfId="45" applyFont="1" applyBorder="1" applyAlignment="1">
      <alignment horizontal="justify" vertical="center"/>
    </xf>
    <xf numFmtId="0" fontId="6" fillId="0" borderId="3" xfId="45" applyFont="1" applyBorder="1" applyAlignment="1">
      <alignment horizontal="justify" vertical="center"/>
    </xf>
    <xf numFmtId="0" fontId="6" fillId="0" borderId="3" xfId="45" applyFont="1" applyBorder="1" applyAlignment="1">
      <alignment horizontal="justify" vertical="center" wrapText="1"/>
    </xf>
    <xf numFmtId="0" fontId="7" fillId="0" borderId="4" xfId="45" applyFont="1" applyBorder="1" applyAlignment="1">
      <alignment horizontal="justify" vertical="center"/>
    </xf>
    <xf numFmtId="0" fontId="6" fillId="0" borderId="7" xfId="45" applyNumberFormat="1" applyFont="1" applyBorder="1" applyAlignment="1">
      <alignment horizontal="justify" vertical="center" wrapText="1"/>
    </xf>
    <xf numFmtId="0" fontId="6" fillId="0" borderId="3" xfId="45" applyNumberFormat="1" applyFont="1" applyBorder="1" applyAlignment="1">
      <alignment horizontal="justify" vertical="center" wrapText="1"/>
    </xf>
    <xf numFmtId="0" fontId="1" fillId="0" borderId="0" xfId="100" applyFont="1" applyAlignment="1">
      <alignment horizontal="left"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0" borderId="1" xfId="100" applyNumberFormat="1" applyFont="1" applyBorder="1" applyAlignment="1">
      <alignment horizontal="left" vertical="center"/>
    </xf>
    <xf numFmtId="17" fontId="1" fillId="0" borderId="1" xfId="100" applyNumberFormat="1" applyFont="1" applyBorder="1" applyAlignment="1">
      <alignment horizontal="left" vertical="center"/>
    </xf>
    <xf numFmtId="0" fontId="24" fillId="0" borderId="0" xfId="100" applyAlignment="1">
      <alignment vertical="center"/>
    </xf>
    <xf numFmtId="0" fontId="7" fillId="0" borderId="1" xfId="100" applyFont="1" applyBorder="1" applyAlignment="1">
      <alignment horizontal="left" vertical="center" wrapText="1"/>
    </xf>
    <xf numFmtId="14" fontId="1" fillId="0" borderId="1" xfId="100" applyNumberFormat="1" applyFont="1" applyBorder="1" applyAlignment="1">
      <alignment horizontal="left" vertical="center"/>
    </xf>
    <xf numFmtId="0" fontId="1" fillId="0" borderId="1" xfId="100" applyFont="1" applyBorder="1" applyAlignment="1">
      <alignment horizontal="left" vertical="center" wrapText="1"/>
    </xf>
    <xf numFmtId="0" fontId="1" fillId="0" borderId="1" xfId="45" applyFont="1" applyBorder="1" applyAlignment="1">
      <alignment horizontal="left" vertical="center"/>
    </xf>
    <xf numFmtId="0" fontId="1" fillId="0" borderId="0" xfId="0" applyFont="1" applyAlignment="1">
      <alignment horizontal="left"/>
    </xf>
    <xf numFmtId="0" fontId="1" fillId="0" borderId="12" xfId="0" applyNumberFormat="1" applyFont="1" applyBorder="1" applyAlignment="1">
      <alignment vertical="center"/>
    </xf>
    <xf numFmtId="0" fontId="1" fillId="0" borderId="1" xfId="0" applyNumberFormat="1" applyFont="1" applyFill="1" applyBorder="1" applyAlignment="1">
      <alignment horizontal="left" vertical="center"/>
    </xf>
    <xf numFmtId="0" fontId="1" fillId="0" borderId="1" xfId="0" applyNumberFormat="1" applyFont="1" applyBorder="1" applyAlignment="1">
      <alignment horizontal="left" vertical="center"/>
    </xf>
    <xf numFmtId="17" fontId="1" fillId="0" borderId="1" xfId="0" applyNumberFormat="1"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horizontal="left"/>
    </xf>
    <xf numFmtId="14" fontId="1" fillId="0" borderId="0" xfId="0" applyNumberFormat="1" applyFont="1" applyAlignment="1">
      <alignment horizontal="left" vertical="center"/>
    </xf>
    <xf numFmtId="0" fontId="0" fillId="0" borderId="0" xfId="0" applyAlignment="1">
      <alignment horizontal="left"/>
    </xf>
    <xf numFmtId="0" fontId="1" fillId="0" borderId="12"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1" fillId="0" borderId="12" xfId="0" applyFont="1" applyBorder="1" applyAlignment="1">
      <alignment horizontal="left" vertical="center"/>
    </xf>
    <xf numFmtId="0" fontId="0" fillId="0" borderId="12" xfId="0" applyBorder="1" applyAlignment="1">
      <alignment horizontal="left"/>
    </xf>
    <xf numFmtId="0" fontId="0" fillId="0" borderId="1" xfId="0" applyBorder="1" applyAlignment="1">
      <alignment horizontal="left"/>
    </xf>
    <xf numFmtId="0" fontId="1" fillId="0" borderId="1" xfId="0" applyNumberFormat="1" applyFont="1" applyBorder="1" applyAlignment="1">
      <alignment horizontal="left"/>
    </xf>
    <xf numFmtId="0" fontId="1" fillId="0" borderId="0" xfId="0" applyNumberFormat="1" applyFont="1" applyAlignment="1">
      <alignment horizontal="left" vertical="center"/>
    </xf>
    <xf numFmtId="0" fontId="0" fillId="0" borderId="0" xfId="0" applyAlignment="1">
      <alignment vertical="center"/>
    </xf>
    <xf numFmtId="0" fontId="8" fillId="2" borderId="1" xfId="100" applyFont="1" applyFill="1" applyBorder="1" applyAlignment="1">
      <alignment horizontal="center" vertical="center" wrapText="1"/>
    </xf>
    <xf numFmtId="0" fontId="9" fillId="0" borderId="0" xfId="45" applyFont="1">
      <alignment vertical="center"/>
    </xf>
    <xf numFmtId="0" fontId="8" fillId="0" borderId="0" xfId="100" applyFont="1" applyBorder="1" applyAlignment="1">
      <alignment horizontal="left" vertical="center" wrapText="1"/>
    </xf>
    <xf numFmtId="0" fontId="24" fillId="0" borderId="0" xfId="100" applyBorder="1"/>
    <xf numFmtId="14" fontId="8" fillId="2" borderId="1" xfId="100" applyNumberFormat="1" applyFont="1" applyFill="1" applyBorder="1" applyAlignment="1">
      <alignment horizontal="center" vertical="center" wrapText="1"/>
    </xf>
    <xf numFmtId="0" fontId="8" fillId="3" borderId="1" xfId="100" applyFont="1" applyFill="1" applyBorder="1" applyAlignment="1" applyProtection="1">
      <alignment horizontal="center" vertical="center" wrapText="1"/>
      <protection locked="0"/>
    </xf>
    <xf numFmtId="0" fontId="24" fillId="2" borderId="1" xfId="100" applyFill="1" applyBorder="1" applyAlignment="1">
      <alignment vertical="center"/>
    </xf>
    <xf numFmtId="0" fontId="8" fillId="2" borderId="9" xfId="100" applyFont="1" applyFill="1" applyBorder="1" applyAlignment="1">
      <alignment horizontal="center" vertical="center" wrapText="1"/>
    </xf>
    <xf numFmtId="0" fontId="0" fillId="4" borderId="1" xfId="100" applyFont="1" applyFill="1" applyBorder="1" applyProtection="1">
      <protection locked="0"/>
    </xf>
    <xf numFmtId="0" fontId="0" fillId="2" borderId="1" xfId="100" applyFont="1" applyFill="1" applyBorder="1"/>
    <xf numFmtId="0" fontId="24" fillId="0" borderId="1" xfId="100" applyBorder="1" applyProtection="1">
      <protection locked="0"/>
    </xf>
    <xf numFmtId="0" fontId="8" fillId="0" borderId="1" xfId="100" applyFont="1" applyBorder="1" applyAlignment="1" applyProtection="1">
      <alignment horizontal="left" vertical="center" wrapText="1"/>
      <protection locked="0"/>
    </xf>
    <xf numFmtId="0" fontId="24" fillId="0" borderId="0" xfId="45" applyAlignment="1">
      <alignment horizontal="left" vertical="center"/>
    </xf>
    <xf numFmtId="0" fontId="10" fillId="0" borderId="1" xfId="0" applyFont="1" applyBorder="1" applyAlignment="1">
      <alignment horizontal="left" vertical="center" wrapText="1"/>
    </xf>
    <xf numFmtId="0" fontId="6" fillId="0" borderId="1" xfId="0" applyFont="1" applyBorder="1" applyAlignment="1">
      <alignment horizontal="left" vertical="center" wrapText="1"/>
    </xf>
    <xf numFmtId="182" fontId="6"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182" fontId="24" fillId="0" borderId="0" xfId="45" applyNumberFormat="1" applyAlignment="1">
      <alignment horizontal="left" vertical="center"/>
    </xf>
    <xf numFmtId="182" fontId="6" fillId="4" borderId="1" xfId="0" applyNumberFormat="1" applyFont="1" applyFill="1" applyBorder="1" applyAlignment="1">
      <alignment horizontal="left" vertical="center" wrapText="1"/>
    </xf>
    <xf numFmtId="0" fontId="24" fillId="5" borderId="0" xfId="45" applyFill="1" applyAlignment="1">
      <alignment horizontal="left" vertical="center"/>
    </xf>
    <xf numFmtId="10" fontId="24" fillId="0" borderId="0" xfId="45" applyNumberFormat="1" applyAlignment="1">
      <alignment horizontal="left" vertical="center"/>
    </xf>
    <xf numFmtId="0" fontId="6"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24" fillId="0" borderId="0" xfId="45" applyBorder="1" applyAlignment="1">
      <alignment horizontal="left" vertical="center"/>
    </xf>
    <xf numFmtId="0" fontId="10" fillId="0" borderId="0" xfId="0" applyFont="1" applyBorder="1" applyAlignment="1">
      <alignment horizontal="left" vertical="center" wrapText="1"/>
    </xf>
    <xf numFmtId="0" fontId="24" fillId="0" borderId="0" xfId="45" applyAlignment="1">
      <alignment horizontal="left" vertical="center" wrapText="1"/>
    </xf>
    <xf numFmtId="0" fontId="13" fillId="0" borderId="0" xfId="0" applyFont="1" applyFill="1" applyBorder="1" applyAlignment="1">
      <alignment horizontal="center"/>
    </xf>
    <xf numFmtId="0" fontId="3" fillId="0" borderId="1" xfId="62" applyFont="1" applyFill="1" applyBorder="1" applyAlignment="1">
      <alignment horizontal="center" vertical="center" wrapText="1"/>
    </xf>
    <xf numFmtId="181" fontId="3" fillId="0" borderId="1" xfId="62" applyNumberFormat="1" applyFont="1" applyFill="1" applyBorder="1" applyAlignment="1">
      <alignment horizontal="center" vertical="center" wrapText="1"/>
    </xf>
    <xf numFmtId="0" fontId="3" fillId="0" borderId="1" xfId="62" applyFont="1" applyFill="1" applyBorder="1" applyAlignment="1">
      <alignment horizontal="center" vertical="center"/>
    </xf>
    <xf numFmtId="0" fontId="14" fillId="0" borderId="1" xfId="62" applyFont="1" applyFill="1" applyBorder="1" applyAlignment="1">
      <alignment horizontal="center" vertical="center" wrapText="1"/>
    </xf>
    <xf numFmtId="0" fontId="16" fillId="0" borderId="1" xfId="62" applyFont="1" applyFill="1" applyBorder="1" applyAlignment="1">
      <alignment horizontal="center" vertical="center" wrapText="1"/>
    </xf>
    <xf numFmtId="180" fontId="14" fillId="0" borderId="1" xfId="62" applyNumberFormat="1" applyFont="1" applyFill="1" applyBorder="1" applyAlignment="1">
      <alignment horizontal="center" vertical="center" wrapText="1"/>
    </xf>
    <xf numFmtId="0" fontId="15" fillId="0" borderId="16" xfId="0" applyFont="1" applyBorder="1" applyAlignment="1">
      <alignment vertical="center"/>
    </xf>
    <xf numFmtId="0" fontId="3" fillId="6" borderId="1" xfId="62" applyFont="1" applyFill="1" applyBorder="1" applyAlignment="1">
      <alignment horizontal="center" vertical="center" wrapText="1"/>
    </xf>
    <xf numFmtId="0" fontId="0" fillId="0" borderId="0" xfId="0" applyFont="1" applyAlignment="1">
      <alignment horizontal="left"/>
    </xf>
    <xf numFmtId="180" fontId="3" fillId="0" borderId="1" xfId="62" applyNumberFormat="1" applyFont="1" applyFill="1" applyBorder="1" applyAlignment="1">
      <alignment horizontal="center" vertical="center" wrapText="1"/>
    </xf>
    <xf numFmtId="0" fontId="15" fillId="0" borderId="0" xfId="0" applyFont="1" applyAlignment="1">
      <alignment vertical="center"/>
    </xf>
    <xf numFmtId="0" fontId="0" fillId="0" borderId="0" xfId="0" applyFont="1" applyAlignment="1">
      <alignment vertical="center"/>
    </xf>
    <xf numFmtId="0" fontId="13" fillId="0" borderId="0" xfId="0" applyFont="1" applyFill="1" applyBorder="1" applyAlignment="1">
      <alignment horizontal="center"/>
    </xf>
    <xf numFmtId="0" fontId="3" fillId="0" borderId="12" xfId="62" applyFont="1" applyFill="1" applyBorder="1" applyAlignment="1">
      <alignment horizontal="center" vertical="center" wrapText="1"/>
    </xf>
    <xf numFmtId="0" fontId="3" fillId="0" borderId="14" xfId="62" applyFont="1" applyFill="1" applyBorder="1" applyAlignment="1">
      <alignment horizontal="center" vertical="center" wrapText="1"/>
    </xf>
    <xf numFmtId="0" fontId="3" fillId="0" borderId="1" xfId="62" applyFont="1" applyFill="1" applyBorder="1" applyAlignment="1">
      <alignment horizontal="center" vertical="center" wrapText="1"/>
    </xf>
    <xf numFmtId="0" fontId="14" fillId="0" borderId="12" xfId="62" applyFont="1" applyFill="1" applyBorder="1" applyAlignment="1">
      <alignment horizontal="center" vertical="center" wrapText="1"/>
    </xf>
    <xf numFmtId="0" fontId="11" fillId="0" borderId="12" xfId="62" applyFont="1" applyFill="1" applyBorder="1" applyAlignment="1">
      <alignment horizontal="center" vertical="center" wrapText="1"/>
    </xf>
    <xf numFmtId="183" fontId="3" fillId="0" borderId="12" xfId="62" applyNumberFormat="1" applyFont="1" applyFill="1" applyBorder="1" applyAlignment="1">
      <alignment horizontal="center" vertical="center" wrapText="1"/>
    </xf>
    <xf numFmtId="183" fontId="3" fillId="0" borderId="14" xfId="62" applyNumberFormat="1" applyFont="1" applyFill="1" applyBorder="1" applyAlignment="1">
      <alignment horizontal="center" vertical="center" wrapText="1"/>
    </xf>
    <xf numFmtId="0" fontId="3" fillId="0" borderId="1" xfId="62" applyFont="1" applyFill="1" applyBorder="1" applyAlignment="1">
      <alignment vertical="center" wrapText="1"/>
    </xf>
    <xf numFmtId="183" fontId="3" fillId="0" borderId="1" xfId="62" applyNumberFormat="1" applyFont="1" applyFill="1" applyBorder="1" applyAlignment="1">
      <alignment horizontal="center" vertical="center" wrapText="1"/>
    </xf>
    <xf numFmtId="4" fontId="3" fillId="0" borderId="1" xfId="62" applyNumberFormat="1" applyFont="1" applyFill="1" applyBorder="1" applyAlignment="1">
      <alignment horizontal="center" vertical="center" wrapText="1"/>
    </xf>
    <xf numFmtId="4" fontId="3" fillId="0" borderId="12" xfId="62" applyNumberFormat="1" applyFont="1" applyFill="1" applyBorder="1" applyAlignment="1">
      <alignment horizontal="center" vertical="center" wrapText="1"/>
    </xf>
    <xf numFmtId="4" fontId="3" fillId="0" borderId="14" xfId="62" applyNumberFormat="1" applyFont="1" applyFill="1" applyBorder="1" applyAlignment="1">
      <alignment horizontal="center" vertical="center" wrapText="1"/>
    </xf>
    <xf numFmtId="0" fontId="3" fillId="0" borderId="0" xfId="62" applyFont="1" applyFill="1" applyBorder="1" applyAlignment="1">
      <alignment horizontal="left"/>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 fillId="0" borderId="1" xfId="0" applyNumberFormat="1" applyFont="1" applyFill="1" applyBorder="1" applyAlignment="1">
      <alignment horizontal="left"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 xfId="0" applyNumberFormat="1"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0" fillId="0" borderId="1" xfId="0" applyBorder="1" applyAlignment="1">
      <alignment horizontal="left"/>
    </xf>
    <xf numFmtId="0" fontId="1" fillId="0" borderId="13" xfId="0" applyFont="1" applyBorder="1" applyAlignment="1">
      <alignment horizontal="left" vertical="center"/>
    </xf>
    <xf numFmtId="0" fontId="0" fillId="0" borderId="1" xfId="0" applyBorder="1" applyAlignment="1">
      <alignment horizontal="left" vertical="center"/>
    </xf>
    <xf numFmtId="0" fontId="1" fillId="0" borderId="1" xfId="0" applyNumberFormat="1"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8" xfId="100" applyFont="1" applyBorder="1" applyAlignment="1">
      <alignment horizontal="center" vertical="center"/>
    </xf>
    <xf numFmtId="0" fontId="1" fillId="0" borderId="0" xfId="100" applyFont="1" applyAlignment="1">
      <alignment horizontal="center" vertical="center"/>
    </xf>
    <xf numFmtId="0" fontId="1" fillId="0" borderId="1" xfId="100" applyNumberFormat="1" applyFont="1" applyFill="1" applyBorder="1" applyAlignment="1">
      <alignment horizontal="left" vertical="center"/>
    </xf>
    <xf numFmtId="0" fontId="1" fillId="0" borderId="1" xfId="100" applyFont="1" applyBorder="1" applyAlignment="1">
      <alignment horizontal="left" vertical="center"/>
    </xf>
    <xf numFmtId="0" fontId="1" fillId="0" borderId="1" xfId="100" applyFont="1" applyBorder="1" applyAlignment="1">
      <alignment horizontal="center" vertical="center"/>
    </xf>
    <xf numFmtId="0" fontId="1" fillId="0" borderId="9" xfId="100" applyFont="1" applyBorder="1" applyAlignment="1">
      <alignment horizontal="left" vertical="center"/>
    </xf>
    <xf numFmtId="0" fontId="1" fillId="0" borderId="10" xfId="100" applyFont="1" applyBorder="1" applyAlignment="1">
      <alignment horizontal="left" vertical="center"/>
    </xf>
    <xf numFmtId="0" fontId="1" fillId="0" borderId="11" xfId="100" applyFont="1" applyBorder="1" applyAlignment="1">
      <alignment horizontal="left" vertical="center"/>
    </xf>
    <xf numFmtId="0" fontId="4" fillId="0" borderId="1" xfId="0" applyFont="1" applyBorder="1" applyAlignment="1">
      <alignment horizontal="left" vertical="center"/>
    </xf>
    <xf numFmtId="0" fontId="1" fillId="4" borderId="1" xfId="100" applyFont="1" applyFill="1" applyBorder="1" applyAlignment="1">
      <alignment horizontal="left" vertical="center"/>
    </xf>
    <xf numFmtId="0" fontId="1" fillId="4" borderId="1" xfId="100" applyNumberFormat="1" applyFont="1" applyFill="1" applyBorder="1" applyAlignment="1">
      <alignment horizontal="left" vertical="center"/>
    </xf>
    <xf numFmtId="0" fontId="1" fillId="4" borderId="1" xfId="100" applyFont="1" applyFill="1" applyBorder="1" applyAlignment="1">
      <alignment horizontal="left" vertical="center"/>
    </xf>
    <xf numFmtId="0" fontId="27" fillId="4" borderId="1" xfId="100" applyFont="1" applyFill="1" applyBorder="1" applyAlignment="1">
      <alignment horizontal="left" vertical="center"/>
    </xf>
    <xf numFmtId="0" fontId="27" fillId="4" borderId="0" xfId="100" applyFont="1" applyFill="1" applyAlignment="1">
      <alignment horizontal="left" vertical="center"/>
    </xf>
    <xf numFmtId="0" fontId="1" fillId="4" borderId="0" xfId="100" applyFont="1" applyFill="1" applyAlignment="1">
      <alignment horizontal="left" vertical="center"/>
    </xf>
    <xf numFmtId="0" fontId="1" fillId="4" borderId="0" xfId="100" applyFont="1" applyFill="1" applyAlignment="1">
      <alignment horizontal="center" vertical="center"/>
    </xf>
    <xf numFmtId="0" fontId="1" fillId="4" borderId="0" xfId="100" applyNumberFormat="1" applyFont="1" applyFill="1" applyBorder="1" applyAlignment="1">
      <alignment horizontal="left" vertical="center"/>
    </xf>
    <xf numFmtId="0" fontId="20" fillId="0" borderId="0" xfId="0" applyFont="1" applyAlignment="1">
      <alignment vertical="center"/>
    </xf>
    <xf numFmtId="0" fontId="17" fillId="4" borderId="0" xfId="0" applyFont="1" applyFill="1" applyAlignment="1">
      <alignment vertical="center"/>
    </xf>
  </cellXfs>
  <cellStyles count="103">
    <cellStyle name="常规" xfId="0" builtinId="0"/>
    <cellStyle name="常规 10" xfId="17"/>
    <cellStyle name="常规 10 2" xfId="20"/>
    <cellStyle name="常规 10 8" xfId="21"/>
    <cellStyle name="常规 11" xfId="22"/>
    <cellStyle name="常规 11 2" xfId="24"/>
    <cellStyle name="常规 11 9" xfId="9"/>
    <cellStyle name="常规 12" xfId="10"/>
    <cellStyle name="常规 12 10" xfId="16"/>
    <cellStyle name="常规 12 2" xfId="25"/>
    <cellStyle name="常规 13" xfId="23"/>
    <cellStyle name="常规 13 2" xfId="3"/>
    <cellStyle name="常规 14" xfId="26"/>
    <cellStyle name="常规 14 2" xfId="28"/>
    <cellStyle name="常规 15" xfId="30"/>
    <cellStyle name="常规 15 2" xfId="5"/>
    <cellStyle name="常规 16" xfId="14"/>
    <cellStyle name="常规 16 2" xfId="18"/>
    <cellStyle name="常规 17" xfId="32"/>
    <cellStyle name="常规 17 2" xfId="34"/>
    <cellStyle name="常规 18" xfId="37"/>
    <cellStyle name="常规 18 2" xfId="39"/>
    <cellStyle name="常规 19" xfId="41"/>
    <cellStyle name="常规 19 2" xfId="43"/>
    <cellStyle name="常规 2" xfId="45"/>
    <cellStyle name="常规 2 10 2" xfId="27"/>
    <cellStyle name="常规 2 10 2 2" xfId="29"/>
    <cellStyle name="常规 2 2" xfId="46"/>
    <cellStyle name="常规 2 2 10" xfId="47"/>
    <cellStyle name="常规 2 3" xfId="48"/>
    <cellStyle name="常规 2 34" xfId="49"/>
    <cellStyle name="常规 2 4" xfId="50"/>
    <cellStyle name="常规 2 62" xfId="51"/>
    <cellStyle name="常规 2 66" xfId="52"/>
    <cellStyle name="常规 20" xfId="31"/>
    <cellStyle name="常规 20 2" xfId="4"/>
    <cellStyle name="常规 21" xfId="13"/>
    <cellStyle name="常规 21 2" xfId="19"/>
    <cellStyle name="常规 22" xfId="33"/>
    <cellStyle name="常规 22 2" xfId="35"/>
    <cellStyle name="常规 23" xfId="38"/>
    <cellStyle name="常规 23 2" xfId="40"/>
    <cellStyle name="常规 24" xfId="42"/>
    <cellStyle name="常规 24 2" xfId="44"/>
    <cellStyle name="常规 25" xfId="53"/>
    <cellStyle name="常规 25 2" xfId="55"/>
    <cellStyle name="常规 26" xfId="12"/>
    <cellStyle name="常规 27" xfId="56"/>
    <cellStyle name="常规 28" xfId="58"/>
    <cellStyle name="常规 29" xfId="60"/>
    <cellStyle name="常规 3" xfId="62"/>
    <cellStyle name="常规 3 2" xfId="63"/>
    <cellStyle name="常规 3 3" xfId="64"/>
    <cellStyle name="常规 3 4" xfId="65"/>
    <cellStyle name="常规 30" xfId="54"/>
    <cellStyle name="常规 31" xfId="11"/>
    <cellStyle name="常规 32" xfId="57"/>
    <cellStyle name="常规 33" xfId="59"/>
    <cellStyle name="常规 34" xfId="61"/>
    <cellStyle name="常规 35" xfId="66"/>
    <cellStyle name="常规 36" xfId="68"/>
    <cellStyle name="常规 37" xfId="70"/>
    <cellStyle name="常规 38" xfId="72"/>
    <cellStyle name="常规 39" xfId="2"/>
    <cellStyle name="常规 4" xfId="74"/>
    <cellStyle name="常规 4 2" xfId="75"/>
    <cellStyle name="常规 4 3" xfId="76"/>
    <cellStyle name="常规 40" xfId="67"/>
    <cellStyle name="常规 40 2" xfId="77"/>
    <cellStyle name="常规 41" xfId="69"/>
    <cellStyle name="常规 42" xfId="71"/>
    <cellStyle name="常规 43" xfId="73"/>
    <cellStyle name="常规 44" xfId="1"/>
    <cellStyle name="常规 45" xfId="78"/>
    <cellStyle name="常规 46" xfId="80"/>
    <cellStyle name="常规 47" xfId="82"/>
    <cellStyle name="常规 48" xfId="84"/>
    <cellStyle name="常规 49" xfId="85"/>
    <cellStyle name="常规 5" xfId="86"/>
    <cellStyle name="常规 5 2" xfId="8"/>
    <cellStyle name="常规 50" xfId="79"/>
    <cellStyle name="常规 51" xfId="81"/>
    <cellStyle name="常规 51 2" xfId="87"/>
    <cellStyle name="常规 51 3" xfId="88"/>
    <cellStyle name="常规 52" xfId="83"/>
    <cellStyle name="常规 52 2" xfId="89"/>
    <cellStyle name="常规 55" xfId="36"/>
    <cellStyle name="常规 59" xfId="90"/>
    <cellStyle name="常规 6" xfId="6"/>
    <cellStyle name="常规 6 2" xfId="91"/>
    <cellStyle name="常规 6 5" xfId="7"/>
    <cellStyle name="常规 7" xfId="92"/>
    <cellStyle name="常规 7 4" xfId="93"/>
    <cellStyle name="常规 70" xfId="94"/>
    <cellStyle name="常规 70 2" xfId="95"/>
    <cellStyle name="常规 8" xfId="96"/>
    <cellStyle name="常规 8 2" xfId="15"/>
    <cellStyle name="常规 8 6" xfId="97"/>
    <cellStyle name="常规 88" xfId="98"/>
    <cellStyle name="常规 89" xfId="99"/>
    <cellStyle name="常规 9" xfId="100"/>
    <cellStyle name="常规 9 2" xfId="101"/>
    <cellStyle name="常规 9 7" xfId="10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1" Type="http://schemas.openxmlformats.org/officeDocument/2006/relationships/image" Target="../media/image4.bmp"/></Relationships>
</file>

<file path=xl/drawings/_rels/drawing5.xml.rels><?xml version="1.0" encoding="UTF-8" standalone="yes"?>
<Relationships xmlns="http://schemas.openxmlformats.org/package/2006/relationships"><Relationship Id="rId1" Type="http://schemas.openxmlformats.org/officeDocument/2006/relationships/image" Target="../media/image5.bmp"/></Relationships>
</file>

<file path=xl/drawings/_rels/drawing6.xml.rels><?xml version="1.0" encoding="UTF-8" standalone="yes"?>
<Relationships xmlns="http://schemas.openxmlformats.org/package/2006/relationships"><Relationship Id="rId1" Type="http://schemas.openxmlformats.org/officeDocument/2006/relationships/image" Target="../media/image6.b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6915150"/>
          <a:ext cx="5220970" cy="2799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256201</xdr:colOff>
      <xdr:row>40</xdr:row>
      <xdr:rowOff>94424</xdr:rowOff>
    </xdr:to>
    <xdr:pic>
      <xdr:nvPicPr>
        <xdr:cNvPr id="4" name="图片 3"/>
        <xdr:cNvPicPr>
          <a:picLocks noChangeAspect="1"/>
        </xdr:cNvPicPr>
      </xdr:nvPicPr>
      <xdr:blipFill>
        <a:blip xmlns:r="http://schemas.openxmlformats.org/officeDocument/2006/relationships" r:embed="rId1"/>
        <a:stretch>
          <a:fillRect/>
        </a:stretch>
      </xdr:blipFill>
      <xdr:spPr>
        <a:xfrm>
          <a:off x="685800" y="342900"/>
          <a:ext cx="7799705" cy="6609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266700</xdr:colOff>
      <xdr:row>0</xdr:row>
      <xdr:rowOff>28575</xdr:rowOff>
    </xdr:from>
    <xdr:to>
      <xdr:col>20</xdr:col>
      <xdr:colOff>65840</xdr:colOff>
      <xdr:row>38</xdr:row>
      <xdr:rowOff>151525</xdr:rowOff>
    </xdr:to>
    <xdr:pic>
      <xdr:nvPicPr>
        <xdr:cNvPr id="2" name="图片 1"/>
        <xdr:cNvPicPr>
          <a:picLocks noChangeAspect="1"/>
        </xdr:cNvPicPr>
      </xdr:nvPicPr>
      <xdr:blipFill>
        <a:blip xmlns:r="http://schemas.openxmlformats.org/officeDocument/2006/relationships" r:embed="rId1"/>
        <a:stretch>
          <a:fillRect/>
        </a:stretch>
      </xdr:blipFill>
      <xdr:spPr>
        <a:xfrm>
          <a:off x="7848600" y="28575"/>
          <a:ext cx="6685280" cy="6904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552450</xdr:colOff>
      <xdr:row>0</xdr:row>
      <xdr:rowOff>635</xdr:rowOff>
    </xdr:from>
    <xdr:to>
      <xdr:col>21</xdr:col>
      <xdr:colOff>646917</xdr:colOff>
      <xdr:row>39</xdr:row>
      <xdr:rowOff>66450</xdr:rowOff>
    </xdr:to>
    <xdr:pic>
      <xdr:nvPicPr>
        <xdr:cNvPr id="2" name="图片 1"/>
        <xdr:cNvPicPr>
          <a:picLocks noChangeAspect="1"/>
        </xdr:cNvPicPr>
      </xdr:nvPicPr>
      <xdr:blipFill>
        <a:blip xmlns:r="http://schemas.openxmlformats.org/officeDocument/2006/relationships" r:embed="rId1"/>
        <a:stretch>
          <a:fillRect/>
        </a:stretch>
      </xdr:blipFill>
      <xdr:spPr>
        <a:xfrm>
          <a:off x="9515475" y="635"/>
          <a:ext cx="6266180" cy="68853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552450</xdr:colOff>
      <xdr:row>0</xdr:row>
      <xdr:rowOff>134620</xdr:rowOff>
    </xdr:from>
    <xdr:to>
      <xdr:col>24</xdr:col>
      <xdr:colOff>151508</xdr:colOff>
      <xdr:row>33</xdr:row>
      <xdr:rowOff>105294</xdr:rowOff>
    </xdr:to>
    <xdr:pic>
      <xdr:nvPicPr>
        <xdr:cNvPr id="2" name="图片 1"/>
        <xdr:cNvPicPr>
          <a:picLocks noChangeAspect="1"/>
        </xdr:cNvPicPr>
      </xdr:nvPicPr>
      <xdr:blipFill>
        <a:blip xmlns:r="http://schemas.openxmlformats.org/officeDocument/2006/relationships" r:embed="rId1"/>
        <a:stretch>
          <a:fillRect/>
        </a:stretch>
      </xdr:blipFill>
      <xdr:spPr>
        <a:xfrm>
          <a:off x="9658350" y="134620"/>
          <a:ext cx="7142480" cy="58756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438150</xdr:colOff>
      <xdr:row>0</xdr:row>
      <xdr:rowOff>152400</xdr:rowOff>
    </xdr:from>
    <xdr:to>
      <xdr:col>26</xdr:col>
      <xdr:colOff>284741</xdr:colOff>
      <xdr:row>36</xdr:row>
      <xdr:rowOff>103955</xdr:rowOff>
    </xdr:to>
    <xdr:pic>
      <xdr:nvPicPr>
        <xdr:cNvPr id="2" name="图片 1"/>
        <xdr:cNvPicPr>
          <a:picLocks noChangeAspect="1"/>
        </xdr:cNvPicPr>
      </xdr:nvPicPr>
      <xdr:blipFill>
        <a:blip xmlns:r="http://schemas.openxmlformats.org/officeDocument/2006/relationships" r:embed="rId1"/>
        <a:stretch>
          <a:fillRect/>
        </a:stretch>
      </xdr:blipFill>
      <xdr:spPr>
        <a:xfrm>
          <a:off x="10677525" y="152400"/>
          <a:ext cx="8075930" cy="6370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B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16" zoomScale="90" zoomScaleNormal="90" workbookViewId="0">
      <selection activeCell="C43" sqref="C43"/>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97" t="s">
        <v>0</v>
      </c>
      <c r="B1" s="97"/>
      <c r="C1" s="97"/>
      <c r="D1" s="97"/>
      <c r="E1" s="97"/>
      <c r="F1" s="97"/>
      <c r="G1" s="97"/>
      <c r="H1" s="97"/>
      <c r="I1" s="97"/>
      <c r="J1" s="97"/>
      <c r="K1" s="97"/>
      <c r="L1" s="97"/>
    </row>
    <row r="2" spans="1:12">
      <c r="A2" s="84"/>
      <c r="B2" s="84"/>
      <c r="C2" s="84"/>
      <c r="D2" s="84"/>
      <c r="E2" s="84"/>
      <c r="F2" s="84"/>
      <c r="G2" s="84"/>
      <c r="H2" s="84"/>
      <c r="I2" s="84"/>
      <c r="J2" s="84"/>
      <c r="K2" s="84"/>
      <c r="L2" s="84"/>
    </row>
    <row r="3" spans="1:12">
      <c r="A3" s="98" t="s">
        <v>1</v>
      </c>
      <c r="B3" s="99"/>
      <c r="C3" s="100" t="s">
        <v>2</v>
      </c>
      <c r="D3" s="100"/>
      <c r="E3" s="100" t="s">
        <v>3</v>
      </c>
      <c r="F3" s="100"/>
      <c r="G3" s="100" t="s">
        <v>4</v>
      </c>
      <c r="H3" s="100"/>
      <c r="I3" s="98" t="s">
        <v>5</v>
      </c>
      <c r="J3" s="99"/>
      <c r="K3" s="98" t="s">
        <v>6</v>
      </c>
      <c r="L3" s="99"/>
    </row>
    <row r="4" spans="1:12">
      <c r="A4" s="100" t="s">
        <v>7</v>
      </c>
      <c r="B4" s="100"/>
      <c r="C4" s="101" t="s">
        <v>8</v>
      </c>
      <c r="D4" s="99"/>
      <c r="E4" s="102" t="s">
        <v>9</v>
      </c>
      <c r="F4" s="99"/>
      <c r="G4" s="102" t="s">
        <v>10</v>
      </c>
      <c r="H4" s="99"/>
      <c r="I4" s="98" t="str">
        <f>[2]清枫华景园数据!C2</f>
        <v>清枫华景园</v>
      </c>
      <c r="J4" s="99"/>
      <c r="K4" s="102" t="s">
        <v>11</v>
      </c>
      <c r="L4" s="99"/>
    </row>
    <row r="5" spans="1:12">
      <c r="A5" s="100" t="s">
        <v>12</v>
      </c>
      <c r="B5" s="100"/>
      <c r="C5" s="98" t="s">
        <v>13</v>
      </c>
      <c r="D5" s="99"/>
      <c r="E5" s="103">
        <f>瑞康家园!M7</f>
        <v>46.55</v>
      </c>
      <c r="F5" s="104"/>
      <c r="G5" s="103">
        <f>锦华园!L7</f>
        <v>38.83</v>
      </c>
      <c r="H5" s="104"/>
      <c r="I5" s="103">
        <f>[2]清枫华景园数据!I6</f>
        <v>97.111735724259006</v>
      </c>
      <c r="J5" s="104"/>
      <c r="K5" s="103">
        <f>翰林庭院!L7</f>
        <v>44.18</v>
      </c>
      <c r="L5" s="104"/>
    </row>
    <row r="6" spans="1:12" ht="36.75">
      <c r="A6" s="100" t="s">
        <v>14</v>
      </c>
      <c r="B6" s="100"/>
      <c r="C6" s="86" t="s">
        <v>15</v>
      </c>
      <c r="D6" s="87">
        <v>100</v>
      </c>
      <c r="E6" s="86" t="s">
        <v>15</v>
      </c>
      <c r="F6" s="87">
        <v>100</v>
      </c>
      <c r="G6" s="86" t="s">
        <v>15</v>
      </c>
      <c r="H6" s="87">
        <v>100</v>
      </c>
      <c r="I6" s="86" t="s">
        <v>15</v>
      </c>
      <c r="J6" s="87">
        <v>100</v>
      </c>
      <c r="K6" s="86" t="s">
        <v>15</v>
      </c>
      <c r="L6" s="87">
        <v>100</v>
      </c>
    </row>
    <row r="7" spans="1:12">
      <c r="A7" s="100" t="s">
        <v>16</v>
      </c>
      <c r="B7" s="100"/>
      <c r="C7" s="85" t="s">
        <v>17</v>
      </c>
      <c r="D7" s="85">
        <v>100</v>
      </c>
      <c r="E7" s="85" t="s">
        <v>17</v>
      </c>
      <c r="F7" s="85">
        <v>100</v>
      </c>
      <c r="G7" s="85" t="s">
        <v>17</v>
      </c>
      <c r="H7" s="85">
        <f>IF(G7=C7,100,"请调整")</f>
        <v>100</v>
      </c>
      <c r="I7" s="85" t="s">
        <v>17</v>
      </c>
      <c r="J7" s="85">
        <f>IF(I7=C7,100,"请调整")</f>
        <v>100</v>
      </c>
      <c r="K7" s="85" t="s">
        <v>17</v>
      </c>
      <c r="L7" s="85">
        <f>IF(K7=G7,100,"请调整")</f>
        <v>100</v>
      </c>
    </row>
    <row r="8" spans="1:12" ht="84">
      <c r="A8" s="111" t="s">
        <v>18</v>
      </c>
      <c r="B8" s="88" t="s">
        <v>19</v>
      </c>
      <c r="C8" s="88" t="s">
        <v>20</v>
      </c>
      <c r="D8" s="85">
        <v>100</v>
      </c>
      <c r="E8" s="88" t="s">
        <v>21</v>
      </c>
      <c r="F8" s="85">
        <v>100</v>
      </c>
      <c r="G8" s="88" t="s">
        <v>22</v>
      </c>
      <c r="H8" s="89">
        <v>98</v>
      </c>
      <c r="I8" s="85" t="s">
        <v>23</v>
      </c>
      <c r="J8" s="85">
        <v>100</v>
      </c>
      <c r="K8" s="88" t="s">
        <v>24</v>
      </c>
      <c r="L8" s="85">
        <v>100</v>
      </c>
    </row>
    <row r="9" spans="1:12" ht="108">
      <c r="A9" s="112"/>
      <c r="B9" s="88" t="s">
        <v>25</v>
      </c>
      <c r="C9" s="88" t="s">
        <v>26</v>
      </c>
      <c r="D9" s="85">
        <v>100</v>
      </c>
      <c r="E9" s="88" t="s">
        <v>27</v>
      </c>
      <c r="F9" s="85">
        <v>100</v>
      </c>
      <c r="G9" s="88" t="s">
        <v>28</v>
      </c>
      <c r="H9" s="89">
        <v>98</v>
      </c>
      <c r="I9" s="85" t="s">
        <v>23</v>
      </c>
      <c r="J9" s="85">
        <v>100</v>
      </c>
      <c r="K9" s="88" t="s">
        <v>29</v>
      </c>
      <c r="L9" s="85">
        <v>100</v>
      </c>
    </row>
    <row r="10" spans="1:12" ht="48">
      <c r="A10" s="112"/>
      <c r="B10" s="88" t="s">
        <v>30</v>
      </c>
      <c r="C10" s="88" t="s">
        <v>31</v>
      </c>
      <c r="D10" s="85">
        <v>100</v>
      </c>
      <c r="E10" s="88" t="s">
        <v>32</v>
      </c>
      <c r="F10" s="85">
        <v>100</v>
      </c>
      <c r="G10" s="88" t="s">
        <v>31</v>
      </c>
      <c r="H10" s="85">
        <v>100</v>
      </c>
      <c r="I10" s="85" t="s">
        <v>33</v>
      </c>
      <c r="J10" s="85">
        <v>100</v>
      </c>
      <c r="K10" s="88" t="s">
        <v>31</v>
      </c>
      <c r="L10" s="85">
        <v>100</v>
      </c>
    </row>
    <row r="11" spans="1:12" ht="60">
      <c r="A11" s="112"/>
      <c r="B11" s="88" t="s">
        <v>34</v>
      </c>
      <c r="C11" s="88" t="s">
        <v>35</v>
      </c>
      <c r="D11" s="85">
        <v>100</v>
      </c>
      <c r="E11" s="88" t="s">
        <v>36</v>
      </c>
      <c r="F11" s="85">
        <v>100</v>
      </c>
      <c r="G11" s="88" t="s">
        <v>35</v>
      </c>
      <c r="H11" s="85">
        <v>100</v>
      </c>
      <c r="I11" s="85" t="s">
        <v>33</v>
      </c>
      <c r="J11" s="85">
        <v>100</v>
      </c>
      <c r="K11" s="88" t="s">
        <v>37</v>
      </c>
      <c r="L11" s="85">
        <v>100</v>
      </c>
    </row>
    <row r="12" spans="1:12" ht="183.75" customHeight="1">
      <c r="A12" s="113"/>
      <c r="B12" s="88" t="s">
        <v>38</v>
      </c>
      <c r="C12" s="88" t="s">
        <v>39</v>
      </c>
      <c r="D12" s="85">
        <v>100</v>
      </c>
      <c r="E12" s="88" t="s">
        <v>40</v>
      </c>
      <c r="F12" s="85">
        <v>100</v>
      </c>
      <c r="G12" s="88" t="s">
        <v>41</v>
      </c>
      <c r="H12" s="89">
        <v>98</v>
      </c>
      <c r="I12" s="85" t="s">
        <v>42</v>
      </c>
      <c r="J12" s="85">
        <v>100</v>
      </c>
      <c r="K12" s="88" t="s">
        <v>43</v>
      </c>
      <c r="L12" s="85">
        <v>100</v>
      </c>
    </row>
    <row r="13" spans="1:12" ht="48">
      <c r="A13" s="114" t="s">
        <v>44</v>
      </c>
      <c r="B13" s="88" t="s">
        <v>45</v>
      </c>
      <c r="C13" s="88" t="s">
        <v>46</v>
      </c>
      <c r="D13" s="85">
        <v>100</v>
      </c>
      <c r="E13" s="88" t="str">
        <f>C13</f>
        <v>有专业物业公司，物业服务保障较好</v>
      </c>
      <c r="F13" s="85">
        <v>100</v>
      </c>
      <c r="G13" s="88" t="str">
        <f>C13</f>
        <v>有专业物业公司，物业服务保障较好</v>
      </c>
      <c r="H13" s="85">
        <v>100</v>
      </c>
      <c r="I13" s="85" t="s">
        <v>47</v>
      </c>
      <c r="J13" s="85">
        <v>100</v>
      </c>
      <c r="K13" s="88" t="str">
        <f>C13</f>
        <v>有专业物业公司，物业服务保障较好</v>
      </c>
      <c r="L13" s="85">
        <v>100</v>
      </c>
    </row>
    <row r="14" spans="1:12" ht="27.75" customHeight="1">
      <c r="A14" s="115"/>
      <c r="B14" s="88" t="s">
        <v>48</v>
      </c>
      <c r="C14" s="85" t="s">
        <v>49</v>
      </c>
      <c r="D14" s="85">
        <v>100</v>
      </c>
      <c r="E14" s="88" t="s">
        <v>50</v>
      </c>
      <c r="F14" s="85">
        <v>100</v>
      </c>
      <c r="G14" s="85" t="s">
        <v>49</v>
      </c>
      <c r="H14" s="85">
        <v>100</v>
      </c>
      <c r="I14" s="85" t="s">
        <v>51</v>
      </c>
      <c r="J14" s="85">
        <v>98</v>
      </c>
      <c r="K14" s="88" t="s">
        <v>52</v>
      </c>
      <c r="L14" s="85">
        <v>100</v>
      </c>
    </row>
    <row r="15" spans="1:12" ht="27.75" customHeight="1">
      <c r="A15" s="115"/>
      <c r="B15" s="85" t="s">
        <v>53</v>
      </c>
      <c r="C15" s="88" t="s">
        <v>54</v>
      </c>
      <c r="D15" s="85">
        <v>100</v>
      </c>
      <c r="E15" s="85" t="s">
        <v>55</v>
      </c>
      <c r="F15" s="85">
        <v>100</v>
      </c>
      <c r="G15" s="85" t="s">
        <v>55</v>
      </c>
      <c r="H15" s="85">
        <v>100</v>
      </c>
      <c r="I15" s="85" t="s">
        <v>56</v>
      </c>
      <c r="J15" s="85">
        <v>100</v>
      </c>
      <c r="K15" s="85" t="s">
        <v>55</v>
      </c>
      <c r="L15" s="85">
        <v>100</v>
      </c>
    </row>
    <row r="16" spans="1:12" ht="24">
      <c r="A16" s="115"/>
      <c r="B16" s="88" t="s">
        <v>57</v>
      </c>
      <c r="C16" s="90" t="s">
        <v>58</v>
      </c>
      <c r="D16" s="85">
        <v>100</v>
      </c>
      <c r="E16" s="90" t="str">
        <f>C16</f>
        <v>配备管理人员，数量充足，居住管理较好</v>
      </c>
      <c r="F16" s="85">
        <v>100</v>
      </c>
      <c r="G16" s="90" t="str">
        <f>C16</f>
        <v>配备管理人员，数量充足，居住管理较好</v>
      </c>
      <c r="H16" s="85">
        <v>100</v>
      </c>
      <c r="I16" s="94" t="s">
        <v>59</v>
      </c>
      <c r="J16" s="85">
        <v>100</v>
      </c>
      <c r="K16" s="90" t="str">
        <f>C16</f>
        <v>配备管理人员，数量充足，居住管理较好</v>
      </c>
      <c r="L16" s="85">
        <v>100</v>
      </c>
    </row>
    <row r="17" spans="1:14" ht="24">
      <c r="A17" s="115"/>
      <c r="B17" s="88" t="s">
        <v>60</v>
      </c>
      <c r="C17" s="88" t="s">
        <v>61</v>
      </c>
      <c r="D17" s="85">
        <v>100</v>
      </c>
      <c r="E17" s="88" t="s">
        <v>61</v>
      </c>
      <c r="F17" s="85">
        <v>100</v>
      </c>
      <c r="G17" s="88" t="s">
        <v>61</v>
      </c>
      <c r="H17" s="85">
        <v>100</v>
      </c>
      <c r="I17" s="94"/>
      <c r="J17" s="85"/>
      <c r="K17" s="88" t="s">
        <v>62</v>
      </c>
      <c r="L17" s="89">
        <v>101</v>
      </c>
    </row>
    <row r="18" spans="1:14">
      <c r="A18" s="115"/>
      <c r="B18" s="88" t="s">
        <v>63</v>
      </c>
      <c r="C18" s="88" t="s">
        <v>64</v>
      </c>
      <c r="D18" s="85">
        <v>100</v>
      </c>
      <c r="E18" s="88" t="s">
        <v>64</v>
      </c>
      <c r="F18" s="85">
        <v>100</v>
      </c>
      <c r="G18" s="88" t="s">
        <v>64</v>
      </c>
      <c r="H18" s="85">
        <v>100</v>
      </c>
      <c r="I18" s="94"/>
      <c r="J18" s="85"/>
      <c r="K18" s="88" t="s">
        <v>65</v>
      </c>
      <c r="L18" s="89">
        <v>97</v>
      </c>
    </row>
    <row r="19" spans="1:14" ht="45.75" customHeight="1">
      <c r="A19" s="115"/>
      <c r="B19" s="88" t="s">
        <v>66</v>
      </c>
      <c r="C19" s="88" t="s">
        <v>67</v>
      </c>
      <c r="D19" s="85">
        <v>100</v>
      </c>
      <c r="E19" s="88" t="s">
        <v>68</v>
      </c>
      <c r="F19" s="89">
        <v>99</v>
      </c>
      <c r="G19" s="88" t="s">
        <v>67</v>
      </c>
      <c r="H19" s="85">
        <v>100</v>
      </c>
      <c r="I19" s="88" t="s">
        <v>69</v>
      </c>
      <c r="J19" s="85">
        <v>100</v>
      </c>
      <c r="K19" s="88" t="s">
        <v>67</v>
      </c>
      <c r="L19" s="85">
        <v>100</v>
      </c>
    </row>
    <row r="20" spans="1:14" ht="51.75" customHeight="1">
      <c r="A20" s="115"/>
      <c r="B20" s="88" t="s">
        <v>70</v>
      </c>
      <c r="C20" s="88" t="s">
        <v>71</v>
      </c>
      <c r="D20" s="85">
        <v>100</v>
      </c>
      <c r="E20" s="88" t="s">
        <v>71</v>
      </c>
      <c r="F20" s="85">
        <v>100</v>
      </c>
      <c r="G20" s="88" t="s">
        <v>71</v>
      </c>
      <c r="H20" s="85">
        <f>F20</f>
        <v>100</v>
      </c>
      <c r="I20" s="85" t="s">
        <v>72</v>
      </c>
      <c r="J20" s="85">
        <v>100</v>
      </c>
      <c r="K20" s="88" t="s">
        <v>71</v>
      </c>
      <c r="L20" s="85">
        <f>F20</f>
        <v>100</v>
      </c>
    </row>
    <row r="21" spans="1:14" ht="48">
      <c r="A21" s="115"/>
      <c r="B21" s="88" t="s">
        <v>73</v>
      </c>
      <c r="C21" s="88" t="s">
        <v>74</v>
      </c>
      <c r="D21" s="85">
        <v>100</v>
      </c>
      <c r="E21" s="88" t="s">
        <v>75</v>
      </c>
      <c r="F21" s="89">
        <v>102</v>
      </c>
      <c r="G21" s="88" t="str">
        <f>E21</f>
        <v>配备家具、家电；程度较新；功能正常，质量有保证，较好</v>
      </c>
      <c r="H21" s="89">
        <v>102</v>
      </c>
      <c r="I21" s="85" t="s">
        <v>76</v>
      </c>
      <c r="J21" s="85">
        <v>100</v>
      </c>
      <c r="K21" s="88" t="str">
        <f>E21</f>
        <v>配备家具、家电；程度较新；功能正常，质量有保证，较好</v>
      </c>
      <c r="L21" s="89">
        <v>102</v>
      </c>
    </row>
    <row r="22" spans="1:14" ht="24" hidden="1">
      <c r="A22" s="91"/>
      <c r="B22" s="85" t="s">
        <v>77</v>
      </c>
      <c r="C22" s="85" t="s">
        <v>78</v>
      </c>
      <c r="D22" s="85">
        <v>100</v>
      </c>
      <c r="E22" s="88" t="s">
        <v>79</v>
      </c>
      <c r="F22" s="85">
        <f>D22</f>
        <v>100</v>
      </c>
      <c r="G22" s="88" t="s">
        <v>79</v>
      </c>
      <c r="H22" s="85">
        <f>D22</f>
        <v>100</v>
      </c>
      <c r="I22" s="85" t="s">
        <v>78</v>
      </c>
      <c r="J22" s="85">
        <v>100</v>
      </c>
      <c r="K22" s="88" t="s">
        <v>79</v>
      </c>
      <c r="L22" s="85">
        <f>D22</f>
        <v>100</v>
      </c>
    </row>
    <row r="23" spans="1:14" ht="60" hidden="1">
      <c r="A23" s="91"/>
      <c r="B23" s="85" t="s">
        <v>80</v>
      </c>
      <c r="C23" s="85" t="s">
        <v>81</v>
      </c>
      <c r="D23" s="85">
        <v>100</v>
      </c>
      <c r="E23" s="85" t="s">
        <v>82</v>
      </c>
      <c r="F23" s="92">
        <f>D23</f>
        <v>100</v>
      </c>
      <c r="G23" s="92" t="s">
        <v>82</v>
      </c>
      <c r="H23" s="92">
        <f>F23</f>
        <v>100</v>
      </c>
      <c r="I23" s="92" t="s">
        <v>82</v>
      </c>
      <c r="J23" s="92">
        <v>99</v>
      </c>
      <c r="K23" s="92" t="s">
        <v>82</v>
      </c>
      <c r="L23" s="92">
        <f>F23</f>
        <v>100</v>
      </c>
    </row>
    <row r="24" spans="1:14" ht="48" hidden="1">
      <c r="A24" s="91"/>
      <c r="B24" s="85" t="s">
        <v>83</v>
      </c>
      <c r="C24" s="85" t="s">
        <v>84</v>
      </c>
      <c r="D24" s="85">
        <v>100</v>
      </c>
      <c r="E24" s="85" t="s">
        <v>84</v>
      </c>
      <c r="F24" s="92">
        <v>100</v>
      </c>
      <c r="G24" s="92" t="s">
        <v>84</v>
      </c>
      <c r="H24" s="92">
        <v>100</v>
      </c>
      <c r="I24" s="92" t="s">
        <v>84</v>
      </c>
      <c r="J24" s="92">
        <v>100</v>
      </c>
      <c r="K24" s="92" t="s">
        <v>84</v>
      </c>
      <c r="L24" s="92">
        <v>100</v>
      </c>
    </row>
    <row r="25" spans="1:14">
      <c r="A25" s="105" t="s">
        <v>85</v>
      </c>
      <c r="B25" s="105"/>
      <c r="C25" s="100" t="s">
        <v>86</v>
      </c>
      <c r="D25" s="100"/>
      <c r="E25" s="106">
        <f>瑞康家园!L7</f>
        <v>42.89</v>
      </c>
      <c r="F25" s="106"/>
      <c r="G25" s="106">
        <f>锦华园!K7</f>
        <v>35.17</v>
      </c>
      <c r="H25" s="106"/>
      <c r="I25" s="103">
        <f>I5</f>
        <v>97.111735724259006</v>
      </c>
      <c r="J25" s="104"/>
      <c r="K25" s="103">
        <f>翰林庭院!K7</f>
        <v>42.01</v>
      </c>
      <c r="L25" s="104"/>
    </row>
    <row r="26" spans="1:14">
      <c r="A26" s="105" t="s">
        <v>87</v>
      </c>
      <c r="B26" s="105"/>
      <c r="C26" s="100" t="s">
        <v>86</v>
      </c>
      <c r="D26" s="100"/>
      <c r="E26" s="107">
        <f>ROUND(E25*POWER(100,COUNT(F6:F24))/PRODUCT(F6:F24),2)</f>
        <v>42.47</v>
      </c>
      <c r="F26" s="107"/>
      <c r="G26" s="107">
        <f>ROUND(G25*POWER(100,COUNT(H6:H24))/PRODUCT(H6:H24),2)</f>
        <v>36.630000000000003</v>
      </c>
      <c r="H26" s="107"/>
      <c r="I26" s="108">
        <f>ROUND(I25*POWER(100,COUNT(J6:J24))/PRODUCT(J6:J24),2)</f>
        <v>100.09</v>
      </c>
      <c r="J26" s="109"/>
      <c r="K26" s="108">
        <f>ROUND(K25*POWER(100,COUNT(L6:L24))/PRODUCT(L6:L24),2)</f>
        <v>42.04</v>
      </c>
      <c r="L26" s="109"/>
      <c r="N26">
        <f>G25/K25</f>
        <v>0.83718162342299463</v>
      </c>
    </row>
    <row r="27" spans="1:14" ht="14.25">
      <c r="A27" s="110" t="str">
        <f>CONCATENATE("估价对象比较价值=(",TEXT(E26,"G/通用格式"),"+",TEXT(G26,"G/通用格式"),"+",TEXT(K26,"G/通用格式"),")","/",3,"=",ROUND((E26+G26+K26)/3,0))</f>
        <v>估价对象比较价值=(42.47+36.63+42.04)/3=40</v>
      </c>
      <c r="B27" s="110"/>
      <c r="C27" s="110"/>
      <c r="D27" s="110"/>
      <c r="E27" s="110"/>
      <c r="F27" s="110"/>
      <c r="G27" s="110"/>
      <c r="H27" s="110"/>
      <c r="I27" s="110"/>
      <c r="J27" s="110"/>
      <c r="K27" s="95"/>
      <c r="L27" s="95"/>
    </row>
    <row r="28" spans="1:14">
      <c r="A28" s="57"/>
      <c r="B28" s="57"/>
      <c r="C28" s="57"/>
      <c r="D28" s="57"/>
      <c r="E28" s="57"/>
      <c r="F28" s="57"/>
      <c r="G28" s="57"/>
      <c r="H28" s="57"/>
      <c r="I28" s="57"/>
      <c r="J28" s="57"/>
      <c r="K28" s="57"/>
      <c r="L28" s="57"/>
    </row>
    <row r="29" spans="1:14">
      <c r="A29" s="150" t="s">
        <v>310</v>
      </c>
      <c r="B29" s="57">
        <v>3.68</v>
      </c>
      <c r="C29" s="57">
        <f>ROUND((E26+G26+K26)/3,0)</f>
        <v>40</v>
      </c>
      <c r="D29" s="57"/>
      <c r="E29" s="57">
        <f>ROUND(E26/E25,4)</f>
        <v>0.99019999999999997</v>
      </c>
      <c r="F29" s="57"/>
      <c r="G29" s="57">
        <f>ROUND(G26/G25,4)</f>
        <v>1.0415000000000001</v>
      </c>
      <c r="H29" s="57"/>
      <c r="I29" s="57"/>
      <c r="J29" s="57"/>
      <c r="K29" s="57">
        <f>ROUND(K26/K25,4)</f>
        <v>1.0006999999999999</v>
      </c>
      <c r="L29" s="57"/>
    </row>
    <row r="30" spans="1:14">
      <c r="A30" s="151">
        <f>C29+B29</f>
        <v>43.68</v>
      </c>
      <c r="B30" s="57"/>
      <c r="C30" s="57"/>
      <c r="D30" s="57"/>
      <c r="E30" s="57"/>
      <c r="F30" s="57"/>
      <c r="G30" s="57"/>
      <c r="H30" s="57"/>
      <c r="I30" s="57"/>
      <c r="J30" s="57"/>
      <c r="K30" s="57"/>
      <c r="L30" s="57"/>
    </row>
    <row r="31" spans="1:14">
      <c r="A31" s="57"/>
      <c r="B31" s="57"/>
      <c r="C31" s="57"/>
      <c r="D31" s="57"/>
      <c r="E31" s="57">
        <f>E25*E29</f>
        <v>42.469678000000002</v>
      </c>
      <c r="F31" s="57"/>
      <c r="G31" s="57">
        <f>G25*G29</f>
        <v>36.629555000000003</v>
      </c>
      <c r="H31" s="57"/>
      <c r="I31" s="57"/>
      <c r="J31" s="57"/>
      <c r="K31" s="96">
        <f>K25*K29</f>
        <v>42.039406999999997</v>
      </c>
      <c r="L31" s="57"/>
    </row>
    <row r="33" spans="3:11">
      <c r="C33" s="48" t="s">
        <v>64</v>
      </c>
      <c r="E33" s="48" t="s">
        <v>64</v>
      </c>
      <c r="F33" s="48"/>
      <c r="G33" s="48" t="s">
        <v>64</v>
      </c>
      <c r="H33" s="48"/>
      <c r="I33" s="48"/>
      <c r="J33" s="48"/>
      <c r="K33" s="48" t="s">
        <v>65</v>
      </c>
    </row>
    <row r="34" spans="3:11">
      <c r="C34" s="48" t="s">
        <v>88</v>
      </c>
      <c r="E34" s="48" t="s">
        <v>88</v>
      </c>
      <c r="F34" s="48"/>
      <c r="G34" s="48" t="s">
        <v>88</v>
      </c>
      <c r="H34" s="48"/>
      <c r="I34" s="48"/>
      <c r="J34" s="48"/>
      <c r="K34" s="48" t="s">
        <v>89</v>
      </c>
    </row>
    <row r="35" spans="3:11">
      <c r="C35" s="48" t="s">
        <v>90</v>
      </c>
      <c r="E35" s="93" t="s">
        <v>91</v>
      </c>
      <c r="F35" s="48"/>
      <c r="G35" s="48" t="s">
        <v>90</v>
      </c>
      <c r="H35" s="48"/>
      <c r="I35" s="48"/>
      <c r="J35" s="48"/>
      <c r="K35" s="48" t="s">
        <v>90</v>
      </c>
    </row>
    <row r="36" spans="3:11">
      <c r="C36" s="48">
        <v>89.12</v>
      </c>
      <c r="E36" s="93">
        <v>84</v>
      </c>
      <c r="F36" s="48"/>
      <c r="G36" s="48">
        <v>88</v>
      </c>
      <c r="H36" s="48"/>
      <c r="I36" s="48"/>
      <c r="J36" s="48"/>
      <c r="K36" s="48">
        <v>110</v>
      </c>
    </row>
    <row r="39" spans="3:11">
      <c r="G39">
        <f>1-0.05</f>
        <v>0.95</v>
      </c>
      <c r="K39">
        <f>G31/K31</f>
        <v>0.8713147404767152</v>
      </c>
    </row>
  </sheetData>
  <mergeCells count="36">
    <mergeCell ref="A27:J27"/>
    <mergeCell ref="A8:A12"/>
    <mergeCell ref="A13:A21"/>
    <mergeCell ref="G25:H25"/>
    <mergeCell ref="I25:J25"/>
    <mergeCell ref="K25:L25"/>
    <mergeCell ref="A26:B26"/>
    <mergeCell ref="C26:D26"/>
    <mergeCell ref="E26:F26"/>
    <mergeCell ref="G26:H26"/>
    <mergeCell ref="I26:J26"/>
    <mergeCell ref="K26:L26"/>
    <mergeCell ref="A6:B6"/>
    <mergeCell ref="A7:B7"/>
    <mergeCell ref="A25:B25"/>
    <mergeCell ref="C25:D25"/>
    <mergeCell ref="E25:F25"/>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7"/>
  <sheetViews>
    <sheetView workbookViewId="0">
      <selection activeCell="E16" sqref="E16"/>
    </sheetView>
  </sheetViews>
  <sheetFormatPr defaultColWidth="9" defaultRowHeight="14.25"/>
  <cols>
    <col min="1" max="1" width="5.875" style="1" customWidth="1"/>
    <col min="2" max="2" width="22.375" style="1" customWidth="1"/>
    <col min="3" max="3" width="43.25" style="1" customWidth="1"/>
    <col min="4" max="16384" width="9" style="1"/>
  </cols>
  <sheetData>
    <row r="5" spans="1:3">
      <c r="A5" s="2" t="s">
        <v>92</v>
      </c>
      <c r="B5" s="3" t="s">
        <v>263</v>
      </c>
      <c r="C5" s="2" t="s">
        <v>264</v>
      </c>
    </row>
    <row r="6" spans="1:3">
      <c r="A6" s="2">
        <v>1</v>
      </c>
      <c r="B6" s="2" t="s">
        <v>265</v>
      </c>
      <c r="C6" s="2" t="s">
        <v>266</v>
      </c>
    </row>
    <row r="7" spans="1:3">
      <c r="A7" s="2">
        <v>2</v>
      </c>
      <c r="B7" s="2" t="s">
        <v>267</v>
      </c>
      <c r="C7" s="2" t="s">
        <v>268</v>
      </c>
    </row>
    <row r="8" spans="1:3">
      <c r="A8" s="2">
        <v>3</v>
      </c>
      <c r="B8" s="2" t="s">
        <v>269</v>
      </c>
      <c r="C8" s="2" t="s">
        <v>270</v>
      </c>
    </row>
    <row r="9" spans="1:3">
      <c r="A9" s="2">
        <v>4</v>
      </c>
      <c r="B9" s="2" t="s">
        <v>271</v>
      </c>
      <c r="C9" s="2" t="s">
        <v>272</v>
      </c>
    </row>
    <row r="10" spans="1:3">
      <c r="A10" s="2">
        <v>5</v>
      </c>
      <c r="B10" s="2" t="s">
        <v>273</v>
      </c>
      <c r="C10" s="2" t="s">
        <v>274</v>
      </c>
    </row>
    <row r="11" spans="1:3">
      <c r="A11" s="2">
        <v>6</v>
      </c>
      <c r="B11" s="2" t="s">
        <v>275</v>
      </c>
      <c r="C11" s="2" t="s">
        <v>276</v>
      </c>
    </row>
    <row r="12" spans="1:3">
      <c r="A12" s="2">
        <v>7</v>
      </c>
      <c r="B12" s="2" t="s">
        <v>277</v>
      </c>
      <c r="C12" s="2" t="s">
        <v>278</v>
      </c>
    </row>
    <row r="13" spans="1:3">
      <c r="A13" s="2">
        <v>8</v>
      </c>
      <c r="B13" s="2" t="s">
        <v>279</v>
      </c>
      <c r="C13" s="2" t="s">
        <v>278</v>
      </c>
    </row>
    <row r="14" spans="1:3">
      <c r="A14" s="2">
        <v>9</v>
      </c>
      <c r="B14" s="2" t="s">
        <v>280</v>
      </c>
      <c r="C14" s="2" t="s">
        <v>281</v>
      </c>
    </row>
    <row r="15" spans="1:3" ht="71.25">
      <c r="A15" s="2">
        <v>10</v>
      </c>
      <c r="B15" s="2" t="s">
        <v>73</v>
      </c>
      <c r="C15" s="4" t="s">
        <v>282</v>
      </c>
    </row>
    <row r="22" spans="1:8" ht="28.5">
      <c r="A22" s="5" t="s">
        <v>283</v>
      </c>
      <c r="B22" s="5" t="s">
        <v>284</v>
      </c>
      <c r="C22" s="5" t="s">
        <v>285</v>
      </c>
      <c r="D22" s="5" t="s">
        <v>286</v>
      </c>
      <c r="E22" s="5" t="s">
        <v>287</v>
      </c>
      <c r="F22" s="5" t="s">
        <v>288</v>
      </c>
      <c r="G22" s="5" t="s">
        <v>289</v>
      </c>
      <c r="H22" s="5" t="s">
        <v>290</v>
      </c>
    </row>
    <row r="23" spans="1:8">
      <c r="A23" s="141">
        <v>10</v>
      </c>
      <c r="B23" s="6" t="s">
        <v>291</v>
      </c>
      <c r="C23" s="6">
        <v>53.76</v>
      </c>
      <c r="D23" s="6">
        <v>2</v>
      </c>
      <c r="E23" s="6">
        <f>C23*D23</f>
        <v>107.52</v>
      </c>
      <c r="F23" s="6">
        <v>20</v>
      </c>
      <c r="G23" s="6">
        <v>1</v>
      </c>
      <c r="H23" s="6" t="s">
        <v>292</v>
      </c>
    </row>
    <row r="24" spans="1:8">
      <c r="A24" s="141"/>
      <c r="B24" s="6" t="s">
        <v>293</v>
      </c>
      <c r="C24" s="6" t="s">
        <v>294</v>
      </c>
      <c r="D24" s="6">
        <v>118</v>
      </c>
      <c r="E24" s="6">
        <v>10546.5</v>
      </c>
      <c r="F24" s="6">
        <v>20</v>
      </c>
      <c r="G24" s="7" t="s">
        <v>295</v>
      </c>
      <c r="H24" s="6" t="s">
        <v>296</v>
      </c>
    </row>
    <row r="25" spans="1:8">
      <c r="A25" s="141"/>
      <c r="B25" s="8" t="s">
        <v>297</v>
      </c>
      <c r="C25" s="6" t="s">
        <v>298</v>
      </c>
      <c r="D25" s="6">
        <v>40</v>
      </c>
      <c r="E25" s="6">
        <v>4537.9799999999996</v>
      </c>
      <c r="F25" s="6">
        <v>20</v>
      </c>
      <c r="G25" s="7" t="s">
        <v>295</v>
      </c>
      <c r="H25" s="6" t="s">
        <v>296</v>
      </c>
    </row>
    <row r="26" spans="1:8">
      <c r="A26" s="6" t="s">
        <v>299</v>
      </c>
      <c r="B26" s="6"/>
      <c r="C26" s="6"/>
      <c r="D26" s="6">
        <f>SUM(D23:D25)</f>
        <v>160</v>
      </c>
      <c r="E26" s="6">
        <f>SUM(E23:E25)</f>
        <v>15192</v>
      </c>
      <c r="F26" s="6"/>
      <c r="G26" s="6"/>
      <c r="H26" s="6"/>
    </row>
    <row r="27" spans="1:8">
      <c r="A27" s="141">
        <v>11</v>
      </c>
      <c r="B27" s="6" t="s">
        <v>291</v>
      </c>
      <c r="C27" s="6">
        <v>53.77</v>
      </c>
      <c r="D27" s="6">
        <v>2</v>
      </c>
      <c r="E27" s="6">
        <f>C27*D27</f>
        <v>107.54</v>
      </c>
      <c r="F27" s="6">
        <v>20</v>
      </c>
      <c r="G27" s="6">
        <v>1</v>
      </c>
      <c r="H27" s="6" t="s">
        <v>292</v>
      </c>
    </row>
    <row r="28" spans="1:8">
      <c r="A28" s="141"/>
      <c r="B28" s="6" t="s">
        <v>293</v>
      </c>
      <c r="C28" s="6" t="s">
        <v>300</v>
      </c>
      <c r="D28" s="6">
        <v>118</v>
      </c>
      <c r="E28" s="6">
        <v>10547.52</v>
      </c>
      <c r="F28" s="6">
        <v>20</v>
      </c>
      <c r="G28" s="7" t="s">
        <v>295</v>
      </c>
      <c r="H28" s="6" t="s">
        <v>296</v>
      </c>
    </row>
    <row r="29" spans="1:8">
      <c r="A29" s="141"/>
      <c r="B29" s="8" t="s">
        <v>297</v>
      </c>
      <c r="C29" s="6" t="s">
        <v>301</v>
      </c>
      <c r="D29" s="6">
        <v>40</v>
      </c>
      <c r="E29" s="6">
        <v>4538.04</v>
      </c>
      <c r="F29" s="6">
        <v>20</v>
      </c>
      <c r="G29" s="7" t="s">
        <v>295</v>
      </c>
      <c r="H29" s="6" t="s">
        <v>296</v>
      </c>
    </row>
    <row r="30" spans="1:8">
      <c r="A30" s="6" t="s">
        <v>299</v>
      </c>
      <c r="B30" s="6"/>
      <c r="C30" s="6"/>
      <c r="D30" s="6">
        <f>SUM(D27:D29)</f>
        <v>160</v>
      </c>
      <c r="E30" s="6">
        <f>SUM(E27:E29)</f>
        <v>15193.1</v>
      </c>
      <c r="F30" s="6"/>
      <c r="G30" s="6"/>
      <c r="H30" s="6"/>
    </row>
    <row r="31" spans="1:8">
      <c r="A31" s="141">
        <v>8</v>
      </c>
      <c r="B31" s="6" t="s">
        <v>293</v>
      </c>
      <c r="C31" s="6" t="s">
        <v>302</v>
      </c>
      <c r="D31" s="6">
        <v>102</v>
      </c>
      <c r="E31" s="6">
        <v>8747.74</v>
      </c>
      <c r="F31" s="6">
        <v>17</v>
      </c>
      <c r="G31" s="7" t="s">
        <v>303</v>
      </c>
      <c r="H31" s="6" t="s">
        <v>296</v>
      </c>
    </row>
    <row r="32" spans="1:8">
      <c r="A32" s="141"/>
      <c r="B32" s="8" t="s">
        <v>297</v>
      </c>
      <c r="C32" s="6" t="s">
        <v>304</v>
      </c>
      <c r="D32" s="6">
        <v>34</v>
      </c>
      <c r="E32" s="6">
        <v>3701.96</v>
      </c>
      <c r="F32" s="6">
        <v>17</v>
      </c>
      <c r="G32" s="7" t="s">
        <v>303</v>
      </c>
      <c r="H32" s="6" t="s">
        <v>296</v>
      </c>
    </row>
    <row r="33" spans="1:8">
      <c r="A33" s="6" t="s">
        <v>299</v>
      </c>
      <c r="B33" s="6"/>
      <c r="C33" s="6"/>
      <c r="D33" s="6">
        <f>SUM(D31:D32)</f>
        <v>136</v>
      </c>
      <c r="E33" s="6">
        <f>SUM(E31:E32)</f>
        <v>12449.7</v>
      </c>
      <c r="F33" s="6"/>
      <c r="G33" s="6"/>
      <c r="H33" s="6"/>
    </row>
    <row r="34" spans="1:8">
      <c r="A34" s="141">
        <v>12</v>
      </c>
      <c r="B34" s="6" t="s">
        <v>293</v>
      </c>
      <c r="C34" s="6" t="s">
        <v>305</v>
      </c>
      <c r="D34" s="6">
        <v>96</v>
      </c>
      <c r="E34" s="6">
        <v>8239.86</v>
      </c>
      <c r="F34" s="6">
        <v>16</v>
      </c>
      <c r="G34" s="7" t="s">
        <v>306</v>
      </c>
      <c r="H34" s="6" t="s">
        <v>296</v>
      </c>
    </row>
    <row r="35" spans="1:8">
      <c r="A35" s="141"/>
      <c r="B35" s="8" t="s">
        <v>297</v>
      </c>
      <c r="C35" s="6" t="s">
        <v>307</v>
      </c>
      <c r="D35" s="6">
        <v>32</v>
      </c>
      <c r="E35" s="6">
        <v>3487.1</v>
      </c>
      <c r="F35" s="6">
        <v>16</v>
      </c>
      <c r="G35" s="7" t="s">
        <v>306</v>
      </c>
      <c r="H35" s="6" t="s">
        <v>296</v>
      </c>
    </row>
    <row r="36" spans="1:8">
      <c r="A36" s="6" t="s">
        <v>299</v>
      </c>
      <c r="B36" s="6"/>
      <c r="C36" s="6"/>
      <c r="D36" s="6">
        <f>SUM(D34:D35)</f>
        <v>128</v>
      </c>
      <c r="E36" s="6">
        <f>SUM(E34:E35)</f>
        <v>11726.96</v>
      </c>
      <c r="F36" s="6"/>
      <c r="G36" s="6"/>
      <c r="H36" s="6"/>
    </row>
    <row r="37" spans="1:8">
      <c r="A37" s="8" t="s">
        <v>308</v>
      </c>
      <c r="B37" s="6"/>
      <c r="C37" s="6"/>
      <c r="D37" s="6">
        <f>D26+D30+D33+D36</f>
        <v>584</v>
      </c>
      <c r="E37" s="6">
        <f>E26+E30+E33+E36</f>
        <v>54561.760000000002</v>
      </c>
      <c r="F37" s="6"/>
      <c r="G37" s="6"/>
      <c r="H37" s="6"/>
    </row>
  </sheetData>
  <mergeCells count="4">
    <mergeCell ref="A23:A25"/>
    <mergeCell ref="A27:A29"/>
    <mergeCell ref="A31:A32"/>
    <mergeCell ref="A34:A35"/>
  </mergeCells>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F6" sqref="F6"/>
    </sheetView>
  </sheetViews>
  <sheetFormatPr defaultColWidth="22.875" defaultRowHeight="13.5"/>
  <cols>
    <col min="1" max="1" width="8" style="70" customWidth="1"/>
    <col min="2" max="2" width="14.625" style="70" customWidth="1"/>
    <col min="3" max="3" width="15.5" style="70" customWidth="1"/>
    <col min="4" max="4" width="38.375" style="70" customWidth="1"/>
    <col min="5" max="6" width="10.25" style="70" customWidth="1"/>
    <col min="7" max="7" width="33.5" style="70" customWidth="1"/>
    <col min="8" max="8" width="6.625" style="70" customWidth="1"/>
    <col min="9" max="9" width="12.5" style="70" customWidth="1"/>
    <col min="10" max="16384" width="22.875" style="70"/>
  </cols>
  <sheetData>
    <row r="1" spans="1:9">
      <c r="A1" s="71" t="s">
        <v>92</v>
      </c>
      <c r="B1" s="71" t="s">
        <v>93</v>
      </c>
      <c r="C1" s="71" t="s">
        <v>94</v>
      </c>
      <c r="D1" s="71" t="s">
        <v>95</v>
      </c>
    </row>
    <row r="2" spans="1:9" ht="78" customHeight="1">
      <c r="A2" s="72">
        <v>1</v>
      </c>
      <c r="B2" s="71" t="s">
        <v>96</v>
      </c>
      <c r="C2" s="73">
        <f>F2</f>
        <v>4092132</v>
      </c>
      <c r="D2" s="74" t="s">
        <v>97</v>
      </c>
      <c r="E2" s="70">
        <v>342254617.81999999</v>
      </c>
      <c r="F2" s="75">
        <f>I3</f>
        <v>4092132</v>
      </c>
      <c r="G2" s="71"/>
      <c r="H2" s="70">
        <v>4500</v>
      </c>
      <c r="I2" s="70">
        <f>H2*E4</f>
        <v>245527920</v>
      </c>
    </row>
    <row r="3" spans="1:9">
      <c r="A3" s="72">
        <v>2</v>
      </c>
      <c r="B3" s="71" t="s">
        <v>98</v>
      </c>
      <c r="C3" s="72">
        <f>C4+C5+C6</f>
        <v>3276980</v>
      </c>
      <c r="D3" s="72" t="s">
        <v>99</v>
      </c>
      <c r="I3" s="70">
        <f>I2/60</f>
        <v>4092132</v>
      </c>
    </row>
    <row r="4" spans="1:9" ht="51">
      <c r="A4" s="72">
        <v>2.1</v>
      </c>
      <c r="B4" s="71" t="s">
        <v>100</v>
      </c>
      <c r="C4" s="76">
        <f>ROUND(F4,0)</f>
        <v>982112</v>
      </c>
      <c r="D4" s="5" t="s">
        <v>101</v>
      </c>
      <c r="E4" s="77">
        <f>系统读取表!B1</f>
        <v>54561.760000000002</v>
      </c>
      <c r="F4" s="70">
        <f>E4*1.5*12</f>
        <v>982111.679999999</v>
      </c>
    </row>
    <row r="5" spans="1:9" ht="48">
      <c r="A5" s="72">
        <v>2.2000000000000002</v>
      </c>
      <c r="B5" s="71" t="s">
        <v>102</v>
      </c>
      <c r="C5" s="72">
        <f>ROUND(I2*F5,0)</f>
        <v>736584</v>
      </c>
      <c r="D5" s="74" t="s">
        <v>103</v>
      </c>
      <c r="E5" s="70">
        <v>25669.1</v>
      </c>
      <c r="F5" s="78">
        <v>3.0000000000000001E-3</v>
      </c>
      <c r="G5" s="71"/>
    </row>
    <row r="6" spans="1:9" ht="38.25">
      <c r="A6" s="72">
        <v>2.2999999999999998</v>
      </c>
      <c r="B6" s="71" t="s">
        <v>104</v>
      </c>
      <c r="C6" s="72">
        <f>ROUND(E6,0)</f>
        <v>1558284</v>
      </c>
      <c r="D6" s="72" t="s">
        <v>105</v>
      </c>
      <c r="E6" s="70">
        <f>2.38*E4*12</f>
        <v>1558283.8655999999</v>
      </c>
      <c r="F6" s="70">
        <v>3.68</v>
      </c>
    </row>
    <row r="7" spans="1:9">
      <c r="A7" s="72">
        <v>3</v>
      </c>
      <c r="B7" s="71" t="s">
        <v>106</v>
      </c>
      <c r="C7" s="72">
        <f>C8+C9+C10</f>
        <v>760580</v>
      </c>
      <c r="D7" s="72" t="s">
        <v>107</v>
      </c>
    </row>
    <row r="8" spans="1:9" ht="37.5">
      <c r="A8" s="72">
        <v>3.1</v>
      </c>
      <c r="B8" s="71" t="s">
        <v>108</v>
      </c>
      <c r="C8" s="72">
        <f>F8</f>
        <v>523793</v>
      </c>
      <c r="D8" s="71" t="s">
        <v>109</v>
      </c>
      <c r="E8" s="70">
        <f>ROUND(比较法!C29*E4*12,0)</f>
        <v>26189645</v>
      </c>
      <c r="F8" s="70">
        <f>ROUND(E8*0.02,0)</f>
        <v>523793</v>
      </c>
    </row>
    <row r="9" spans="1:9" ht="96">
      <c r="A9" s="72">
        <v>3.2</v>
      </c>
      <c r="B9" s="71" t="s">
        <v>110</v>
      </c>
      <c r="C9" s="79">
        <v>0</v>
      </c>
      <c r="D9" s="80" t="s">
        <v>111</v>
      </c>
      <c r="E9" s="70">
        <f>C2*0.7</f>
        <v>2864492.4</v>
      </c>
      <c r="F9" s="70">
        <f>4.65%</f>
        <v>4.65E-2</v>
      </c>
      <c r="G9" s="70">
        <f>E9*F9</f>
        <v>133198.89660000001</v>
      </c>
      <c r="I9" s="83" t="s">
        <v>112</v>
      </c>
    </row>
    <row r="10" spans="1:9" ht="62.25">
      <c r="A10" s="72">
        <v>3.3</v>
      </c>
      <c r="B10" s="71" t="s">
        <v>113</v>
      </c>
      <c r="C10" s="79">
        <f>ROUND((C2+C3+C8+C9)*3%,0)</f>
        <v>236787</v>
      </c>
      <c r="D10" s="74" t="s">
        <v>114</v>
      </c>
    </row>
    <row r="11" spans="1:9">
      <c r="A11" s="72">
        <v>4</v>
      </c>
      <c r="B11" s="71" t="s">
        <v>115</v>
      </c>
      <c r="C11" s="73">
        <f>C2+C3+C7</f>
        <v>8129692</v>
      </c>
      <c r="D11" s="72" t="s">
        <v>116</v>
      </c>
    </row>
    <row r="12" spans="1:9" ht="25.5">
      <c r="A12" s="72">
        <v>5</v>
      </c>
      <c r="B12" s="71" t="s">
        <v>117</v>
      </c>
      <c r="C12" s="72">
        <f>ROUND(C11/E4/12,0)</f>
        <v>12</v>
      </c>
      <c r="D12" s="72" t="s">
        <v>118</v>
      </c>
    </row>
    <row r="14" spans="1:9">
      <c r="E14" s="81"/>
    </row>
    <row r="15" spans="1:9">
      <c r="E15" s="82"/>
    </row>
    <row r="16" spans="1:9">
      <c r="E16" s="82"/>
    </row>
    <row r="17" spans="5:5">
      <c r="E17" s="81"/>
    </row>
  </sheetData>
  <phoneticPr fontId="28"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3" sqref="C33"/>
    </sheetView>
  </sheetViews>
  <sheetFormatPr defaultColWidth="14.625" defaultRowHeight="13.5"/>
  <cols>
    <col min="1" max="1" width="24.375" style="9" customWidth="1"/>
    <col min="2" max="16384" width="14.625" style="9"/>
  </cols>
  <sheetData>
    <row r="1" spans="1:9">
      <c r="A1" s="58" t="s">
        <v>119</v>
      </c>
      <c r="B1" s="59">
        <f>'房源信息（实测）'!I586</f>
        <v>54561.760000000002</v>
      </c>
      <c r="C1" s="60"/>
      <c r="D1" s="60"/>
      <c r="E1" s="60"/>
      <c r="F1" s="60"/>
      <c r="G1" s="61"/>
    </row>
    <row r="2" spans="1:9">
      <c r="A2" s="58" t="s">
        <v>120</v>
      </c>
      <c r="B2" s="58">
        <f>SUM(C14:C23)</f>
        <v>0</v>
      </c>
      <c r="C2" s="60"/>
      <c r="D2" s="60"/>
      <c r="E2" s="60"/>
      <c r="F2" s="60"/>
      <c r="G2" s="61"/>
    </row>
    <row r="3" spans="1:9">
      <c r="A3" s="58" t="s">
        <v>121</v>
      </c>
      <c r="B3" s="62">
        <v>44425</v>
      </c>
      <c r="C3" s="60"/>
      <c r="D3" s="60"/>
      <c r="E3" s="60"/>
      <c r="F3" s="60"/>
      <c r="G3" s="61"/>
    </row>
    <row r="4" spans="1:9" ht="27">
      <c r="A4" s="58" t="s">
        <v>122</v>
      </c>
      <c r="B4" s="58" t="s">
        <v>123</v>
      </c>
      <c r="C4" s="58" t="s">
        <v>124</v>
      </c>
      <c r="D4" s="58" t="s">
        <v>125</v>
      </c>
      <c r="E4" s="60"/>
      <c r="F4" s="61"/>
      <c r="G4" s="61"/>
    </row>
    <row r="5" spans="1:9">
      <c r="A5" s="58" t="s">
        <v>126</v>
      </c>
      <c r="B5" s="58">
        <f>SUM(D14:D23)</f>
        <v>43.68</v>
      </c>
      <c r="C5" s="58">
        <f>ROUND(B5*10000/$B$1,0)</f>
        <v>8</v>
      </c>
      <c r="D5" s="58" t="e">
        <f>ROUND(B5*10000/$B$2,0)</f>
        <v>#DIV/0!</v>
      </c>
      <c r="E5" s="60"/>
      <c r="F5" s="61"/>
      <c r="G5" s="61"/>
    </row>
    <row r="6" spans="1:9">
      <c r="A6" s="58" t="s">
        <v>127</v>
      </c>
      <c r="B6" s="58">
        <f>SUM(D14:D23)</f>
        <v>43.68</v>
      </c>
      <c r="C6" s="58">
        <f>ROUND(B6*10000/$B$1,0)</f>
        <v>8</v>
      </c>
      <c r="D6" s="58" t="e">
        <f>ROUND(B6*10000/$B$2,0)</f>
        <v>#DIV/0!</v>
      </c>
      <c r="E6" s="60"/>
      <c r="F6" s="61"/>
      <c r="G6" s="61"/>
    </row>
    <row r="7" spans="1:9">
      <c r="A7" s="58" t="s">
        <v>128</v>
      </c>
      <c r="B7" s="58">
        <f>B5</f>
        <v>43.68</v>
      </c>
      <c r="C7" s="58">
        <f>ROUND(B7*10000/$B$1,0)</f>
        <v>8</v>
      </c>
      <c r="D7" s="58" t="e">
        <f>ROUND(B7*10000/$B$2,0)</f>
        <v>#DIV/0!</v>
      </c>
      <c r="E7" s="60"/>
      <c r="F7" s="61"/>
      <c r="G7" s="61"/>
    </row>
    <row r="8" spans="1:9">
      <c r="A8" s="58" t="s">
        <v>129</v>
      </c>
      <c r="B8" s="58">
        <f>B5</f>
        <v>43.68</v>
      </c>
      <c r="C8" s="58">
        <f>ROUND(B8*10000/$B$1,0)</f>
        <v>8</v>
      </c>
      <c r="D8" s="58" t="e">
        <f>ROUND(B8*10000/$B$2,0)</f>
        <v>#DIV/0!</v>
      </c>
      <c r="E8" s="60"/>
      <c r="F8" s="61"/>
      <c r="G8" s="61"/>
    </row>
    <row r="9" spans="1:9">
      <c r="A9" s="58" t="s">
        <v>130</v>
      </c>
      <c r="B9" s="63">
        <f>B5</f>
        <v>43.68</v>
      </c>
      <c r="C9" s="60"/>
      <c r="D9" s="60"/>
      <c r="E9" s="60"/>
      <c r="F9" s="61"/>
      <c r="G9" s="61"/>
    </row>
    <row r="10" spans="1:9">
      <c r="A10" s="58" t="s">
        <v>131</v>
      </c>
      <c r="B10" s="63">
        <f>B5</f>
        <v>43.68</v>
      </c>
      <c r="C10" s="60"/>
      <c r="D10" s="60"/>
      <c r="E10" s="60"/>
      <c r="F10" s="61"/>
      <c r="G10" s="61"/>
    </row>
    <row r="11" spans="1:9">
      <c r="A11" s="58" t="s">
        <v>132</v>
      </c>
      <c r="B11" s="63">
        <f>B5</f>
        <v>43.68</v>
      </c>
      <c r="C11" s="60"/>
      <c r="D11" s="60"/>
      <c r="E11" s="60"/>
      <c r="F11" s="61"/>
      <c r="G11" s="61"/>
    </row>
    <row r="12" spans="1:9">
      <c r="A12" s="60"/>
      <c r="B12" s="60"/>
      <c r="C12" s="60"/>
      <c r="D12" s="60"/>
      <c r="E12" s="60"/>
      <c r="F12" s="61"/>
      <c r="G12" s="61"/>
    </row>
    <row r="13" spans="1:9" ht="27">
      <c r="A13" s="64" t="s">
        <v>133</v>
      </c>
      <c r="B13" s="65" t="s">
        <v>119</v>
      </c>
      <c r="C13" s="65" t="s">
        <v>120</v>
      </c>
      <c r="D13" s="65" t="s">
        <v>134</v>
      </c>
      <c r="E13" s="58" t="s">
        <v>124</v>
      </c>
      <c r="F13" s="58" t="s">
        <v>125</v>
      </c>
      <c r="G13" s="65" t="s">
        <v>135</v>
      </c>
      <c r="H13" s="65" t="s">
        <v>136</v>
      </c>
      <c r="I13" s="65" t="s">
        <v>137</v>
      </c>
    </row>
    <row r="14" spans="1:9">
      <c r="A14" s="66" t="s">
        <v>138</v>
      </c>
      <c r="B14" s="65">
        <f>B1</f>
        <v>54561.760000000002</v>
      </c>
      <c r="C14" s="65">
        <v>0</v>
      </c>
      <c r="D14" s="65">
        <f>比较法!A30</f>
        <v>43.68</v>
      </c>
      <c r="E14" s="65">
        <f>比较法!C29</f>
        <v>40</v>
      </c>
      <c r="F14" s="65" t="e">
        <f>ROUND(D14*10000/C14,0)</f>
        <v>#DIV/0!</v>
      </c>
      <c r="G14" s="65">
        <v>0</v>
      </c>
      <c r="H14" s="65">
        <v>0</v>
      </c>
      <c r="I14" s="65">
        <v>0</v>
      </c>
    </row>
    <row r="15" spans="1:9">
      <c r="A15" s="67" t="s">
        <v>139</v>
      </c>
      <c r="B15" s="68"/>
      <c r="C15" s="68"/>
      <c r="D15" s="68"/>
      <c r="E15" s="65" t="e">
        <f t="shared" ref="E15:E23" si="0">ROUND(D15*10000/B15,0)</f>
        <v>#DIV/0!</v>
      </c>
      <c r="F15" s="65" t="e">
        <f t="shared" ref="F15:F23" si="1">ROUND(D15*10000/C15,0)</f>
        <v>#DIV/0!</v>
      </c>
      <c r="G15" s="69"/>
      <c r="H15" s="69"/>
      <c r="I15" s="68"/>
    </row>
    <row r="16" spans="1:9">
      <c r="A16" s="67" t="s">
        <v>140</v>
      </c>
      <c r="B16" s="68"/>
      <c r="C16" s="68"/>
      <c r="D16" s="68"/>
      <c r="E16" s="65" t="e">
        <f t="shared" si="0"/>
        <v>#DIV/0!</v>
      </c>
      <c r="F16" s="65" t="e">
        <f t="shared" si="1"/>
        <v>#DIV/0!</v>
      </c>
      <c r="G16" s="69"/>
      <c r="H16" s="69"/>
      <c r="I16" s="68"/>
    </row>
    <row r="17" spans="1:9">
      <c r="A17" s="67" t="s">
        <v>141</v>
      </c>
      <c r="B17" s="68"/>
      <c r="C17" s="68"/>
      <c r="D17" s="68"/>
      <c r="E17" s="65" t="e">
        <f t="shared" si="0"/>
        <v>#DIV/0!</v>
      </c>
      <c r="F17" s="65" t="e">
        <f t="shared" si="1"/>
        <v>#DIV/0!</v>
      </c>
      <c r="G17" s="69"/>
      <c r="H17" s="69"/>
      <c r="I17" s="68"/>
    </row>
    <row r="18" spans="1:9">
      <c r="A18" s="67" t="s">
        <v>142</v>
      </c>
      <c r="B18" s="68"/>
      <c r="C18" s="68"/>
      <c r="D18" s="68"/>
      <c r="E18" s="65" t="e">
        <f t="shared" si="0"/>
        <v>#DIV/0!</v>
      </c>
      <c r="F18" s="65" t="e">
        <f t="shared" si="1"/>
        <v>#DIV/0!</v>
      </c>
      <c r="G18" s="68"/>
      <c r="H18" s="68"/>
      <c r="I18" s="68"/>
    </row>
    <row r="19" spans="1:9">
      <c r="A19" s="67" t="s">
        <v>143</v>
      </c>
      <c r="B19" s="68"/>
      <c r="C19" s="68"/>
      <c r="D19" s="68"/>
      <c r="E19" s="65" t="e">
        <f t="shared" si="0"/>
        <v>#DIV/0!</v>
      </c>
      <c r="F19" s="65" t="e">
        <f t="shared" si="1"/>
        <v>#DIV/0!</v>
      </c>
      <c r="G19" s="68"/>
      <c r="H19" s="68"/>
      <c r="I19" s="68"/>
    </row>
    <row r="20" spans="1:9">
      <c r="A20" s="67" t="s">
        <v>144</v>
      </c>
      <c r="B20" s="68"/>
      <c r="C20" s="68"/>
      <c r="D20" s="68"/>
      <c r="E20" s="65" t="e">
        <f t="shared" si="0"/>
        <v>#DIV/0!</v>
      </c>
      <c r="F20" s="65" t="e">
        <f t="shared" si="1"/>
        <v>#DIV/0!</v>
      </c>
      <c r="G20" s="68"/>
      <c r="H20" s="68"/>
      <c r="I20" s="68"/>
    </row>
    <row r="21" spans="1:9">
      <c r="A21" s="67" t="s">
        <v>145</v>
      </c>
      <c r="B21" s="68"/>
      <c r="C21" s="68"/>
      <c r="D21" s="68"/>
      <c r="E21" s="65" t="e">
        <f t="shared" si="0"/>
        <v>#DIV/0!</v>
      </c>
      <c r="F21" s="65" t="e">
        <f t="shared" si="1"/>
        <v>#DIV/0!</v>
      </c>
      <c r="G21" s="68"/>
      <c r="H21" s="68"/>
      <c r="I21" s="68"/>
    </row>
    <row r="22" spans="1:9">
      <c r="A22" s="67" t="s">
        <v>146</v>
      </c>
      <c r="B22" s="68"/>
      <c r="C22" s="68"/>
      <c r="D22" s="68"/>
      <c r="E22" s="65" t="e">
        <f t="shared" si="0"/>
        <v>#DIV/0!</v>
      </c>
      <c r="F22" s="65" t="e">
        <f t="shared" si="1"/>
        <v>#DIV/0!</v>
      </c>
      <c r="G22" s="68"/>
      <c r="H22" s="68"/>
      <c r="I22" s="68"/>
    </row>
    <row r="23" spans="1:9">
      <c r="A23" s="67" t="s">
        <v>147</v>
      </c>
      <c r="B23" s="68"/>
      <c r="C23" s="68"/>
      <c r="D23" s="68"/>
      <c r="E23" s="58" t="e">
        <f t="shared" si="0"/>
        <v>#DIV/0!</v>
      </c>
      <c r="F23" s="58" t="e">
        <f t="shared" si="1"/>
        <v>#DIV/0!</v>
      </c>
      <c r="G23" s="68"/>
      <c r="H23" s="68"/>
      <c r="I23" s="68"/>
    </row>
  </sheetData>
  <phoneticPr fontId="2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G49" sqref="G49"/>
    </sheetView>
  </sheetViews>
  <sheetFormatPr defaultColWidth="9" defaultRowHeight="13.5"/>
  <sheetData/>
  <phoneticPr fontId="28"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workbookViewId="0">
      <selection activeCell="F3" sqref="F3"/>
    </sheetView>
  </sheetViews>
  <sheetFormatPr defaultColWidth="8.875" defaultRowHeight="14.25"/>
  <cols>
    <col min="1" max="1" width="10.875" style="1" customWidth="1"/>
    <col min="2" max="2" width="8.875" style="1"/>
    <col min="3" max="4" width="9" style="1" customWidth="1"/>
    <col min="5" max="5" width="11.25" style="1" customWidth="1"/>
    <col min="6" max="7" width="9" style="1" customWidth="1"/>
    <col min="8" max="8" width="10.875" style="1" customWidth="1"/>
    <col min="9" max="9" width="10.5" style="1" customWidth="1"/>
    <col min="10" max="10" width="11.125" style="1" customWidth="1"/>
    <col min="11" max="11" width="10.5" style="1" customWidth="1"/>
    <col min="12" max="16384" width="8.875" style="1"/>
  </cols>
  <sheetData>
    <row r="1" spans="1:11">
      <c r="A1" s="41" t="s">
        <v>148</v>
      </c>
      <c r="G1" s="1" t="s">
        <v>149</v>
      </c>
      <c r="H1" s="1">
        <v>2001</v>
      </c>
    </row>
    <row r="2" spans="1:11">
      <c r="A2" s="42" t="s">
        <v>150</v>
      </c>
      <c r="B2" s="2" t="s">
        <v>150</v>
      </c>
      <c r="C2" s="2" t="s">
        <v>151</v>
      </c>
      <c r="D2" s="2" t="s">
        <v>152</v>
      </c>
      <c r="E2" s="2" t="s">
        <v>153</v>
      </c>
      <c r="F2" s="2" t="s">
        <v>154</v>
      </c>
      <c r="H2" s="1" t="s">
        <v>155</v>
      </c>
      <c r="I2" s="1">
        <v>1.7</v>
      </c>
      <c r="J2" s="1" t="s">
        <v>156</v>
      </c>
    </row>
    <row r="3" spans="1:11">
      <c r="A3" s="116" t="s">
        <v>157</v>
      </c>
      <c r="B3" s="2" t="s">
        <v>158</v>
      </c>
      <c r="C3" s="117">
        <v>3</v>
      </c>
      <c r="D3" s="55">
        <v>72.25</v>
      </c>
      <c r="E3" s="120">
        <f>ROUND(AVERAGE(D3:D4),2)</f>
        <v>66.47</v>
      </c>
      <c r="F3" s="56"/>
      <c r="H3" s="1" t="s">
        <v>159</v>
      </c>
      <c r="I3" s="1">
        <v>30</v>
      </c>
      <c r="J3" s="1" t="s">
        <v>160</v>
      </c>
    </row>
    <row r="4" spans="1:11">
      <c r="A4" s="116"/>
      <c r="B4" s="2" t="s">
        <v>161</v>
      </c>
      <c r="C4" s="118"/>
      <c r="D4" s="55">
        <v>60.69</v>
      </c>
      <c r="E4" s="120"/>
      <c r="F4" s="56"/>
      <c r="I4" s="1">
        <f>I3/12</f>
        <v>2.5</v>
      </c>
    </row>
    <row r="5" spans="1:11">
      <c r="A5" s="116" t="s">
        <v>162</v>
      </c>
      <c r="B5" s="2" t="s">
        <v>163</v>
      </c>
      <c r="C5" s="117">
        <v>3</v>
      </c>
      <c r="D5" s="55">
        <v>55.92</v>
      </c>
      <c r="E5" s="120">
        <f>ROUND(AVERAGE(D5:D7),2)</f>
        <v>52.15</v>
      </c>
      <c r="F5" s="56"/>
    </row>
    <row r="6" spans="1:11">
      <c r="A6" s="116"/>
      <c r="B6" s="2" t="s">
        <v>164</v>
      </c>
      <c r="C6" s="119"/>
      <c r="D6" s="55">
        <v>57.81</v>
      </c>
      <c r="E6" s="120"/>
      <c r="F6" s="56"/>
      <c r="H6" s="2"/>
      <c r="I6" s="2" t="s">
        <v>165</v>
      </c>
      <c r="J6" s="2" t="s">
        <v>166</v>
      </c>
      <c r="K6" s="2" t="s">
        <v>167</v>
      </c>
    </row>
    <row r="7" spans="1:11">
      <c r="A7" s="116"/>
      <c r="B7" s="2" t="s">
        <v>168</v>
      </c>
      <c r="C7" s="118"/>
      <c r="D7" s="55">
        <v>42.72</v>
      </c>
      <c r="E7" s="120"/>
      <c r="F7" s="56"/>
      <c r="H7" s="2" t="s">
        <v>169</v>
      </c>
      <c r="I7" s="2">
        <f>E14</f>
        <v>51.68</v>
      </c>
      <c r="J7" s="2"/>
      <c r="K7" s="123">
        <f>ROUND(AVERAGE(I7:I9),2)</f>
        <v>50.11</v>
      </c>
    </row>
    <row r="8" spans="1:11">
      <c r="A8" s="116" t="s">
        <v>170</v>
      </c>
      <c r="B8" s="2" t="s">
        <v>171</v>
      </c>
      <c r="C8" s="117">
        <v>4</v>
      </c>
      <c r="D8" s="55">
        <v>43.34</v>
      </c>
      <c r="E8" s="120">
        <f>ROUND(AVERAGE(D8:D10),2)</f>
        <v>43.38</v>
      </c>
      <c r="F8" s="56"/>
      <c r="H8" s="2" t="s">
        <v>172</v>
      </c>
      <c r="I8" s="2">
        <f>F29</f>
        <v>51.96</v>
      </c>
      <c r="J8" s="2"/>
      <c r="K8" s="124"/>
    </row>
    <row r="9" spans="1:11">
      <c r="A9" s="116"/>
      <c r="B9" s="44" t="s">
        <v>173</v>
      </c>
      <c r="C9" s="119"/>
      <c r="D9" s="55">
        <v>43.92</v>
      </c>
      <c r="E9" s="120"/>
      <c r="F9" s="56"/>
      <c r="H9" s="2" t="s">
        <v>174</v>
      </c>
      <c r="I9" s="2">
        <f>C130</f>
        <v>46.7</v>
      </c>
      <c r="J9" s="2"/>
      <c r="K9" s="125"/>
    </row>
    <row r="10" spans="1:11">
      <c r="A10" s="116"/>
      <c r="B10" s="2" t="s">
        <v>175</v>
      </c>
      <c r="C10" s="118"/>
      <c r="D10" s="55">
        <v>42.89</v>
      </c>
      <c r="E10" s="120"/>
      <c r="F10" s="56"/>
    </row>
    <row r="11" spans="1:11">
      <c r="A11" s="116" t="s">
        <v>176</v>
      </c>
      <c r="B11" s="44" t="s">
        <v>177</v>
      </c>
      <c r="C11" s="117">
        <v>2</v>
      </c>
      <c r="D11" s="55">
        <v>41.8</v>
      </c>
      <c r="E11" s="120">
        <f>ROUND(AVERAGE(D11:D12),2)</f>
        <v>44.72</v>
      </c>
      <c r="F11" s="56"/>
    </row>
    <row r="12" spans="1:11">
      <c r="A12" s="116"/>
      <c r="B12" s="2" t="s">
        <v>178</v>
      </c>
      <c r="C12" s="119"/>
      <c r="D12" s="55">
        <v>47.64</v>
      </c>
      <c r="E12" s="120"/>
      <c r="F12" s="56"/>
    </row>
    <row r="13" spans="1:11">
      <c r="A13" s="116"/>
      <c r="B13" s="44" t="s">
        <v>179</v>
      </c>
      <c r="C13" s="118"/>
      <c r="D13" s="43"/>
      <c r="E13" s="120"/>
      <c r="F13" s="56"/>
    </row>
    <row r="14" spans="1:11">
      <c r="A14" s="2" t="s">
        <v>180</v>
      </c>
      <c r="B14" s="2" t="s">
        <v>181</v>
      </c>
      <c r="C14" s="2"/>
      <c r="D14" s="43"/>
      <c r="E14" s="43">
        <f>ROUND(AVERAGE(E3:E13),2)</f>
        <v>51.68</v>
      </c>
      <c r="F14" s="56"/>
    </row>
    <row r="18" spans="1:6">
      <c r="A18" s="57" t="s">
        <v>182</v>
      </c>
      <c r="B18" s="57" t="s">
        <v>148</v>
      </c>
      <c r="C18" s="57">
        <v>47.9219124474916</v>
      </c>
      <c r="D18" s="57">
        <v>2020</v>
      </c>
      <c r="E18" s="57" t="s">
        <v>183</v>
      </c>
      <c r="F18" s="121">
        <f>ROUND(AVERAGE(C18:C19),2)</f>
        <v>55.01</v>
      </c>
    </row>
    <row r="19" spans="1:6">
      <c r="A19" s="57" t="s">
        <v>182</v>
      </c>
      <c r="B19" s="57" t="s">
        <v>148</v>
      </c>
      <c r="C19" s="57">
        <v>62.099755261033103</v>
      </c>
      <c r="D19" s="57">
        <v>2020</v>
      </c>
      <c r="E19" s="57" t="s">
        <v>184</v>
      </c>
      <c r="F19" s="121"/>
    </row>
    <row r="20" spans="1:6">
      <c r="A20" s="57" t="s">
        <v>182</v>
      </c>
      <c r="B20" s="57" t="s">
        <v>148</v>
      </c>
      <c r="C20" s="57">
        <v>54.781369329168399</v>
      </c>
      <c r="D20" s="57">
        <v>2020</v>
      </c>
      <c r="E20" s="57" t="s">
        <v>185</v>
      </c>
      <c r="F20" s="121">
        <f>ROUND(AVERAGE(C20:C22),2)</f>
        <v>51.08</v>
      </c>
    </row>
    <row r="21" spans="1:6">
      <c r="A21" s="57" t="s">
        <v>182</v>
      </c>
      <c r="B21" s="57" t="s">
        <v>148</v>
      </c>
      <c r="C21" s="57">
        <v>47.633482007534703</v>
      </c>
      <c r="D21" s="57">
        <v>2020</v>
      </c>
      <c r="E21" s="57" t="s">
        <v>186</v>
      </c>
      <c r="F21" s="121"/>
    </row>
    <row r="22" spans="1:6">
      <c r="A22" s="57" t="s">
        <v>182</v>
      </c>
      <c r="B22" s="57" t="s">
        <v>148</v>
      </c>
      <c r="C22" s="57">
        <v>50.824529760371</v>
      </c>
      <c r="D22" s="57">
        <v>2020</v>
      </c>
      <c r="E22" s="57" t="s">
        <v>187</v>
      </c>
      <c r="F22" s="121"/>
    </row>
    <row r="23" spans="1:6">
      <c r="A23" s="57" t="s">
        <v>182</v>
      </c>
      <c r="B23" s="57" t="s">
        <v>148</v>
      </c>
      <c r="C23" s="57">
        <v>49.353169469598903</v>
      </c>
      <c r="D23" s="57">
        <v>2021</v>
      </c>
      <c r="E23" s="57" t="s">
        <v>188</v>
      </c>
      <c r="F23" s="121">
        <f>ROUND(AVERAGE(C23:C24),2)</f>
        <v>47.47</v>
      </c>
    </row>
    <row r="24" spans="1:6">
      <c r="A24" s="57" t="s">
        <v>182</v>
      </c>
      <c r="B24" s="57" t="s">
        <v>148</v>
      </c>
      <c r="C24" s="57">
        <v>45.582807779473903</v>
      </c>
      <c r="D24" s="57">
        <v>2021</v>
      </c>
      <c r="E24" s="57" t="s">
        <v>189</v>
      </c>
      <c r="F24" s="121"/>
    </row>
    <row r="25" spans="1:6">
      <c r="A25" s="57" t="s">
        <v>182</v>
      </c>
      <c r="B25" s="57" t="s">
        <v>148</v>
      </c>
      <c r="C25" s="57">
        <v>40.865545655523498</v>
      </c>
      <c r="D25" s="57">
        <v>2021</v>
      </c>
      <c r="E25" s="57" t="s">
        <v>190</v>
      </c>
      <c r="F25" s="121">
        <f>ROUND(AVERAGE(C25:C27),2)</f>
        <v>44.12</v>
      </c>
    </row>
    <row r="26" spans="1:6">
      <c r="A26" s="57" t="s">
        <v>182</v>
      </c>
      <c r="B26" s="57" t="s">
        <v>148</v>
      </c>
      <c r="C26" s="57">
        <v>44.581402986512799</v>
      </c>
      <c r="D26" s="57">
        <v>2021</v>
      </c>
      <c r="E26" s="57" t="s">
        <v>191</v>
      </c>
      <c r="F26" s="121"/>
    </row>
    <row r="27" spans="1:6">
      <c r="A27" s="57" t="s">
        <v>182</v>
      </c>
      <c r="B27" s="57" t="s">
        <v>148</v>
      </c>
      <c r="C27" s="57">
        <v>46.9011725293132</v>
      </c>
      <c r="D27" s="57">
        <v>2021</v>
      </c>
      <c r="E27" s="57" t="s">
        <v>192</v>
      </c>
      <c r="F27" s="121"/>
    </row>
    <row r="28" spans="1:6">
      <c r="A28" s="57" t="s">
        <v>182</v>
      </c>
      <c r="B28" s="57" t="s">
        <v>148</v>
      </c>
      <c r="C28" s="57">
        <v>62.099721352694502</v>
      </c>
      <c r="D28" s="57">
        <v>2021</v>
      </c>
      <c r="E28" s="57" t="s">
        <v>193</v>
      </c>
      <c r="F28" s="1">
        <f>C28</f>
        <v>62.099721352694502</v>
      </c>
    </row>
    <row r="29" spans="1:6">
      <c r="F29" s="1">
        <f>ROUND(AVERAGE(F18:F28),2)</f>
        <v>51.96</v>
      </c>
    </row>
    <row r="100" spans="1:17" ht="29.25" customHeight="1">
      <c r="E100" s="2" t="s">
        <v>194</v>
      </c>
      <c r="F100" s="2" t="s">
        <v>195</v>
      </c>
      <c r="G100" s="2" t="s">
        <v>196</v>
      </c>
      <c r="H100" s="4" t="s">
        <v>197</v>
      </c>
      <c r="I100" s="4" t="s">
        <v>198</v>
      </c>
      <c r="J100" s="4" t="s">
        <v>199</v>
      </c>
      <c r="K100" s="4" t="s">
        <v>200</v>
      </c>
      <c r="L100" s="2" t="s">
        <v>151</v>
      </c>
      <c r="M100" s="2" t="s">
        <v>60</v>
      </c>
      <c r="N100" s="2" t="s">
        <v>70</v>
      </c>
      <c r="O100" s="2" t="s">
        <v>201</v>
      </c>
      <c r="P100" s="39" t="s">
        <v>202</v>
      </c>
      <c r="Q100" s="2" t="s">
        <v>70</v>
      </c>
    </row>
    <row r="101" spans="1:17">
      <c r="A101" s="2" t="s">
        <v>92</v>
      </c>
      <c r="B101" s="2" t="s">
        <v>203</v>
      </c>
      <c r="C101" s="2" t="s">
        <v>204</v>
      </c>
      <c r="D101" s="2" t="s">
        <v>205</v>
      </c>
      <c r="E101" s="47">
        <v>44403</v>
      </c>
      <c r="F101" s="1">
        <v>85</v>
      </c>
      <c r="G101" s="1">
        <v>4500</v>
      </c>
      <c r="H101" s="1">
        <f>ROUND(G101/F101,2)</f>
        <v>52.94</v>
      </c>
      <c r="I101" s="1">
        <f>H101-$I$2-$I$4</f>
        <v>48.74</v>
      </c>
      <c r="J101" s="1">
        <f>H101</f>
        <v>52.94</v>
      </c>
      <c r="K101" s="1">
        <f>I101</f>
        <v>48.74</v>
      </c>
      <c r="L101" s="1">
        <v>1</v>
      </c>
      <c r="M101" s="1" t="s">
        <v>88</v>
      </c>
      <c r="N101" s="1" t="s">
        <v>206</v>
      </c>
      <c r="O101" s="1" t="s">
        <v>90</v>
      </c>
      <c r="P101" s="1" t="s">
        <v>207</v>
      </c>
      <c r="Q101" s="1" t="s">
        <v>208</v>
      </c>
    </row>
    <row r="102" spans="1:17">
      <c r="A102" s="1">
        <v>1</v>
      </c>
      <c r="B102" s="1" t="s">
        <v>148</v>
      </c>
      <c r="C102" s="1">
        <v>2021</v>
      </c>
      <c r="D102" s="1">
        <v>7</v>
      </c>
      <c r="E102" s="47">
        <v>44366</v>
      </c>
      <c r="F102" s="1">
        <v>76</v>
      </c>
      <c r="G102" s="1">
        <v>4200</v>
      </c>
      <c r="H102" s="1">
        <f t="shared" ref="H102:H119" si="0">ROUND(G102/F102,2)</f>
        <v>55.26</v>
      </c>
      <c r="I102" s="1">
        <f t="shared" ref="I102:I119" si="1">H102-$I$2-$I$4</f>
        <v>51.06</v>
      </c>
      <c r="J102" s="122">
        <f>ROUND(AVERAGE(H102:H106),2)</f>
        <v>48.86</v>
      </c>
      <c r="K102" s="122">
        <f>ROUND(AVERAGE(I102:I106),2)</f>
        <v>44.66</v>
      </c>
      <c r="L102" s="122">
        <v>5</v>
      </c>
      <c r="M102" s="1" t="s">
        <v>88</v>
      </c>
      <c r="N102" s="1" t="s">
        <v>209</v>
      </c>
      <c r="O102" s="1" t="s">
        <v>90</v>
      </c>
      <c r="P102" s="1" t="s">
        <v>210</v>
      </c>
      <c r="Q102" s="1" t="s">
        <v>208</v>
      </c>
    </row>
    <row r="103" spans="1:17">
      <c r="A103" s="1">
        <v>2</v>
      </c>
      <c r="B103" s="1" t="s">
        <v>148</v>
      </c>
      <c r="C103" s="1">
        <v>2021</v>
      </c>
      <c r="D103" s="1">
        <v>6</v>
      </c>
      <c r="E103" s="47">
        <v>44332</v>
      </c>
      <c r="F103" s="1">
        <v>108.34</v>
      </c>
      <c r="G103" s="1">
        <v>4800</v>
      </c>
      <c r="H103" s="1">
        <f t="shared" si="0"/>
        <v>44.3</v>
      </c>
      <c r="I103" s="1">
        <f t="shared" si="1"/>
        <v>40.1</v>
      </c>
      <c r="J103" s="122"/>
      <c r="K103" s="122"/>
      <c r="L103" s="122"/>
      <c r="M103" s="1" t="s">
        <v>89</v>
      </c>
      <c r="N103" s="1" t="s">
        <v>209</v>
      </c>
      <c r="O103" s="1" t="s">
        <v>90</v>
      </c>
      <c r="P103" s="1" t="s">
        <v>211</v>
      </c>
      <c r="Q103" s="1" t="s">
        <v>208</v>
      </c>
    </row>
    <row r="104" spans="1:17">
      <c r="A104" s="1">
        <v>3</v>
      </c>
      <c r="B104" s="1" t="s">
        <v>148</v>
      </c>
      <c r="C104" s="1">
        <v>2021</v>
      </c>
      <c r="D104" s="1">
        <v>5</v>
      </c>
      <c r="E104" s="47">
        <v>44315</v>
      </c>
      <c r="F104" s="1">
        <v>55</v>
      </c>
      <c r="G104" s="1">
        <v>3300</v>
      </c>
      <c r="H104" s="1">
        <f t="shared" si="0"/>
        <v>60</v>
      </c>
      <c r="I104" s="1">
        <f t="shared" si="1"/>
        <v>55.8</v>
      </c>
      <c r="J104" s="122"/>
      <c r="K104" s="122"/>
      <c r="L104" s="122"/>
      <c r="M104" s="1" t="s">
        <v>212</v>
      </c>
      <c r="N104" s="1" t="s">
        <v>209</v>
      </c>
      <c r="O104" s="1" t="s">
        <v>91</v>
      </c>
      <c r="P104" s="1" t="s">
        <v>213</v>
      </c>
      <c r="Q104" s="1" t="s">
        <v>208</v>
      </c>
    </row>
    <row r="105" spans="1:17">
      <c r="A105" s="1">
        <v>4</v>
      </c>
      <c r="B105" s="1" t="s">
        <v>148</v>
      </c>
      <c r="C105" s="1">
        <v>2021</v>
      </c>
      <c r="D105" s="1">
        <v>4</v>
      </c>
      <c r="E105" s="47">
        <v>44296</v>
      </c>
      <c r="F105" s="1">
        <v>98</v>
      </c>
      <c r="G105" s="1">
        <v>4300</v>
      </c>
      <c r="H105" s="1">
        <f t="shared" si="0"/>
        <v>43.88</v>
      </c>
      <c r="I105" s="1">
        <f t="shared" si="1"/>
        <v>39.68</v>
      </c>
      <c r="J105" s="122"/>
      <c r="K105" s="122"/>
      <c r="L105" s="122"/>
      <c r="M105" s="1" t="s">
        <v>88</v>
      </c>
      <c r="N105" s="1" t="s">
        <v>209</v>
      </c>
      <c r="O105" s="1" t="s">
        <v>90</v>
      </c>
      <c r="P105" s="1" t="s">
        <v>214</v>
      </c>
      <c r="Q105" s="1" t="s">
        <v>208</v>
      </c>
    </row>
    <row r="106" spans="1:17">
      <c r="A106" s="1">
        <v>5</v>
      </c>
      <c r="B106" s="1" t="s">
        <v>148</v>
      </c>
      <c r="C106" s="1">
        <v>2021</v>
      </c>
      <c r="D106" s="1">
        <v>4</v>
      </c>
      <c r="E106" s="47">
        <v>44287</v>
      </c>
      <c r="F106" s="1">
        <v>93</v>
      </c>
      <c r="G106" s="1">
        <v>3800</v>
      </c>
      <c r="H106" s="1">
        <f t="shared" si="0"/>
        <v>40.86</v>
      </c>
      <c r="I106" s="1">
        <f t="shared" si="1"/>
        <v>36.659999999999997</v>
      </c>
      <c r="J106" s="122"/>
      <c r="K106" s="122"/>
      <c r="L106" s="122"/>
      <c r="M106" s="1" t="s">
        <v>88</v>
      </c>
      <c r="N106" s="1" t="s">
        <v>209</v>
      </c>
      <c r="O106" s="1" t="s">
        <v>90</v>
      </c>
      <c r="P106" s="1" t="s">
        <v>215</v>
      </c>
      <c r="Q106" s="1" t="s">
        <v>208</v>
      </c>
    </row>
    <row r="107" spans="1:17">
      <c r="A107" s="1">
        <v>6</v>
      </c>
      <c r="B107" s="1" t="s">
        <v>148</v>
      </c>
      <c r="C107" s="1">
        <v>2021</v>
      </c>
      <c r="D107" s="1">
        <v>4</v>
      </c>
      <c r="E107" s="47">
        <v>44229</v>
      </c>
      <c r="F107" s="1">
        <v>60</v>
      </c>
      <c r="G107" s="1">
        <v>3000</v>
      </c>
      <c r="H107" s="1">
        <f t="shared" si="0"/>
        <v>50</v>
      </c>
      <c r="I107" s="1">
        <f t="shared" si="1"/>
        <v>45.8</v>
      </c>
      <c r="J107" s="1">
        <f>H107</f>
        <v>50</v>
      </c>
      <c r="K107" s="1">
        <f>I107</f>
        <v>45.8</v>
      </c>
      <c r="L107" s="1">
        <v>1</v>
      </c>
      <c r="M107" s="1" t="s">
        <v>212</v>
      </c>
      <c r="N107" s="1" t="s">
        <v>209</v>
      </c>
      <c r="O107" s="1" t="s">
        <v>91</v>
      </c>
      <c r="P107" s="1" t="s">
        <v>213</v>
      </c>
      <c r="Q107" s="1" t="s">
        <v>208</v>
      </c>
    </row>
    <row r="108" spans="1:17">
      <c r="A108" s="1">
        <v>7</v>
      </c>
      <c r="B108" s="1" t="s">
        <v>148</v>
      </c>
      <c r="C108" s="1">
        <v>2021</v>
      </c>
      <c r="D108" s="1">
        <v>2</v>
      </c>
      <c r="E108" s="47">
        <v>44189</v>
      </c>
      <c r="F108" s="1">
        <v>91.89</v>
      </c>
      <c r="G108" s="1">
        <v>3800</v>
      </c>
      <c r="H108" s="1">
        <f t="shared" si="0"/>
        <v>41.35</v>
      </c>
      <c r="I108" s="1">
        <f t="shared" si="1"/>
        <v>37.15</v>
      </c>
      <c r="J108" s="122">
        <f>ROUND(AVERAGE(H108:H113),2)</f>
        <v>51.55</v>
      </c>
      <c r="K108" s="122">
        <f>ROUND(AVERAGE(I108:I113),2)</f>
        <v>47.35</v>
      </c>
      <c r="L108" s="122">
        <v>6</v>
      </c>
      <c r="M108" s="1" t="s">
        <v>88</v>
      </c>
      <c r="N108" s="1" t="s">
        <v>209</v>
      </c>
      <c r="O108" s="1" t="s">
        <v>90</v>
      </c>
      <c r="P108" s="1" t="s">
        <v>216</v>
      </c>
      <c r="Q108" s="1" t="s">
        <v>208</v>
      </c>
    </row>
    <row r="109" spans="1:17">
      <c r="A109" s="1">
        <v>8</v>
      </c>
      <c r="B109" s="1" t="s">
        <v>148</v>
      </c>
      <c r="C109" s="1">
        <v>2020</v>
      </c>
      <c r="D109" s="1">
        <v>12</v>
      </c>
      <c r="E109" s="47">
        <v>44171</v>
      </c>
      <c r="F109" s="1">
        <v>51</v>
      </c>
      <c r="G109" s="1">
        <v>3300</v>
      </c>
      <c r="H109" s="1">
        <f t="shared" si="0"/>
        <v>64.709999999999994</v>
      </c>
      <c r="I109" s="1">
        <f t="shared" si="1"/>
        <v>60.51</v>
      </c>
      <c r="J109" s="122"/>
      <c r="K109" s="122"/>
      <c r="L109" s="122"/>
      <c r="M109" s="1" t="s">
        <v>212</v>
      </c>
      <c r="N109" s="1" t="s">
        <v>209</v>
      </c>
      <c r="O109" s="1" t="s">
        <v>91</v>
      </c>
      <c r="P109" s="1" t="s">
        <v>217</v>
      </c>
      <c r="Q109" s="1" t="s">
        <v>208</v>
      </c>
    </row>
    <row r="110" spans="1:17">
      <c r="A110" s="1">
        <v>9</v>
      </c>
      <c r="B110" s="1" t="s">
        <v>148</v>
      </c>
      <c r="C110" s="1">
        <v>2020</v>
      </c>
      <c r="D110" s="1">
        <v>12</v>
      </c>
      <c r="E110" s="47">
        <v>44151</v>
      </c>
      <c r="F110" s="1">
        <v>62</v>
      </c>
      <c r="G110" s="1">
        <v>3400</v>
      </c>
      <c r="H110" s="1">
        <f t="shared" si="0"/>
        <v>54.84</v>
      </c>
      <c r="I110" s="1">
        <f t="shared" si="1"/>
        <v>50.64</v>
      </c>
      <c r="J110" s="122"/>
      <c r="K110" s="122"/>
      <c r="L110" s="122"/>
      <c r="M110" s="1" t="s">
        <v>212</v>
      </c>
      <c r="N110" s="1" t="s">
        <v>209</v>
      </c>
      <c r="O110" s="1" t="s">
        <v>91</v>
      </c>
      <c r="P110" s="1" t="s">
        <v>211</v>
      </c>
      <c r="Q110" s="1" t="s">
        <v>208</v>
      </c>
    </row>
    <row r="111" spans="1:17">
      <c r="A111" s="1">
        <v>10</v>
      </c>
      <c r="B111" s="1" t="s">
        <v>148</v>
      </c>
      <c r="C111" s="1">
        <v>2020</v>
      </c>
      <c r="D111" s="1">
        <v>11</v>
      </c>
      <c r="E111" s="47">
        <v>44139</v>
      </c>
      <c r="F111" s="1">
        <v>51.53</v>
      </c>
      <c r="G111" s="1">
        <v>3000</v>
      </c>
      <c r="H111" s="1">
        <f t="shared" si="0"/>
        <v>58.22</v>
      </c>
      <c r="I111" s="1">
        <f t="shared" si="1"/>
        <v>54.02</v>
      </c>
      <c r="J111" s="122"/>
      <c r="K111" s="122"/>
      <c r="L111" s="122"/>
      <c r="M111" s="1" t="s">
        <v>212</v>
      </c>
      <c r="N111" s="1" t="s">
        <v>209</v>
      </c>
      <c r="O111" s="1" t="s">
        <v>91</v>
      </c>
      <c r="P111" s="1" t="s">
        <v>213</v>
      </c>
      <c r="Q111" s="1" t="s">
        <v>208</v>
      </c>
    </row>
    <row r="112" spans="1:17">
      <c r="A112" s="1">
        <v>11</v>
      </c>
      <c r="B112" s="1" t="s">
        <v>148</v>
      </c>
      <c r="C112" s="1">
        <v>2020</v>
      </c>
      <c r="D112" s="1">
        <v>11</v>
      </c>
      <c r="E112" s="47">
        <v>44135</v>
      </c>
      <c r="F112" s="1">
        <v>77.91</v>
      </c>
      <c r="G112" s="1">
        <v>3800</v>
      </c>
      <c r="H112" s="1">
        <f t="shared" si="0"/>
        <v>48.77</v>
      </c>
      <c r="I112" s="1">
        <f t="shared" si="1"/>
        <v>44.57</v>
      </c>
      <c r="J112" s="122"/>
      <c r="K112" s="122"/>
      <c r="L112" s="122"/>
      <c r="M112" s="1" t="s">
        <v>88</v>
      </c>
      <c r="N112" s="1" t="s">
        <v>209</v>
      </c>
      <c r="O112" s="1" t="s">
        <v>218</v>
      </c>
      <c r="P112" s="1" t="s">
        <v>207</v>
      </c>
      <c r="Q112" s="1" t="s">
        <v>208</v>
      </c>
    </row>
    <row r="113" spans="1:17">
      <c r="A113" s="1">
        <v>12</v>
      </c>
      <c r="B113" s="1" t="s">
        <v>148</v>
      </c>
      <c r="C113" s="1">
        <v>2020</v>
      </c>
      <c r="D113" s="1">
        <v>10</v>
      </c>
      <c r="E113" s="47">
        <v>44126</v>
      </c>
      <c r="F113" s="1">
        <v>101.49</v>
      </c>
      <c r="G113" s="1">
        <v>4200</v>
      </c>
      <c r="H113" s="1">
        <f t="shared" si="0"/>
        <v>41.38</v>
      </c>
      <c r="I113" s="1">
        <f t="shared" si="1"/>
        <v>37.18</v>
      </c>
      <c r="J113" s="122"/>
      <c r="K113" s="122"/>
      <c r="L113" s="122"/>
      <c r="M113" s="1" t="s">
        <v>88</v>
      </c>
      <c r="N113" s="1" t="s">
        <v>209</v>
      </c>
      <c r="O113" s="1" t="s">
        <v>91</v>
      </c>
      <c r="P113" s="1" t="s">
        <v>207</v>
      </c>
      <c r="Q113" s="1" t="s">
        <v>208</v>
      </c>
    </row>
    <row r="114" spans="1:17">
      <c r="A114" s="1">
        <v>13</v>
      </c>
      <c r="B114" s="1" t="s">
        <v>148</v>
      </c>
      <c r="C114" s="1">
        <v>2020</v>
      </c>
      <c r="D114" s="1">
        <v>10</v>
      </c>
      <c r="E114" s="47">
        <v>44104</v>
      </c>
      <c r="F114" s="1">
        <v>83</v>
      </c>
      <c r="G114" s="1">
        <v>4000</v>
      </c>
      <c r="H114" s="1">
        <f t="shared" si="0"/>
        <v>48.19</v>
      </c>
      <c r="I114" s="1">
        <f t="shared" si="1"/>
        <v>43.99</v>
      </c>
      <c r="J114" s="122">
        <f>ROUND(AVERAGE(H114:H119),2)</f>
        <v>51.15</v>
      </c>
      <c r="K114" s="122">
        <f>ROUND(AVERAGE(I114:I119),2)</f>
        <v>46.95</v>
      </c>
      <c r="L114" s="122">
        <v>6</v>
      </c>
      <c r="M114" s="1" t="s">
        <v>88</v>
      </c>
      <c r="N114" s="1" t="s">
        <v>209</v>
      </c>
      <c r="O114" s="1" t="s">
        <v>90</v>
      </c>
      <c r="P114" s="1" t="s">
        <v>215</v>
      </c>
      <c r="Q114" s="1" t="s">
        <v>208</v>
      </c>
    </row>
    <row r="115" spans="1:17">
      <c r="A115" s="1">
        <v>14</v>
      </c>
      <c r="B115" s="1" t="s">
        <v>148</v>
      </c>
      <c r="C115" s="1">
        <v>2020</v>
      </c>
      <c r="D115" s="1">
        <v>9</v>
      </c>
      <c r="E115" s="47">
        <v>44100</v>
      </c>
      <c r="F115" s="1">
        <v>51</v>
      </c>
      <c r="G115" s="1">
        <v>3500</v>
      </c>
      <c r="H115" s="1">
        <f t="shared" si="0"/>
        <v>68.63</v>
      </c>
      <c r="I115" s="1">
        <f t="shared" si="1"/>
        <v>64.430000000000007</v>
      </c>
      <c r="J115" s="122"/>
      <c r="K115" s="122"/>
      <c r="L115" s="122"/>
      <c r="M115" s="1" t="s">
        <v>212</v>
      </c>
      <c r="N115" s="1" t="s">
        <v>209</v>
      </c>
      <c r="O115" s="1" t="s">
        <v>91</v>
      </c>
      <c r="P115" s="1" t="s">
        <v>219</v>
      </c>
      <c r="Q115" s="1" t="s">
        <v>208</v>
      </c>
    </row>
    <row r="116" spans="1:17">
      <c r="A116" s="1">
        <v>15</v>
      </c>
      <c r="B116" s="1" t="s">
        <v>148</v>
      </c>
      <c r="C116" s="1">
        <v>2020</v>
      </c>
      <c r="D116" s="1">
        <v>9</v>
      </c>
      <c r="E116" s="47">
        <v>44067</v>
      </c>
      <c r="F116" s="1">
        <v>56.67</v>
      </c>
      <c r="G116" s="1">
        <v>3100</v>
      </c>
      <c r="H116" s="1">
        <f t="shared" si="0"/>
        <v>54.7</v>
      </c>
      <c r="I116" s="1">
        <f t="shared" si="1"/>
        <v>50.5</v>
      </c>
      <c r="J116" s="122"/>
      <c r="K116" s="122"/>
      <c r="L116" s="122"/>
      <c r="M116" s="1" t="s">
        <v>212</v>
      </c>
      <c r="N116" s="1" t="s">
        <v>209</v>
      </c>
      <c r="O116" s="1" t="s">
        <v>91</v>
      </c>
      <c r="P116" s="1" t="s">
        <v>213</v>
      </c>
      <c r="Q116" s="1" t="s">
        <v>208</v>
      </c>
    </row>
    <row r="117" spans="1:17">
      <c r="A117" s="1">
        <v>16</v>
      </c>
      <c r="B117" s="1" t="s">
        <v>148</v>
      </c>
      <c r="C117" s="1">
        <v>2020</v>
      </c>
      <c r="D117" s="1">
        <v>8</v>
      </c>
      <c r="E117" s="47">
        <v>44052</v>
      </c>
      <c r="F117" s="1">
        <v>77.91</v>
      </c>
      <c r="G117" s="1">
        <v>3600</v>
      </c>
      <c r="H117" s="1">
        <f t="shared" si="0"/>
        <v>46.21</v>
      </c>
      <c r="I117" s="1">
        <f t="shared" si="1"/>
        <v>42.01</v>
      </c>
      <c r="J117" s="122"/>
      <c r="K117" s="122"/>
      <c r="L117" s="122"/>
      <c r="M117" s="1" t="s">
        <v>88</v>
      </c>
      <c r="N117" s="1" t="s">
        <v>209</v>
      </c>
      <c r="O117" s="1" t="s">
        <v>220</v>
      </c>
      <c r="P117" s="1" t="s">
        <v>221</v>
      </c>
      <c r="Q117" s="1" t="s">
        <v>208</v>
      </c>
    </row>
    <row r="118" spans="1:17">
      <c r="A118" s="1">
        <v>17</v>
      </c>
      <c r="B118" s="1" t="s">
        <v>148</v>
      </c>
      <c r="C118" s="1">
        <v>2020</v>
      </c>
      <c r="D118" s="1">
        <v>8</v>
      </c>
      <c r="E118" s="47">
        <v>44051</v>
      </c>
      <c r="F118" s="1">
        <v>77.900000000000006</v>
      </c>
      <c r="G118" s="1">
        <v>4000</v>
      </c>
      <c r="H118" s="1">
        <f t="shared" si="0"/>
        <v>51.35</v>
      </c>
      <c r="I118" s="1">
        <f t="shared" si="1"/>
        <v>47.15</v>
      </c>
      <c r="J118" s="122"/>
      <c r="K118" s="122"/>
      <c r="L118" s="122"/>
      <c r="M118" s="1" t="s">
        <v>88</v>
      </c>
      <c r="N118" s="1" t="s">
        <v>206</v>
      </c>
      <c r="O118" s="1" t="s">
        <v>222</v>
      </c>
      <c r="P118" s="1" t="s">
        <v>221</v>
      </c>
      <c r="Q118" s="1" t="s">
        <v>208</v>
      </c>
    </row>
    <row r="119" spans="1:17">
      <c r="A119" s="1">
        <v>18</v>
      </c>
      <c r="B119" s="1" t="s">
        <v>148</v>
      </c>
      <c r="C119" s="1">
        <v>2020</v>
      </c>
      <c r="D119" s="1">
        <v>8</v>
      </c>
      <c r="E119" s="47">
        <v>44044</v>
      </c>
      <c r="F119" s="1">
        <v>97.92</v>
      </c>
      <c r="G119" s="1">
        <v>3700</v>
      </c>
      <c r="H119" s="1">
        <f t="shared" si="0"/>
        <v>37.79</v>
      </c>
      <c r="I119" s="1">
        <f t="shared" si="1"/>
        <v>33.590000000000003</v>
      </c>
      <c r="J119" s="122"/>
      <c r="K119" s="122"/>
      <c r="L119" s="122"/>
      <c r="M119" s="1" t="s">
        <v>89</v>
      </c>
      <c r="N119" s="1" t="s">
        <v>209</v>
      </c>
      <c r="O119" s="1" t="s">
        <v>90</v>
      </c>
      <c r="P119" s="1" t="s">
        <v>211</v>
      </c>
      <c r="Q119" s="1" t="s">
        <v>208</v>
      </c>
    </row>
    <row r="120" spans="1:17">
      <c r="A120" s="1">
        <v>19</v>
      </c>
      <c r="B120" s="1" t="s">
        <v>148</v>
      </c>
      <c r="C120" s="1">
        <v>2020</v>
      </c>
      <c r="D120" s="1">
        <v>8</v>
      </c>
      <c r="J120" s="1">
        <f>ROUND(AVERAGE(J101:J119),2)</f>
        <v>50.9</v>
      </c>
      <c r="K120" s="1">
        <f>ROUND(AVERAGE(K101:K119),2)</f>
        <v>46.7</v>
      </c>
    </row>
    <row r="124" spans="1:17">
      <c r="A124" s="42" t="s">
        <v>150</v>
      </c>
      <c r="B124" s="2" t="s">
        <v>151</v>
      </c>
      <c r="C124" s="2" t="s">
        <v>223</v>
      </c>
    </row>
    <row r="125" spans="1:17">
      <c r="A125" s="2" t="s">
        <v>157</v>
      </c>
      <c r="B125" s="2">
        <v>6</v>
      </c>
      <c r="C125" s="2">
        <f>K114</f>
        <v>46.95</v>
      </c>
    </row>
    <row r="126" spans="1:17">
      <c r="A126" s="2" t="s">
        <v>162</v>
      </c>
      <c r="B126" s="2">
        <v>6</v>
      </c>
      <c r="C126" s="2">
        <f>K108</f>
        <v>47.35</v>
      </c>
    </row>
    <row r="127" spans="1:17">
      <c r="A127" s="2" t="s">
        <v>170</v>
      </c>
      <c r="B127" s="2">
        <v>1</v>
      </c>
      <c r="C127" s="2">
        <f>K107</f>
        <v>45.8</v>
      </c>
    </row>
    <row r="128" spans="1:17">
      <c r="A128" s="2" t="s">
        <v>176</v>
      </c>
      <c r="B128" s="2">
        <v>5</v>
      </c>
      <c r="C128" s="2">
        <f>K102</f>
        <v>44.66</v>
      </c>
    </row>
    <row r="129" spans="1:3">
      <c r="A129" s="2" t="s">
        <v>180</v>
      </c>
      <c r="B129" s="2">
        <v>1</v>
      </c>
      <c r="C129" s="2">
        <f>K101</f>
        <v>48.74</v>
      </c>
    </row>
    <row r="130" spans="1:3">
      <c r="A130" s="2" t="s">
        <v>165</v>
      </c>
      <c r="B130" s="2"/>
      <c r="C130" s="2">
        <f>ROUND(AVERAGE(C125:C129),2)</f>
        <v>46.7</v>
      </c>
    </row>
  </sheetData>
  <mergeCells count="26">
    <mergeCell ref="L102:L106"/>
    <mergeCell ref="L108:L113"/>
    <mergeCell ref="L114:L119"/>
    <mergeCell ref="J114:J119"/>
    <mergeCell ref="K7:K9"/>
    <mergeCell ref="K102:K106"/>
    <mergeCell ref="K108:K113"/>
    <mergeCell ref="K114:K119"/>
    <mergeCell ref="F20:F22"/>
    <mergeCell ref="F23:F24"/>
    <mergeCell ref="F25:F27"/>
    <mergeCell ref="J102:J106"/>
    <mergeCell ref="J108:J113"/>
    <mergeCell ref="E3:E4"/>
    <mergeCell ref="E5:E7"/>
    <mergeCell ref="E8:E10"/>
    <mergeCell ref="E11:E13"/>
    <mergeCell ref="F18:F19"/>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8"/>
  <sheetViews>
    <sheetView tabSelected="1" workbookViewId="0">
      <selection activeCell="J29" sqref="J29"/>
    </sheetView>
  </sheetViews>
  <sheetFormatPr defaultColWidth="9" defaultRowHeight="13.5"/>
  <cols>
    <col min="1" max="1" width="11" style="48" customWidth="1"/>
    <col min="2" max="2" width="9" style="48"/>
    <col min="3" max="3" width="12.625" style="48"/>
    <col min="4" max="4" width="9" style="48"/>
    <col min="5" max="5" width="9.375" style="48"/>
    <col min="6" max="6" width="12.625" style="48"/>
    <col min="7" max="16384" width="9" style="48"/>
  </cols>
  <sheetData>
    <row r="1" spans="1:12" ht="14.25">
      <c r="A1" s="49" t="s">
        <v>11</v>
      </c>
      <c r="G1" s="1" t="s">
        <v>149</v>
      </c>
      <c r="H1" s="48">
        <v>2008</v>
      </c>
    </row>
    <row r="2" spans="1:12" ht="14.25">
      <c r="A2" s="42" t="s">
        <v>150</v>
      </c>
      <c r="B2" s="2" t="s">
        <v>150</v>
      </c>
      <c r="C2" s="2" t="s">
        <v>151</v>
      </c>
      <c r="D2" s="2" t="s">
        <v>152</v>
      </c>
      <c r="E2" s="2" t="s">
        <v>153</v>
      </c>
      <c r="F2" s="2" t="s">
        <v>224</v>
      </c>
      <c r="H2" s="1" t="s">
        <v>155</v>
      </c>
      <c r="I2" s="48">
        <v>1.63</v>
      </c>
      <c r="J2" s="1" t="s">
        <v>156</v>
      </c>
    </row>
    <row r="3" spans="1:12" ht="14.25">
      <c r="A3" s="116" t="s">
        <v>157</v>
      </c>
      <c r="B3" s="2" t="s">
        <v>158</v>
      </c>
      <c r="C3" s="123">
        <v>2</v>
      </c>
      <c r="D3" s="43"/>
      <c r="E3" s="120">
        <f>D4</f>
        <v>46.42</v>
      </c>
      <c r="F3" s="120">
        <f>E3+I2</f>
        <v>48.05</v>
      </c>
      <c r="H3" s="1" t="s">
        <v>159</v>
      </c>
      <c r="I3" s="48">
        <v>0</v>
      </c>
      <c r="J3" s="1" t="s">
        <v>160</v>
      </c>
    </row>
    <row r="4" spans="1:12" ht="14.25">
      <c r="A4" s="116"/>
      <c r="B4" s="2" t="s">
        <v>161</v>
      </c>
      <c r="C4" s="125"/>
      <c r="D4" s="43">
        <v>46.42</v>
      </c>
      <c r="E4" s="120"/>
      <c r="F4" s="120"/>
    </row>
    <row r="5" spans="1:12" ht="14.25">
      <c r="A5" s="116" t="s">
        <v>162</v>
      </c>
      <c r="B5" s="2" t="s">
        <v>163</v>
      </c>
      <c r="C5" s="123">
        <v>4</v>
      </c>
      <c r="D5" s="43">
        <v>54.1</v>
      </c>
      <c r="E5" s="120">
        <f>ROUND((D5+D6+D7)/3,2)</f>
        <v>50.84</v>
      </c>
      <c r="F5" s="120">
        <f>E5+I2</f>
        <v>52.47</v>
      </c>
    </row>
    <row r="6" spans="1:12" ht="14.25">
      <c r="A6" s="116"/>
      <c r="B6" s="2" t="s">
        <v>164</v>
      </c>
      <c r="C6" s="124"/>
      <c r="D6" s="43">
        <v>53.68</v>
      </c>
      <c r="E6" s="120"/>
      <c r="F6" s="120"/>
      <c r="H6" s="2"/>
      <c r="I6" s="2" t="s">
        <v>165</v>
      </c>
      <c r="J6" s="2" t="s">
        <v>225</v>
      </c>
      <c r="K6" s="2" t="s">
        <v>226</v>
      </c>
      <c r="L6" s="2" t="s">
        <v>227</v>
      </c>
    </row>
    <row r="7" spans="1:12" ht="14.25">
      <c r="A7" s="116"/>
      <c r="B7" s="2" t="s">
        <v>168</v>
      </c>
      <c r="C7" s="125"/>
      <c r="D7" s="43">
        <v>44.73</v>
      </c>
      <c r="E7" s="120"/>
      <c r="F7" s="120"/>
      <c r="H7" s="2" t="s">
        <v>169</v>
      </c>
      <c r="I7" s="51">
        <f>E14-I2-I3</f>
        <v>44.96</v>
      </c>
      <c r="J7" s="51">
        <f>F14</f>
        <v>48.22</v>
      </c>
      <c r="K7" s="128">
        <f>ROUND(AVERAGE(I7:I9),2)</f>
        <v>42.01</v>
      </c>
      <c r="L7" s="128">
        <f>ROUND(AVERAGE(J7:J9),2)</f>
        <v>44.18</v>
      </c>
    </row>
    <row r="8" spans="1:12" ht="14.25">
      <c r="A8" s="116" t="s">
        <v>170</v>
      </c>
      <c r="B8" s="2" t="s">
        <v>171</v>
      </c>
      <c r="C8" s="123">
        <v>3</v>
      </c>
      <c r="D8" s="43">
        <v>43.55</v>
      </c>
      <c r="E8" s="120">
        <f>ROUND((D8+D9)/2,2)</f>
        <v>43.88</v>
      </c>
      <c r="F8" s="120">
        <f>E8+I2</f>
        <v>45.51</v>
      </c>
      <c r="H8" s="2" t="s">
        <v>172</v>
      </c>
      <c r="I8" s="51">
        <f>F29-I2-I3</f>
        <v>41.22</v>
      </c>
      <c r="J8" s="51">
        <f>G29</f>
        <v>44.48</v>
      </c>
      <c r="K8" s="128"/>
      <c r="L8" s="128"/>
    </row>
    <row r="9" spans="1:12" ht="14.25">
      <c r="A9" s="116"/>
      <c r="B9" s="44" t="s">
        <v>173</v>
      </c>
      <c r="C9" s="124"/>
      <c r="D9" s="43">
        <v>44.2</v>
      </c>
      <c r="E9" s="120"/>
      <c r="F9" s="120"/>
      <c r="H9" s="2" t="s">
        <v>174</v>
      </c>
      <c r="I9" s="51">
        <f>C67</f>
        <v>39.85</v>
      </c>
      <c r="J9" s="51">
        <f>I9</f>
        <v>39.85</v>
      </c>
      <c r="K9" s="128"/>
      <c r="L9" s="128"/>
    </row>
    <row r="10" spans="1:12" ht="14.25">
      <c r="A10" s="116"/>
      <c r="B10" s="2" t="s">
        <v>175</v>
      </c>
      <c r="C10" s="125"/>
      <c r="D10" s="43"/>
      <c r="E10" s="120"/>
      <c r="F10" s="120"/>
    </row>
    <row r="11" spans="1:12" ht="14.25">
      <c r="A11" s="116" t="s">
        <v>176</v>
      </c>
      <c r="B11" s="44" t="s">
        <v>177</v>
      </c>
      <c r="C11" s="123">
        <v>1</v>
      </c>
      <c r="D11" s="43"/>
      <c r="E11" s="120">
        <f>D12</f>
        <v>45.2</v>
      </c>
      <c r="F11" s="120">
        <f>E11+I2</f>
        <v>46.83</v>
      </c>
    </row>
    <row r="12" spans="1:12" ht="14.25">
      <c r="A12" s="116"/>
      <c r="B12" s="2" t="s">
        <v>178</v>
      </c>
      <c r="C12" s="124"/>
      <c r="D12" s="43">
        <v>45.2</v>
      </c>
      <c r="E12" s="120"/>
      <c r="F12" s="120"/>
    </row>
    <row r="13" spans="1:12" ht="14.25">
      <c r="A13" s="116"/>
      <c r="B13" s="44" t="s">
        <v>179</v>
      </c>
      <c r="C13" s="125"/>
      <c r="D13" s="43"/>
      <c r="E13" s="120"/>
      <c r="F13" s="120"/>
    </row>
    <row r="14" spans="1:12" ht="14.25">
      <c r="A14" s="2" t="s">
        <v>180</v>
      </c>
      <c r="B14" s="2" t="s">
        <v>181</v>
      </c>
      <c r="C14" s="2"/>
      <c r="D14" s="43"/>
      <c r="E14" s="43">
        <f>ROUND(AVERAGE(E3:E13),2)</f>
        <v>46.59</v>
      </c>
      <c r="F14" s="43">
        <f>ROUND(AVERAGE(F3:F13),2)</f>
        <v>48.22</v>
      </c>
    </row>
    <row r="18" spans="1:7">
      <c r="A18" s="50" t="s">
        <v>182</v>
      </c>
      <c r="B18" s="50" t="s">
        <v>11</v>
      </c>
      <c r="C18" s="50">
        <v>42.735042735042697</v>
      </c>
      <c r="D18" s="50">
        <v>2020</v>
      </c>
      <c r="E18" s="50" t="s">
        <v>183</v>
      </c>
      <c r="F18" s="126">
        <f>ROUND(AVERAGE(C18:C19),2)</f>
        <v>41.23</v>
      </c>
      <c r="G18" s="126">
        <f>F18+I2</f>
        <v>42.86</v>
      </c>
    </row>
    <row r="19" spans="1:7">
      <c r="A19" s="50" t="s">
        <v>182</v>
      </c>
      <c r="B19" s="50" t="s">
        <v>11</v>
      </c>
      <c r="C19" s="50">
        <v>39.729242300462701</v>
      </c>
      <c r="D19" s="50">
        <v>2020</v>
      </c>
      <c r="E19" s="50" t="s">
        <v>184</v>
      </c>
      <c r="F19" s="126"/>
      <c r="G19" s="126"/>
    </row>
    <row r="20" spans="1:7">
      <c r="A20" s="50" t="s">
        <v>182</v>
      </c>
      <c r="B20" s="50" t="s">
        <v>11</v>
      </c>
      <c r="C20" s="50">
        <v>39.962312799312102</v>
      </c>
      <c r="D20" s="50">
        <v>2020</v>
      </c>
      <c r="E20" s="50" t="s">
        <v>185</v>
      </c>
      <c r="F20" s="126">
        <f>ROUND(AVERAGE(C20:C22),2)</f>
        <v>42.21</v>
      </c>
      <c r="G20" s="126">
        <f>F20+I2</f>
        <v>43.84</v>
      </c>
    </row>
    <row r="21" spans="1:7">
      <c r="A21" s="50" t="s">
        <v>182</v>
      </c>
      <c r="B21" s="50" t="s">
        <v>11</v>
      </c>
      <c r="C21" s="50">
        <v>43.883153270628398</v>
      </c>
      <c r="D21" s="50">
        <v>2020</v>
      </c>
      <c r="E21" s="50" t="s">
        <v>186</v>
      </c>
      <c r="F21" s="126"/>
      <c r="G21" s="126"/>
    </row>
    <row r="22" spans="1:7">
      <c r="A22" s="50" t="s">
        <v>182</v>
      </c>
      <c r="B22" s="50" t="s">
        <v>11</v>
      </c>
      <c r="C22" s="50">
        <v>42.770980961230499</v>
      </c>
      <c r="D22" s="50">
        <v>2020</v>
      </c>
      <c r="E22" s="50" t="s">
        <v>187</v>
      </c>
      <c r="F22" s="126"/>
      <c r="G22" s="126"/>
    </row>
    <row r="23" spans="1:7">
      <c r="A23" s="50" t="s">
        <v>182</v>
      </c>
      <c r="B23" s="50" t="s">
        <v>11</v>
      </c>
      <c r="C23" s="50">
        <v>37.5301720781748</v>
      </c>
      <c r="D23" s="50">
        <v>2021</v>
      </c>
      <c r="E23" s="50" t="s">
        <v>188</v>
      </c>
      <c r="F23" s="126">
        <f>ROUND(AVERAGE(C23:C24),2)</f>
        <v>40.1</v>
      </c>
      <c r="G23" s="126">
        <f>F23+I2</f>
        <v>41.73</v>
      </c>
    </row>
    <row r="24" spans="1:7">
      <c r="A24" s="50" t="s">
        <v>182</v>
      </c>
      <c r="B24" s="50" t="s">
        <v>11</v>
      </c>
      <c r="C24" s="50">
        <v>42.672010501473203</v>
      </c>
      <c r="D24" s="50">
        <v>2021</v>
      </c>
      <c r="E24" s="50" t="s">
        <v>189</v>
      </c>
      <c r="F24" s="126"/>
      <c r="G24" s="126"/>
    </row>
    <row r="25" spans="1:7">
      <c r="A25" s="50" t="s">
        <v>182</v>
      </c>
      <c r="B25" s="50" t="s">
        <v>11</v>
      </c>
      <c r="C25" s="50">
        <v>48.208233610102702</v>
      </c>
      <c r="D25" s="50">
        <v>2021</v>
      </c>
      <c r="E25" s="50" t="s">
        <v>190</v>
      </c>
      <c r="F25" s="126">
        <f>ROUND(AVERAGE(C25:C27),2)</f>
        <v>44.83</v>
      </c>
      <c r="G25" s="126">
        <f>F25+I2</f>
        <v>46.46</v>
      </c>
    </row>
    <row r="26" spans="1:7">
      <c r="A26" s="50" t="s">
        <v>182</v>
      </c>
      <c r="B26" s="50" t="s">
        <v>11</v>
      </c>
      <c r="C26" s="50">
        <v>43.040293040293001</v>
      </c>
      <c r="D26" s="50">
        <v>2021</v>
      </c>
      <c r="E26" s="50" t="s">
        <v>191</v>
      </c>
      <c r="F26" s="126"/>
      <c r="G26" s="126"/>
    </row>
    <row r="27" spans="1:7">
      <c r="A27" s="50" t="s">
        <v>182</v>
      </c>
      <c r="B27" s="50" t="s">
        <v>11</v>
      </c>
      <c r="C27" s="50">
        <v>43.243003698603999</v>
      </c>
      <c r="D27" s="50">
        <v>2021</v>
      </c>
      <c r="E27" s="50" t="s">
        <v>192</v>
      </c>
      <c r="F27" s="126"/>
      <c r="G27" s="126"/>
    </row>
    <row r="28" spans="1:7">
      <c r="A28" s="50" t="s">
        <v>182</v>
      </c>
      <c r="B28" s="50" t="s">
        <v>11</v>
      </c>
      <c r="C28" s="50">
        <v>45.896912171092097</v>
      </c>
      <c r="D28" s="50">
        <v>2021</v>
      </c>
      <c r="E28" s="50" t="s">
        <v>193</v>
      </c>
      <c r="F28" s="51">
        <f>ROUND(C28,2)</f>
        <v>45.9</v>
      </c>
      <c r="G28" s="51">
        <f>F28+I2</f>
        <v>47.53</v>
      </c>
    </row>
    <row r="29" spans="1:7">
      <c r="A29" s="51"/>
      <c r="B29" s="51"/>
      <c r="C29" s="51"/>
      <c r="D29" s="51"/>
      <c r="E29" s="51"/>
      <c r="F29" s="51">
        <f>ROUND(AVERAGE(F18:F28),2)</f>
        <v>42.85</v>
      </c>
      <c r="G29" s="51">
        <f>ROUND(AVERAGE(G18:G28),2)</f>
        <v>44.48</v>
      </c>
    </row>
    <row r="41" spans="1:18" ht="42.75">
      <c r="A41" s="2" t="s">
        <v>92</v>
      </c>
      <c r="B41" s="2" t="s">
        <v>203</v>
      </c>
      <c r="C41" s="2" t="s">
        <v>204</v>
      </c>
      <c r="D41" s="2" t="s">
        <v>205</v>
      </c>
      <c r="E41" s="2" t="s">
        <v>194</v>
      </c>
      <c r="F41" s="2" t="s">
        <v>195</v>
      </c>
      <c r="G41" s="2" t="s">
        <v>196</v>
      </c>
      <c r="H41" s="4" t="s">
        <v>197</v>
      </c>
      <c r="I41" s="4" t="s">
        <v>198</v>
      </c>
      <c r="J41" s="4" t="s">
        <v>199</v>
      </c>
      <c r="K41" s="4" t="s">
        <v>228</v>
      </c>
      <c r="L41" s="4" t="s">
        <v>200</v>
      </c>
      <c r="M41" s="2" t="s">
        <v>151</v>
      </c>
      <c r="N41" s="2" t="s">
        <v>60</v>
      </c>
      <c r="O41" s="2" t="s">
        <v>70</v>
      </c>
      <c r="P41" s="2" t="s">
        <v>201</v>
      </c>
      <c r="Q41" s="39" t="s">
        <v>202</v>
      </c>
      <c r="R41" s="2" t="s">
        <v>70</v>
      </c>
    </row>
    <row r="42" spans="1:18" ht="14.25">
      <c r="A42" s="1">
        <v>1</v>
      </c>
      <c r="B42" s="1" t="s">
        <v>11</v>
      </c>
      <c r="C42" s="1">
        <v>2021</v>
      </c>
      <c r="D42" s="1">
        <v>6</v>
      </c>
      <c r="E42" s="47">
        <v>44376</v>
      </c>
      <c r="F42" s="1">
        <v>114</v>
      </c>
      <c r="G42" s="1">
        <v>4700</v>
      </c>
      <c r="H42" s="1">
        <f>ROUND(G42/F42,2)</f>
        <v>41.23</v>
      </c>
      <c r="I42" s="1">
        <f>H42-$I$2</f>
        <v>39.6</v>
      </c>
      <c r="J42" s="127">
        <f>ROUND(AVERAGE(H42:H45),2)</f>
        <v>42.9</v>
      </c>
      <c r="K42" s="127">
        <f>J42-I2</f>
        <v>41.27</v>
      </c>
      <c r="L42" s="127">
        <f>ROUND(AVERAGE(I42:I45),2)</f>
        <v>41.27</v>
      </c>
      <c r="M42" s="127">
        <v>4</v>
      </c>
      <c r="N42" s="1" t="s">
        <v>88</v>
      </c>
      <c r="O42" s="1" t="s">
        <v>209</v>
      </c>
      <c r="P42" s="1" t="s">
        <v>90</v>
      </c>
      <c r="Q42" s="1" t="s">
        <v>207</v>
      </c>
      <c r="R42" s="1" t="s">
        <v>208</v>
      </c>
    </row>
    <row r="43" spans="1:18" ht="14.25">
      <c r="A43" s="1">
        <v>2</v>
      </c>
      <c r="B43" s="1" t="s">
        <v>11</v>
      </c>
      <c r="C43" s="1">
        <v>2021</v>
      </c>
      <c r="D43" s="1">
        <v>6</v>
      </c>
      <c r="E43" s="47">
        <v>44366</v>
      </c>
      <c r="F43" s="1">
        <v>110</v>
      </c>
      <c r="G43" s="1">
        <v>4600</v>
      </c>
      <c r="H43" s="1">
        <f t="shared" ref="H43:H55" si="0">ROUND(G43/F43,2)</f>
        <v>41.82</v>
      </c>
      <c r="I43" s="1">
        <f t="shared" ref="I43:I55" si="1">H43-$I$2</f>
        <v>40.19</v>
      </c>
      <c r="J43" s="122"/>
      <c r="K43" s="122"/>
      <c r="L43" s="122"/>
      <c r="M43" s="122"/>
      <c r="N43" s="1" t="s">
        <v>88</v>
      </c>
      <c r="O43" s="1" t="s">
        <v>209</v>
      </c>
      <c r="P43" s="1" t="s">
        <v>90</v>
      </c>
      <c r="Q43" s="1" t="s">
        <v>229</v>
      </c>
      <c r="R43" s="1" t="s">
        <v>208</v>
      </c>
    </row>
    <row r="44" spans="1:18" ht="14.25">
      <c r="A44" s="1">
        <v>3</v>
      </c>
      <c r="B44" s="1" t="s">
        <v>11</v>
      </c>
      <c r="C44" s="1">
        <v>2021</v>
      </c>
      <c r="D44" s="1">
        <v>6</v>
      </c>
      <c r="E44" s="47">
        <v>44354</v>
      </c>
      <c r="F44" s="1">
        <v>120</v>
      </c>
      <c r="G44" s="1">
        <v>5500</v>
      </c>
      <c r="H44" s="1">
        <f t="shared" si="0"/>
        <v>45.83</v>
      </c>
      <c r="I44" s="1">
        <f t="shared" si="1"/>
        <v>44.2</v>
      </c>
      <c r="J44" s="122"/>
      <c r="K44" s="122"/>
      <c r="L44" s="122"/>
      <c r="M44" s="122"/>
      <c r="N44" s="1" t="s">
        <v>89</v>
      </c>
      <c r="O44" s="1" t="s">
        <v>209</v>
      </c>
      <c r="P44" s="1" t="s">
        <v>90</v>
      </c>
      <c r="Q44" s="1" t="s">
        <v>230</v>
      </c>
      <c r="R44" s="1" t="s">
        <v>208</v>
      </c>
    </row>
    <row r="45" spans="1:18" ht="14.25">
      <c r="A45" s="1">
        <v>4</v>
      </c>
      <c r="B45" s="1" t="s">
        <v>11</v>
      </c>
      <c r="C45" s="1">
        <v>2021</v>
      </c>
      <c r="D45" s="1">
        <v>5</v>
      </c>
      <c r="E45" s="47">
        <v>44330</v>
      </c>
      <c r="F45" s="1">
        <v>110</v>
      </c>
      <c r="G45" s="1">
        <v>4700</v>
      </c>
      <c r="H45" s="1">
        <f t="shared" si="0"/>
        <v>42.73</v>
      </c>
      <c r="I45" s="1">
        <f t="shared" si="1"/>
        <v>41.1</v>
      </c>
      <c r="J45" s="122"/>
      <c r="K45" s="122"/>
      <c r="L45" s="122"/>
      <c r="M45" s="122"/>
      <c r="N45" s="1" t="s">
        <v>89</v>
      </c>
      <c r="O45" s="1" t="s">
        <v>209</v>
      </c>
      <c r="P45" s="1" t="s">
        <v>90</v>
      </c>
      <c r="Q45" s="1" t="s">
        <v>231</v>
      </c>
      <c r="R45" s="1" t="s">
        <v>208</v>
      </c>
    </row>
    <row r="46" spans="1:18" ht="14.25">
      <c r="A46" s="1">
        <v>5</v>
      </c>
      <c r="B46" s="1" t="s">
        <v>11</v>
      </c>
      <c r="C46" s="1">
        <v>2021</v>
      </c>
      <c r="D46" s="1">
        <v>3</v>
      </c>
      <c r="E46" s="47">
        <v>44259</v>
      </c>
      <c r="F46" s="1">
        <v>120.2</v>
      </c>
      <c r="G46" s="1">
        <v>5400</v>
      </c>
      <c r="H46" s="1">
        <f t="shared" si="0"/>
        <v>44.93</v>
      </c>
      <c r="I46" s="1">
        <f t="shared" si="1"/>
        <v>43.3</v>
      </c>
      <c r="J46" s="122">
        <f>ROUND(AVERAGE(H46:H50),2)</f>
        <v>43.15</v>
      </c>
      <c r="K46" s="122">
        <f>L46</f>
        <v>41.52</v>
      </c>
      <c r="L46" s="122">
        <f>ROUND(AVERAGE(I46:I50),2)</f>
        <v>41.52</v>
      </c>
      <c r="M46" s="122">
        <v>5</v>
      </c>
      <c r="N46" s="1" t="s">
        <v>89</v>
      </c>
      <c r="O46" s="1" t="s">
        <v>209</v>
      </c>
      <c r="P46" s="1" t="s">
        <v>90</v>
      </c>
      <c r="Q46" s="1" t="s">
        <v>232</v>
      </c>
      <c r="R46" s="1" t="s">
        <v>208</v>
      </c>
    </row>
    <row r="47" spans="1:18" ht="14.25">
      <c r="A47" s="1">
        <v>6</v>
      </c>
      <c r="B47" s="1" t="s">
        <v>11</v>
      </c>
      <c r="C47" s="1">
        <v>2021</v>
      </c>
      <c r="D47" s="1">
        <v>3</v>
      </c>
      <c r="E47" s="47">
        <v>44259</v>
      </c>
      <c r="F47" s="1">
        <v>110.94</v>
      </c>
      <c r="G47" s="1">
        <v>4500</v>
      </c>
      <c r="H47" s="1">
        <f t="shared" si="0"/>
        <v>40.56</v>
      </c>
      <c r="I47" s="1">
        <f t="shared" si="1"/>
        <v>38.93</v>
      </c>
      <c r="J47" s="122"/>
      <c r="K47" s="122"/>
      <c r="L47" s="122"/>
      <c r="M47" s="122"/>
      <c r="N47" s="1" t="s">
        <v>88</v>
      </c>
      <c r="O47" s="1" t="s">
        <v>209</v>
      </c>
      <c r="P47" s="1" t="s">
        <v>233</v>
      </c>
      <c r="Q47" s="1" t="s">
        <v>234</v>
      </c>
      <c r="R47" s="1" t="s">
        <v>208</v>
      </c>
    </row>
    <row r="48" spans="1:18" ht="14.25">
      <c r="A48" s="1">
        <v>7</v>
      </c>
      <c r="B48" s="1" t="s">
        <v>11</v>
      </c>
      <c r="C48" s="1">
        <v>2021</v>
      </c>
      <c r="D48" s="1">
        <v>2</v>
      </c>
      <c r="E48" s="47">
        <v>44249</v>
      </c>
      <c r="F48" s="1">
        <v>126</v>
      </c>
      <c r="G48" s="1">
        <v>6000</v>
      </c>
      <c r="H48" s="1">
        <f t="shared" si="0"/>
        <v>47.62</v>
      </c>
      <c r="I48" s="1">
        <f t="shared" si="1"/>
        <v>45.99</v>
      </c>
      <c r="J48" s="122"/>
      <c r="K48" s="122"/>
      <c r="L48" s="122"/>
      <c r="M48" s="122"/>
      <c r="N48" s="1" t="s">
        <v>89</v>
      </c>
      <c r="O48" s="1" t="s">
        <v>209</v>
      </c>
      <c r="P48" s="1" t="s">
        <v>90</v>
      </c>
      <c r="Q48" s="1" t="s">
        <v>235</v>
      </c>
      <c r="R48" s="1" t="s">
        <v>208</v>
      </c>
    </row>
    <row r="49" spans="1:18" ht="14.25">
      <c r="A49" s="1">
        <v>8</v>
      </c>
      <c r="B49" s="1" t="s">
        <v>11</v>
      </c>
      <c r="C49" s="1">
        <v>2021</v>
      </c>
      <c r="D49" s="1">
        <v>1</v>
      </c>
      <c r="E49" s="47">
        <v>44216</v>
      </c>
      <c r="F49" s="1">
        <v>135</v>
      </c>
      <c r="G49" s="1">
        <v>5800</v>
      </c>
      <c r="H49" s="1">
        <f t="shared" si="0"/>
        <v>42.96</v>
      </c>
      <c r="I49" s="1">
        <f t="shared" si="1"/>
        <v>41.33</v>
      </c>
      <c r="J49" s="122"/>
      <c r="K49" s="122"/>
      <c r="L49" s="122"/>
      <c r="M49" s="122"/>
      <c r="N49" s="1" t="s">
        <v>89</v>
      </c>
      <c r="O49" s="1" t="s">
        <v>209</v>
      </c>
      <c r="P49" s="1" t="s">
        <v>90</v>
      </c>
      <c r="Q49" s="1" t="s">
        <v>236</v>
      </c>
      <c r="R49" s="1" t="s">
        <v>208</v>
      </c>
    </row>
    <row r="50" spans="1:18" ht="14.25">
      <c r="A50" s="1">
        <v>9</v>
      </c>
      <c r="B50" s="1" t="s">
        <v>11</v>
      </c>
      <c r="C50" s="1">
        <v>2021</v>
      </c>
      <c r="D50" s="1">
        <v>1</v>
      </c>
      <c r="E50" s="47">
        <v>44206</v>
      </c>
      <c r="F50" s="1">
        <v>126</v>
      </c>
      <c r="G50" s="1">
        <v>5000</v>
      </c>
      <c r="H50" s="1">
        <f t="shared" si="0"/>
        <v>39.68</v>
      </c>
      <c r="I50" s="1">
        <f t="shared" si="1"/>
        <v>38.049999999999997</v>
      </c>
      <c r="J50" s="122"/>
      <c r="K50" s="122"/>
      <c r="L50" s="122"/>
      <c r="M50" s="122"/>
      <c r="N50" s="1" t="s">
        <v>89</v>
      </c>
      <c r="O50" s="1" t="s">
        <v>209</v>
      </c>
      <c r="P50" s="1" t="s">
        <v>90</v>
      </c>
      <c r="Q50" s="1" t="s">
        <v>207</v>
      </c>
      <c r="R50" s="1" t="s">
        <v>208</v>
      </c>
    </row>
    <row r="51" spans="1:18" ht="14.25">
      <c r="A51" s="1">
        <v>10</v>
      </c>
      <c r="B51" s="1" t="s">
        <v>11</v>
      </c>
      <c r="C51" s="1">
        <v>2020</v>
      </c>
      <c r="D51" s="1">
        <v>12</v>
      </c>
      <c r="E51" s="47">
        <v>44170</v>
      </c>
      <c r="F51" s="1">
        <v>109.2</v>
      </c>
      <c r="G51" s="1">
        <v>4500</v>
      </c>
      <c r="H51" s="1">
        <f t="shared" si="0"/>
        <v>41.21</v>
      </c>
      <c r="I51" s="1">
        <f t="shared" si="1"/>
        <v>39.58</v>
      </c>
      <c r="J51" s="122">
        <f>ROUND(AVERAGE(H51:H54),2)</f>
        <v>41.7</v>
      </c>
      <c r="K51" s="122">
        <f>L51</f>
        <v>40.07</v>
      </c>
      <c r="L51" s="122">
        <f>ROUND(AVERAGE(I51:I54),2)</f>
        <v>40.07</v>
      </c>
      <c r="M51" s="122">
        <v>4</v>
      </c>
      <c r="N51" s="1" t="s">
        <v>88</v>
      </c>
      <c r="O51" s="1" t="s">
        <v>209</v>
      </c>
      <c r="P51" s="1" t="s">
        <v>90</v>
      </c>
      <c r="Q51" s="1" t="s">
        <v>237</v>
      </c>
      <c r="R51" s="1" t="s">
        <v>208</v>
      </c>
    </row>
    <row r="52" spans="1:18" ht="14.25">
      <c r="A52" s="1">
        <v>11</v>
      </c>
      <c r="B52" s="1" t="s">
        <v>11</v>
      </c>
      <c r="C52" s="1">
        <v>2020</v>
      </c>
      <c r="D52" s="1">
        <v>11</v>
      </c>
      <c r="E52" s="47">
        <v>44139</v>
      </c>
      <c r="F52" s="1">
        <v>126</v>
      </c>
      <c r="G52" s="1">
        <v>5750</v>
      </c>
      <c r="H52" s="1">
        <f t="shared" si="0"/>
        <v>45.63</v>
      </c>
      <c r="I52" s="1">
        <f t="shared" si="1"/>
        <v>44</v>
      </c>
      <c r="J52" s="122"/>
      <c r="K52" s="122"/>
      <c r="L52" s="122"/>
      <c r="M52" s="122"/>
      <c r="N52" s="1" t="s">
        <v>89</v>
      </c>
      <c r="O52" s="1" t="s">
        <v>209</v>
      </c>
      <c r="P52" s="1" t="s">
        <v>90</v>
      </c>
      <c r="Q52" s="1" t="s">
        <v>221</v>
      </c>
      <c r="R52" s="1" t="s">
        <v>208</v>
      </c>
    </row>
    <row r="53" spans="1:18" ht="14.25">
      <c r="A53" s="1">
        <v>12</v>
      </c>
      <c r="B53" s="1" t="s">
        <v>11</v>
      </c>
      <c r="C53" s="1">
        <v>2020</v>
      </c>
      <c r="D53" s="1">
        <v>10</v>
      </c>
      <c r="E53" s="47">
        <v>44121</v>
      </c>
      <c r="F53" s="1">
        <v>115</v>
      </c>
      <c r="G53" s="1">
        <v>4700</v>
      </c>
      <c r="H53" s="1">
        <f t="shared" si="0"/>
        <v>40.869999999999997</v>
      </c>
      <c r="I53" s="1">
        <f t="shared" si="1"/>
        <v>39.24</v>
      </c>
      <c r="J53" s="122"/>
      <c r="K53" s="122"/>
      <c r="L53" s="122"/>
      <c r="M53" s="122"/>
      <c r="N53" s="1" t="s">
        <v>88</v>
      </c>
      <c r="O53" s="1" t="s">
        <v>209</v>
      </c>
      <c r="P53" s="1" t="s">
        <v>90</v>
      </c>
      <c r="Q53" s="1" t="s">
        <v>235</v>
      </c>
      <c r="R53" s="1" t="s">
        <v>208</v>
      </c>
    </row>
    <row r="54" spans="1:18" ht="14.25">
      <c r="A54" s="1">
        <v>13</v>
      </c>
      <c r="B54" s="1" t="s">
        <v>11</v>
      </c>
      <c r="C54" s="1">
        <v>2020</v>
      </c>
      <c r="D54" s="1">
        <v>10</v>
      </c>
      <c r="E54" s="47">
        <v>44117</v>
      </c>
      <c r="F54" s="1">
        <v>110</v>
      </c>
      <c r="G54" s="1">
        <v>4300</v>
      </c>
      <c r="H54" s="1">
        <f t="shared" si="0"/>
        <v>39.090000000000003</v>
      </c>
      <c r="I54" s="1">
        <f t="shared" si="1"/>
        <v>37.46</v>
      </c>
      <c r="J54" s="122"/>
      <c r="K54" s="122"/>
      <c r="L54" s="122"/>
      <c r="M54" s="122"/>
      <c r="N54" s="1" t="s">
        <v>88</v>
      </c>
      <c r="O54" s="1" t="s">
        <v>209</v>
      </c>
      <c r="P54" s="1" t="s">
        <v>90</v>
      </c>
      <c r="Q54" s="1" t="s">
        <v>237</v>
      </c>
      <c r="R54" s="1" t="s">
        <v>208</v>
      </c>
    </row>
    <row r="55" spans="1:18" ht="14.25">
      <c r="A55" s="1">
        <v>14</v>
      </c>
      <c r="B55" s="1" t="s">
        <v>11</v>
      </c>
      <c r="C55" s="1">
        <v>2020</v>
      </c>
      <c r="D55" s="1">
        <v>8</v>
      </c>
      <c r="E55" s="47">
        <v>44065</v>
      </c>
      <c r="F55" s="1">
        <v>110</v>
      </c>
      <c r="G55" s="1">
        <v>4200</v>
      </c>
      <c r="H55" s="1">
        <f t="shared" si="0"/>
        <v>38.18</v>
      </c>
      <c r="I55" s="1">
        <f t="shared" si="1"/>
        <v>36.549999999999997</v>
      </c>
      <c r="J55" s="1">
        <f>H55</f>
        <v>38.18</v>
      </c>
      <c r="K55" s="1">
        <f>L55</f>
        <v>36.549999999999997</v>
      </c>
      <c r="L55" s="1">
        <f>I55</f>
        <v>36.549999999999997</v>
      </c>
      <c r="M55" s="1">
        <v>1</v>
      </c>
      <c r="N55" s="1" t="s">
        <v>88</v>
      </c>
      <c r="O55" s="1" t="s">
        <v>209</v>
      </c>
      <c r="P55" s="1" t="s">
        <v>90</v>
      </c>
      <c r="Q55" s="1" t="s">
        <v>237</v>
      </c>
      <c r="R55" s="1" t="s">
        <v>208</v>
      </c>
    </row>
    <row r="61" spans="1:18" ht="14.25">
      <c r="A61" s="42" t="s">
        <v>150</v>
      </c>
      <c r="B61" s="52" t="s">
        <v>151</v>
      </c>
      <c r="C61" s="2" t="s">
        <v>223</v>
      </c>
      <c r="D61" s="2" t="s">
        <v>238</v>
      </c>
      <c r="E61" s="2" t="s">
        <v>239</v>
      </c>
    </row>
    <row r="62" spans="1:18" ht="14.25">
      <c r="A62" s="2" t="s">
        <v>157</v>
      </c>
      <c r="B62" s="53">
        <v>1</v>
      </c>
      <c r="C62" s="51">
        <f>L55</f>
        <v>36.549999999999997</v>
      </c>
      <c r="D62" s="54">
        <f>J55</f>
        <v>38.18</v>
      </c>
      <c r="E62" s="54">
        <f t="shared" ref="E62:E67" si="2">C62</f>
        <v>36.549999999999997</v>
      </c>
    </row>
    <row r="63" spans="1:18" ht="14.25">
      <c r="A63" s="2" t="s">
        <v>162</v>
      </c>
      <c r="B63" s="53">
        <v>4</v>
      </c>
      <c r="C63" s="51">
        <f>L51</f>
        <v>40.07</v>
      </c>
      <c r="D63" s="54">
        <f>J51</f>
        <v>41.7</v>
      </c>
      <c r="E63" s="54">
        <f t="shared" si="2"/>
        <v>40.07</v>
      </c>
    </row>
    <row r="64" spans="1:18" ht="14.25">
      <c r="A64" s="2" t="s">
        <v>170</v>
      </c>
      <c r="B64" s="53">
        <v>5</v>
      </c>
      <c r="C64" s="51">
        <f>L46</f>
        <v>41.52</v>
      </c>
      <c r="D64" s="54">
        <f>J46</f>
        <v>43.15</v>
      </c>
      <c r="E64" s="54">
        <f t="shared" si="2"/>
        <v>41.52</v>
      </c>
    </row>
    <row r="65" spans="1:5" ht="14.25">
      <c r="A65" s="2" t="s">
        <v>176</v>
      </c>
      <c r="B65" s="53">
        <v>4</v>
      </c>
      <c r="C65" s="51">
        <f>L42</f>
        <v>41.27</v>
      </c>
      <c r="D65" s="54">
        <f>J42</f>
        <v>42.9</v>
      </c>
      <c r="E65" s="54">
        <f t="shared" si="2"/>
        <v>41.27</v>
      </c>
    </row>
    <row r="66" spans="1:5" ht="14.25">
      <c r="A66" s="2" t="s">
        <v>180</v>
      </c>
      <c r="B66" s="53">
        <v>0</v>
      </c>
      <c r="C66" s="51">
        <v>0</v>
      </c>
      <c r="D66" s="54">
        <v>0</v>
      </c>
      <c r="E66" s="54">
        <f t="shared" si="2"/>
        <v>0</v>
      </c>
    </row>
    <row r="67" spans="1:5" ht="14.25">
      <c r="A67" s="2" t="s">
        <v>165</v>
      </c>
      <c r="B67" s="53"/>
      <c r="C67" s="51">
        <f>ROUND(AVERAGE(C62:C65),2)</f>
        <v>39.85</v>
      </c>
      <c r="D67" s="54">
        <f>ROUND(AVERAGE(D62:D65),2)</f>
        <v>41.48</v>
      </c>
      <c r="E67" s="54">
        <f t="shared" si="2"/>
        <v>39.85</v>
      </c>
    </row>
    <row r="68" spans="1:5">
      <c r="C68" s="54"/>
      <c r="D68" s="54"/>
      <c r="E68" s="54"/>
    </row>
  </sheetData>
  <mergeCells count="38">
    <mergeCell ref="L7:L9"/>
    <mergeCell ref="L42:L45"/>
    <mergeCell ref="L46:L50"/>
    <mergeCell ref="L51:L54"/>
    <mergeCell ref="M42:M45"/>
    <mergeCell ref="M46:M50"/>
    <mergeCell ref="M51:M54"/>
    <mergeCell ref="J42:J45"/>
    <mergeCell ref="J46:J50"/>
    <mergeCell ref="J51:J54"/>
    <mergeCell ref="K7:K9"/>
    <mergeCell ref="K42:K45"/>
    <mergeCell ref="K46:K50"/>
    <mergeCell ref="K51:K54"/>
    <mergeCell ref="F18:F19"/>
    <mergeCell ref="F20:F22"/>
    <mergeCell ref="F23:F24"/>
    <mergeCell ref="F25:F27"/>
    <mergeCell ref="G18:G19"/>
    <mergeCell ref="G20:G22"/>
    <mergeCell ref="G23:G24"/>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63"/>
  <sheetViews>
    <sheetView workbookViewId="0">
      <selection activeCell="K14" sqref="K14"/>
    </sheetView>
  </sheetViews>
  <sheetFormatPr defaultColWidth="9" defaultRowHeight="14.25"/>
  <cols>
    <col min="1" max="1" width="10.5" style="40" customWidth="1"/>
    <col min="2" max="2" width="9" style="40"/>
    <col min="3" max="4" width="9.125" style="40" customWidth="1"/>
    <col min="5" max="5" width="9.5" style="40" customWidth="1"/>
    <col min="6" max="7" width="9.125" style="40" customWidth="1"/>
    <col min="8" max="16384" width="9" style="40"/>
  </cols>
  <sheetData>
    <row r="1" spans="1:12">
      <c r="A1" s="41" t="s">
        <v>10</v>
      </c>
      <c r="G1" s="1" t="s">
        <v>149</v>
      </c>
      <c r="H1" s="40">
        <v>2003</v>
      </c>
    </row>
    <row r="2" spans="1:12">
      <c r="A2" s="42" t="s">
        <v>150</v>
      </c>
      <c r="B2" s="2" t="s">
        <v>150</v>
      </c>
      <c r="C2" s="2" t="s">
        <v>151</v>
      </c>
      <c r="D2" s="2" t="s">
        <v>152</v>
      </c>
      <c r="E2" s="2" t="s">
        <v>153</v>
      </c>
      <c r="F2" s="2" t="s">
        <v>224</v>
      </c>
      <c r="H2" s="1" t="s">
        <v>155</v>
      </c>
      <c r="I2" s="40">
        <v>1.2</v>
      </c>
      <c r="J2" s="1" t="s">
        <v>156</v>
      </c>
    </row>
    <row r="3" spans="1:12">
      <c r="A3" s="116" t="s">
        <v>157</v>
      </c>
      <c r="B3" s="2" t="s">
        <v>158</v>
      </c>
      <c r="C3" s="117">
        <v>2</v>
      </c>
      <c r="D3" s="43"/>
      <c r="E3" s="120">
        <f>D4</f>
        <v>46.75</v>
      </c>
      <c r="F3" s="129">
        <f>E3+I2</f>
        <v>47.95</v>
      </c>
      <c r="H3" s="1" t="s">
        <v>159</v>
      </c>
      <c r="I3" s="40">
        <v>30</v>
      </c>
      <c r="J3" s="1" t="s">
        <v>160</v>
      </c>
    </row>
    <row r="4" spans="1:12">
      <c r="A4" s="116"/>
      <c r="B4" s="2" t="s">
        <v>161</v>
      </c>
      <c r="C4" s="118"/>
      <c r="D4" s="43">
        <v>46.75</v>
      </c>
      <c r="E4" s="120"/>
      <c r="F4" s="129"/>
      <c r="I4" s="40">
        <f>I3/12</f>
        <v>2.5</v>
      </c>
    </row>
    <row r="5" spans="1:12">
      <c r="A5" s="116" t="s">
        <v>162</v>
      </c>
      <c r="B5" s="2" t="s">
        <v>163</v>
      </c>
      <c r="C5" s="117">
        <v>1</v>
      </c>
      <c r="D5" s="43">
        <v>43.59</v>
      </c>
      <c r="E5" s="120">
        <f>D5</f>
        <v>43.59</v>
      </c>
      <c r="F5" s="129">
        <f>E5+I2</f>
        <v>44.79</v>
      </c>
    </row>
    <row r="6" spans="1:12">
      <c r="A6" s="116"/>
      <c r="B6" s="2" t="s">
        <v>164</v>
      </c>
      <c r="C6" s="119"/>
      <c r="D6" s="43"/>
      <c r="E6" s="120"/>
      <c r="F6" s="129"/>
      <c r="H6" s="2"/>
      <c r="I6" s="2" t="s">
        <v>165</v>
      </c>
      <c r="J6" s="2" t="s">
        <v>225</v>
      </c>
      <c r="K6" s="2" t="s">
        <v>226</v>
      </c>
      <c r="L6" s="2" t="s">
        <v>227</v>
      </c>
    </row>
    <row r="7" spans="1:12">
      <c r="A7" s="116"/>
      <c r="B7" s="2" t="s">
        <v>168</v>
      </c>
      <c r="C7" s="118"/>
      <c r="D7" s="43"/>
      <c r="E7" s="120"/>
      <c r="F7" s="129"/>
      <c r="H7" s="2" t="s">
        <v>169</v>
      </c>
      <c r="I7" s="46">
        <f>E14-I2-I4</f>
        <v>38.64</v>
      </c>
      <c r="J7" s="46">
        <f>F14</f>
        <v>43.54</v>
      </c>
      <c r="K7" s="123">
        <f>ROUND(AVERAGE(I7:I9),2)</f>
        <v>35.17</v>
      </c>
      <c r="L7" s="132">
        <f>ROUND(AVERAGE(J7:J9),2)</f>
        <v>38.83</v>
      </c>
    </row>
    <row r="8" spans="1:12">
      <c r="A8" s="116" t="s">
        <v>170</v>
      </c>
      <c r="B8" s="2" t="s">
        <v>171</v>
      </c>
      <c r="C8" s="117">
        <v>1</v>
      </c>
      <c r="D8" s="43"/>
      <c r="E8" s="120">
        <f>D10</f>
        <v>39.43</v>
      </c>
      <c r="F8" s="129">
        <f>E8+I2</f>
        <v>40.630000000000003</v>
      </c>
      <c r="H8" s="2" t="s">
        <v>172</v>
      </c>
      <c r="I8" s="46">
        <f>F29-I2-I4</f>
        <v>32.909999999999997</v>
      </c>
      <c r="J8" s="46">
        <f>G29</f>
        <v>37.81</v>
      </c>
      <c r="K8" s="124"/>
      <c r="L8" s="132"/>
    </row>
    <row r="9" spans="1:12">
      <c r="A9" s="116"/>
      <c r="B9" s="44" t="s">
        <v>173</v>
      </c>
      <c r="C9" s="119"/>
      <c r="D9" s="43"/>
      <c r="E9" s="120"/>
      <c r="F9" s="129"/>
      <c r="H9" s="2" t="s">
        <v>174</v>
      </c>
      <c r="I9" s="46">
        <f>D63</f>
        <v>33.950000000000003</v>
      </c>
      <c r="J9" s="46">
        <f>E63</f>
        <v>35.15</v>
      </c>
      <c r="K9" s="125"/>
      <c r="L9" s="132"/>
    </row>
    <row r="10" spans="1:12">
      <c r="A10" s="116"/>
      <c r="B10" s="2" t="s">
        <v>175</v>
      </c>
      <c r="C10" s="118"/>
      <c r="D10" s="43">
        <v>39.43</v>
      </c>
      <c r="E10" s="120"/>
      <c r="F10" s="129"/>
    </row>
    <row r="11" spans="1:12">
      <c r="A11" s="116" t="s">
        <v>176</v>
      </c>
      <c r="B11" s="44" t="s">
        <v>177</v>
      </c>
      <c r="C11" s="117">
        <v>1</v>
      </c>
      <c r="D11" s="43"/>
      <c r="E11" s="120">
        <f>D12</f>
        <v>39.58</v>
      </c>
      <c r="F11" s="129">
        <f>E11+I2</f>
        <v>40.78</v>
      </c>
    </row>
    <row r="12" spans="1:12">
      <c r="A12" s="116"/>
      <c r="B12" s="2" t="s">
        <v>178</v>
      </c>
      <c r="C12" s="119"/>
      <c r="D12" s="43">
        <v>39.58</v>
      </c>
      <c r="E12" s="120"/>
      <c r="F12" s="129"/>
    </row>
    <row r="13" spans="1:12">
      <c r="A13" s="116"/>
      <c r="B13" s="44" t="s">
        <v>179</v>
      </c>
      <c r="C13" s="118"/>
      <c r="D13" s="43"/>
      <c r="E13" s="120"/>
      <c r="F13" s="129"/>
    </row>
    <row r="14" spans="1:12">
      <c r="A14" s="2" t="s">
        <v>180</v>
      </c>
      <c r="B14" s="2" t="s">
        <v>181</v>
      </c>
      <c r="C14" s="2"/>
      <c r="D14" s="43"/>
      <c r="E14" s="43">
        <f>ROUND(AVERAGE(E3:E13),2)</f>
        <v>42.34</v>
      </c>
      <c r="F14" s="43">
        <f>ROUND(AVERAGE(F3:F13),2)</f>
        <v>43.54</v>
      </c>
    </row>
    <row r="20" spans="1:7">
      <c r="A20" s="45" t="s">
        <v>182</v>
      </c>
      <c r="B20" s="45" t="s">
        <v>10</v>
      </c>
      <c r="C20" s="45">
        <v>39.334341906202702</v>
      </c>
      <c r="D20" s="45">
        <v>2020</v>
      </c>
      <c r="E20" s="45" t="s">
        <v>183</v>
      </c>
      <c r="F20" s="130">
        <f>ROUND(AVERAGE(C20:C21),2)</f>
        <v>38.46</v>
      </c>
      <c r="G20" s="131">
        <f>F20+$I$2</f>
        <v>39.659999999999997</v>
      </c>
    </row>
    <row r="21" spans="1:7">
      <c r="A21" s="45" t="s">
        <v>182</v>
      </c>
      <c r="B21" s="45" t="s">
        <v>10</v>
      </c>
      <c r="C21" s="45">
        <v>37.585421412300597</v>
      </c>
      <c r="D21" s="45">
        <v>2020</v>
      </c>
      <c r="E21" s="45" t="s">
        <v>184</v>
      </c>
      <c r="F21" s="130"/>
      <c r="G21" s="131"/>
    </row>
    <row r="22" spans="1:7">
      <c r="A22" s="45" t="s">
        <v>182</v>
      </c>
      <c r="B22" s="45" t="s">
        <v>10</v>
      </c>
      <c r="C22" s="45">
        <v>36.824272381847699</v>
      </c>
      <c r="D22" s="45">
        <v>2020</v>
      </c>
      <c r="E22" s="45" t="s">
        <v>185</v>
      </c>
      <c r="F22" s="130">
        <f>ROUND(AVERAGE(C22:C23),2)</f>
        <v>35.97</v>
      </c>
      <c r="G22" s="131">
        <f>F22+I2</f>
        <v>37.17</v>
      </c>
    </row>
    <row r="23" spans="1:7">
      <c r="A23" s="45" t="s">
        <v>182</v>
      </c>
      <c r="B23" s="45" t="s">
        <v>10</v>
      </c>
      <c r="C23" s="45">
        <v>35.112831173825398</v>
      </c>
      <c r="D23" s="45">
        <v>2020</v>
      </c>
      <c r="E23" s="45" t="s">
        <v>186</v>
      </c>
      <c r="F23" s="130"/>
      <c r="G23" s="131"/>
    </row>
    <row r="24" spans="1:7">
      <c r="A24" s="45" t="s">
        <v>182</v>
      </c>
      <c r="B24" s="45" t="s">
        <v>10</v>
      </c>
      <c r="C24" s="45">
        <v>34.094783498124698</v>
      </c>
      <c r="D24" s="45">
        <v>2021</v>
      </c>
      <c r="E24" s="45" t="s">
        <v>189</v>
      </c>
      <c r="F24" s="46">
        <f>ROUND(C24,2)</f>
        <v>34.090000000000003</v>
      </c>
      <c r="G24" s="46">
        <f>F24+I2</f>
        <v>35.29</v>
      </c>
    </row>
    <row r="25" spans="1:7">
      <c r="A25" s="45" t="s">
        <v>182</v>
      </c>
      <c r="B25" s="45" t="s">
        <v>10</v>
      </c>
      <c r="C25" s="45">
        <v>38.071065989847703</v>
      </c>
      <c r="D25" s="45">
        <v>2021</v>
      </c>
      <c r="E25" s="45" t="s">
        <v>190</v>
      </c>
      <c r="F25" s="130">
        <f>ROUND(AVERAGE(C25:C27),2)</f>
        <v>37.39</v>
      </c>
      <c r="G25" s="131">
        <f>F25+I2</f>
        <v>38.590000000000003</v>
      </c>
    </row>
    <row r="26" spans="1:7">
      <c r="A26" s="45" t="s">
        <v>182</v>
      </c>
      <c r="B26" s="45" t="s">
        <v>10</v>
      </c>
      <c r="C26" s="45">
        <v>36.157529561223399</v>
      </c>
      <c r="D26" s="45">
        <v>2021</v>
      </c>
      <c r="E26" s="45" t="s">
        <v>191</v>
      </c>
      <c r="F26" s="130"/>
      <c r="G26" s="131"/>
    </row>
    <row r="27" spans="1:7">
      <c r="A27" s="45" t="s">
        <v>182</v>
      </c>
      <c r="B27" s="45" t="s">
        <v>10</v>
      </c>
      <c r="C27" s="45">
        <v>37.929146789708298</v>
      </c>
      <c r="D27" s="45">
        <v>2021</v>
      </c>
      <c r="E27" s="45" t="s">
        <v>192</v>
      </c>
      <c r="F27" s="130"/>
      <c r="G27" s="131"/>
    </row>
    <row r="28" spans="1:7">
      <c r="A28" s="45" t="s">
        <v>182</v>
      </c>
      <c r="B28" s="45" t="s">
        <v>10</v>
      </c>
      <c r="C28" s="45">
        <v>37.136465324384702</v>
      </c>
      <c r="D28" s="45">
        <v>2021</v>
      </c>
      <c r="E28" s="45" t="s">
        <v>193</v>
      </c>
      <c r="F28" s="46">
        <f>ROUND(C28,2)</f>
        <v>37.14</v>
      </c>
      <c r="G28" s="46">
        <f>F28+I2</f>
        <v>38.340000000000003</v>
      </c>
    </row>
    <row r="29" spans="1:7">
      <c r="A29" s="46"/>
      <c r="B29" s="46"/>
      <c r="C29" s="46"/>
      <c r="D29" s="46"/>
      <c r="E29" s="46"/>
      <c r="F29" s="46">
        <f>ROUND(AVERAGE(F20:F28),2)</f>
        <v>36.61</v>
      </c>
      <c r="G29" s="46">
        <f>ROUND(AVERAGE(G20:G28),2)</f>
        <v>37.81</v>
      </c>
    </row>
    <row r="37" spans="1:18" ht="42.75">
      <c r="A37" s="2" t="s">
        <v>92</v>
      </c>
      <c r="B37" s="2" t="s">
        <v>203</v>
      </c>
      <c r="C37" s="2" t="s">
        <v>204</v>
      </c>
      <c r="D37" s="2" t="s">
        <v>205</v>
      </c>
      <c r="E37" s="2" t="s">
        <v>194</v>
      </c>
      <c r="F37" s="2" t="s">
        <v>195</v>
      </c>
      <c r="G37" s="2" t="s">
        <v>196</v>
      </c>
      <c r="H37" s="4" t="s">
        <v>197</v>
      </c>
      <c r="I37" s="4" t="s">
        <v>198</v>
      </c>
      <c r="J37" s="4" t="s">
        <v>199</v>
      </c>
      <c r="K37" s="4" t="s">
        <v>228</v>
      </c>
      <c r="L37" s="4" t="s">
        <v>200</v>
      </c>
      <c r="M37" s="2" t="s">
        <v>151</v>
      </c>
      <c r="N37" s="2" t="s">
        <v>60</v>
      </c>
      <c r="O37" s="2" t="s">
        <v>70</v>
      </c>
      <c r="P37" s="2" t="s">
        <v>201</v>
      </c>
      <c r="Q37" s="39" t="s">
        <v>202</v>
      </c>
      <c r="R37" s="2" t="s">
        <v>70</v>
      </c>
    </row>
    <row r="38" spans="1:18">
      <c r="A38" s="1">
        <v>1</v>
      </c>
      <c r="B38" s="1" t="s">
        <v>10</v>
      </c>
      <c r="C38" s="1">
        <v>2021</v>
      </c>
      <c r="D38" s="1">
        <v>7</v>
      </c>
      <c r="E38" s="47">
        <v>44395</v>
      </c>
      <c r="F38" s="1">
        <v>87.73</v>
      </c>
      <c r="G38" s="1">
        <v>3300</v>
      </c>
      <c r="H38" s="1">
        <f>ROUND(G38/F38,2)</f>
        <v>37.619999999999997</v>
      </c>
      <c r="I38" s="1">
        <f>H38-$I$2-$I$4</f>
        <v>33.919999999999995</v>
      </c>
      <c r="J38" s="1">
        <f>H38</f>
        <v>37.619999999999997</v>
      </c>
      <c r="K38" s="1">
        <f>J38-I4</f>
        <v>35.119999999999997</v>
      </c>
      <c r="L38" s="1">
        <f>I38</f>
        <v>33.919999999999995</v>
      </c>
      <c r="M38" s="1">
        <v>1</v>
      </c>
      <c r="N38" s="1" t="s">
        <v>88</v>
      </c>
      <c r="O38" s="1" t="s">
        <v>206</v>
      </c>
      <c r="P38" s="1" t="s">
        <v>90</v>
      </c>
      <c r="Q38" s="1" t="s">
        <v>215</v>
      </c>
      <c r="R38" s="1" t="s">
        <v>208</v>
      </c>
    </row>
    <row r="39" spans="1:18">
      <c r="A39" s="1">
        <v>2</v>
      </c>
      <c r="B39" s="1" t="s">
        <v>10</v>
      </c>
      <c r="C39" s="1">
        <v>2021</v>
      </c>
      <c r="D39" s="1">
        <v>6</v>
      </c>
      <c r="E39" s="47">
        <v>44373</v>
      </c>
      <c r="F39" s="1">
        <v>68.25</v>
      </c>
      <c r="G39" s="1">
        <v>2400</v>
      </c>
      <c r="H39" s="1">
        <f t="shared" ref="H39:H53" si="0">ROUND(G39/F39,2)</f>
        <v>35.159999999999997</v>
      </c>
      <c r="I39" s="1">
        <f>H39-$I$2-$I$4</f>
        <v>31.459999999999994</v>
      </c>
      <c r="J39" s="122">
        <f>ROUND(AVERAGE(H39:H47),2)</f>
        <v>37.06</v>
      </c>
      <c r="K39" s="121">
        <f>J39-I4</f>
        <v>34.56</v>
      </c>
      <c r="L39" s="122">
        <f>ROUND(AVERAGE(I39:I47),2)</f>
        <v>33.36</v>
      </c>
      <c r="M39" s="122">
        <v>9</v>
      </c>
      <c r="N39" s="1" t="s">
        <v>88</v>
      </c>
      <c r="O39" s="1" t="s">
        <v>209</v>
      </c>
      <c r="P39" s="1" t="s">
        <v>90</v>
      </c>
      <c r="Q39" s="1" t="s">
        <v>211</v>
      </c>
      <c r="R39" s="1" t="s">
        <v>208</v>
      </c>
    </row>
    <row r="40" spans="1:18">
      <c r="A40" s="1">
        <v>3</v>
      </c>
      <c r="B40" s="1" t="s">
        <v>10</v>
      </c>
      <c r="C40" s="1">
        <v>2021</v>
      </c>
      <c r="D40" s="1">
        <v>6</v>
      </c>
      <c r="E40" s="47">
        <v>44372</v>
      </c>
      <c r="F40" s="1">
        <v>67.52</v>
      </c>
      <c r="G40" s="1">
        <v>2600</v>
      </c>
      <c r="H40" s="1">
        <f t="shared" si="0"/>
        <v>38.51</v>
      </c>
      <c r="I40" s="1">
        <f>H40-$I$2-$I$4</f>
        <v>34.809999999999995</v>
      </c>
      <c r="J40" s="122"/>
      <c r="K40" s="121"/>
      <c r="L40" s="122"/>
      <c r="M40" s="122"/>
      <c r="N40" s="1" t="s">
        <v>212</v>
      </c>
      <c r="O40" s="1" t="s">
        <v>209</v>
      </c>
      <c r="P40" s="1" t="s">
        <v>90</v>
      </c>
      <c r="Q40" s="1" t="s">
        <v>211</v>
      </c>
      <c r="R40" s="1" t="s">
        <v>208</v>
      </c>
    </row>
    <row r="41" spans="1:18">
      <c r="A41" s="1">
        <v>4</v>
      </c>
      <c r="B41" s="1" t="s">
        <v>10</v>
      </c>
      <c r="C41" s="1">
        <v>2021</v>
      </c>
      <c r="D41" s="1">
        <v>6</v>
      </c>
      <c r="E41" s="47">
        <v>44364</v>
      </c>
      <c r="F41" s="1">
        <v>88</v>
      </c>
      <c r="G41" s="1">
        <v>3200</v>
      </c>
      <c r="H41" s="1">
        <f t="shared" si="0"/>
        <v>36.36</v>
      </c>
      <c r="I41" s="1">
        <f t="shared" ref="I39:I53" si="1">H41-$I$2-$I$4</f>
        <v>32.659999999999997</v>
      </c>
      <c r="J41" s="122"/>
      <c r="K41" s="121"/>
      <c r="L41" s="122"/>
      <c r="M41" s="122"/>
      <c r="N41" s="1" t="s">
        <v>88</v>
      </c>
      <c r="O41" s="1" t="s">
        <v>209</v>
      </c>
      <c r="P41" s="1" t="s">
        <v>90</v>
      </c>
      <c r="Q41" s="1" t="s">
        <v>211</v>
      </c>
      <c r="R41" s="1" t="s">
        <v>208</v>
      </c>
    </row>
    <row r="42" spans="1:18">
      <c r="A42" s="1">
        <v>5</v>
      </c>
      <c r="B42" s="1" t="s">
        <v>10</v>
      </c>
      <c r="C42" s="1">
        <v>2021</v>
      </c>
      <c r="D42" s="1">
        <v>6</v>
      </c>
      <c r="E42" s="47">
        <v>44349</v>
      </c>
      <c r="F42" s="1">
        <v>66.7</v>
      </c>
      <c r="G42" s="1">
        <v>2800</v>
      </c>
      <c r="H42" s="1">
        <f t="shared" si="0"/>
        <v>41.98</v>
      </c>
      <c r="I42" s="1">
        <f t="shared" si="1"/>
        <v>38.28</v>
      </c>
      <c r="J42" s="122"/>
      <c r="K42" s="121"/>
      <c r="L42" s="122"/>
      <c r="M42" s="122"/>
      <c r="N42" s="1" t="s">
        <v>212</v>
      </c>
      <c r="O42" s="1" t="s">
        <v>209</v>
      </c>
      <c r="P42" s="1" t="s">
        <v>90</v>
      </c>
      <c r="Q42" s="1" t="s">
        <v>215</v>
      </c>
      <c r="R42" s="1" t="s">
        <v>208</v>
      </c>
    </row>
    <row r="43" spans="1:18">
      <c r="A43" s="1">
        <v>6</v>
      </c>
      <c r="B43" s="1" t="s">
        <v>10</v>
      </c>
      <c r="C43" s="1">
        <v>2021</v>
      </c>
      <c r="D43" s="1">
        <v>5</v>
      </c>
      <c r="E43" s="47">
        <v>44339</v>
      </c>
      <c r="F43" s="1">
        <v>105</v>
      </c>
      <c r="G43" s="1">
        <v>3700</v>
      </c>
      <c r="H43" s="1">
        <f t="shared" si="0"/>
        <v>35.24</v>
      </c>
      <c r="I43" s="1">
        <f t="shared" si="1"/>
        <v>31.54</v>
      </c>
      <c r="J43" s="122"/>
      <c r="K43" s="121"/>
      <c r="L43" s="122"/>
      <c r="M43" s="122"/>
      <c r="N43" s="1" t="s">
        <v>89</v>
      </c>
      <c r="O43" s="1" t="s">
        <v>209</v>
      </c>
      <c r="P43" s="1" t="s">
        <v>90</v>
      </c>
      <c r="Q43" s="1" t="s">
        <v>211</v>
      </c>
      <c r="R43" s="1" t="s">
        <v>208</v>
      </c>
    </row>
    <row r="44" spans="1:18">
      <c r="A44" s="1">
        <v>7</v>
      </c>
      <c r="B44" s="1" t="s">
        <v>10</v>
      </c>
      <c r="C44" s="1">
        <v>2021</v>
      </c>
      <c r="D44" s="1">
        <v>5</v>
      </c>
      <c r="E44" s="47">
        <v>44335</v>
      </c>
      <c r="F44" s="1">
        <v>102</v>
      </c>
      <c r="G44" s="1">
        <v>3700</v>
      </c>
      <c r="H44" s="1">
        <f t="shared" si="0"/>
        <v>36.270000000000003</v>
      </c>
      <c r="I44" s="1">
        <f t="shared" si="1"/>
        <v>32.57</v>
      </c>
      <c r="J44" s="122"/>
      <c r="K44" s="121"/>
      <c r="L44" s="122"/>
      <c r="M44" s="122"/>
      <c r="N44" s="1" t="s">
        <v>89</v>
      </c>
      <c r="O44" s="1" t="s">
        <v>209</v>
      </c>
      <c r="P44" s="1" t="s">
        <v>90</v>
      </c>
      <c r="Q44" s="1" t="s">
        <v>211</v>
      </c>
      <c r="R44" s="1" t="s">
        <v>208</v>
      </c>
    </row>
    <row r="45" spans="1:18">
      <c r="A45" s="1">
        <v>8</v>
      </c>
      <c r="B45" s="1" t="s">
        <v>10</v>
      </c>
      <c r="C45" s="1">
        <v>2021</v>
      </c>
      <c r="D45" s="1">
        <v>5</v>
      </c>
      <c r="E45" s="47">
        <v>44332</v>
      </c>
      <c r="F45" s="1">
        <v>86.55</v>
      </c>
      <c r="G45" s="1">
        <v>3200</v>
      </c>
      <c r="H45" s="1">
        <f t="shared" si="0"/>
        <v>36.97</v>
      </c>
      <c r="I45" s="1">
        <f t="shared" si="1"/>
        <v>33.270000000000003</v>
      </c>
      <c r="J45" s="122"/>
      <c r="K45" s="121"/>
      <c r="L45" s="122"/>
      <c r="M45" s="122"/>
      <c r="N45" s="1" t="s">
        <v>88</v>
      </c>
      <c r="O45" s="1" t="s">
        <v>209</v>
      </c>
      <c r="P45" s="1" t="s">
        <v>90</v>
      </c>
      <c r="Q45" s="1" t="s">
        <v>215</v>
      </c>
      <c r="R45" s="1" t="s">
        <v>208</v>
      </c>
    </row>
    <row r="46" spans="1:18">
      <c r="A46" s="1">
        <v>9</v>
      </c>
      <c r="B46" s="1" t="s">
        <v>10</v>
      </c>
      <c r="C46" s="1">
        <v>2021</v>
      </c>
      <c r="D46" s="1">
        <v>4</v>
      </c>
      <c r="E46" s="47">
        <v>44303</v>
      </c>
      <c r="F46" s="1">
        <v>87.99</v>
      </c>
      <c r="G46" s="1">
        <v>3200</v>
      </c>
      <c r="H46" s="1">
        <f t="shared" si="0"/>
        <v>36.369999999999997</v>
      </c>
      <c r="I46" s="1">
        <f t="shared" si="1"/>
        <v>32.67</v>
      </c>
      <c r="J46" s="122"/>
      <c r="K46" s="121"/>
      <c r="L46" s="122"/>
      <c r="M46" s="122"/>
      <c r="N46" s="1" t="s">
        <v>88</v>
      </c>
      <c r="O46" s="1" t="s">
        <v>209</v>
      </c>
      <c r="P46" s="1" t="s">
        <v>90</v>
      </c>
      <c r="Q46" s="1" t="s">
        <v>214</v>
      </c>
      <c r="R46" s="1" t="s">
        <v>208</v>
      </c>
    </row>
    <row r="47" spans="1:18">
      <c r="A47" s="1">
        <v>10</v>
      </c>
      <c r="B47" s="1" t="s">
        <v>10</v>
      </c>
      <c r="C47" s="1">
        <v>2021</v>
      </c>
      <c r="D47" s="1">
        <v>4</v>
      </c>
      <c r="E47" s="47">
        <v>44289</v>
      </c>
      <c r="F47" s="1">
        <v>90</v>
      </c>
      <c r="G47" s="1">
        <v>3300</v>
      </c>
      <c r="H47" s="1">
        <f t="shared" si="0"/>
        <v>36.67</v>
      </c>
      <c r="I47" s="1">
        <f t="shared" si="1"/>
        <v>32.97</v>
      </c>
      <c r="J47" s="122"/>
      <c r="K47" s="121"/>
      <c r="L47" s="122"/>
      <c r="M47" s="122"/>
      <c r="N47" s="1" t="s">
        <v>88</v>
      </c>
      <c r="O47" s="1" t="s">
        <v>209</v>
      </c>
      <c r="P47" s="1" t="s">
        <v>90</v>
      </c>
      <c r="Q47" s="1" t="s">
        <v>211</v>
      </c>
      <c r="R47" s="1" t="s">
        <v>208</v>
      </c>
    </row>
    <row r="48" spans="1:18">
      <c r="A48" s="1">
        <v>11</v>
      </c>
      <c r="B48" s="1" t="s">
        <v>10</v>
      </c>
      <c r="C48" s="1">
        <v>2021</v>
      </c>
      <c r="D48" s="1">
        <v>3</v>
      </c>
      <c r="E48" s="47">
        <v>44281</v>
      </c>
      <c r="F48" s="1">
        <v>88.19</v>
      </c>
      <c r="G48" s="1">
        <v>3100</v>
      </c>
      <c r="H48" s="1">
        <f t="shared" si="0"/>
        <v>35.15</v>
      </c>
      <c r="I48" s="1">
        <f t="shared" si="1"/>
        <v>31.45</v>
      </c>
      <c r="J48" s="122">
        <f>ROUND(AVERAGE(H48:H49),2)</f>
        <v>34.619999999999997</v>
      </c>
      <c r="K48" s="121">
        <f>J48-I4</f>
        <v>32.119999999999997</v>
      </c>
      <c r="L48" s="122">
        <f>ROUND(AVERAGE(I48:I49),2)</f>
        <v>30.92</v>
      </c>
      <c r="M48" s="122">
        <v>2</v>
      </c>
      <c r="N48" s="1" t="s">
        <v>88</v>
      </c>
      <c r="O48" s="1" t="s">
        <v>206</v>
      </c>
      <c r="P48" s="1" t="s">
        <v>90</v>
      </c>
      <c r="Q48" s="1" t="s">
        <v>214</v>
      </c>
      <c r="R48" s="1" t="s">
        <v>208</v>
      </c>
    </row>
    <row r="49" spans="1:18">
      <c r="A49" s="1">
        <v>12</v>
      </c>
      <c r="B49" s="1" t="s">
        <v>10</v>
      </c>
      <c r="C49" s="1">
        <v>2021</v>
      </c>
      <c r="D49" s="1">
        <v>2</v>
      </c>
      <c r="E49" s="47">
        <v>44246</v>
      </c>
      <c r="F49" s="1">
        <v>87.99</v>
      </c>
      <c r="G49" s="1">
        <v>3000</v>
      </c>
      <c r="H49" s="1">
        <f t="shared" si="0"/>
        <v>34.090000000000003</v>
      </c>
      <c r="I49" s="1">
        <f t="shared" si="1"/>
        <v>30.39</v>
      </c>
      <c r="J49" s="122"/>
      <c r="K49" s="121"/>
      <c r="L49" s="122"/>
      <c r="M49" s="122"/>
      <c r="N49" s="1" t="s">
        <v>88</v>
      </c>
      <c r="O49" s="1"/>
      <c r="P49" s="1" t="s">
        <v>90</v>
      </c>
      <c r="Q49" s="1" t="s">
        <v>214</v>
      </c>
      <c r="R49" s="1" t="s">
        <v>208</v>
      </c>
    </row>
    <row r="50" spans="1:18">
      <c r="A50" s="1">
        <v>13</v>
      </c>
      <c r="B50" s="1" t="s">
        <v>10</v>
      </c>
      <c r="C50" s="1">
        <v>2020</v>
      </c>
      <c r="D50" s="1">
        <v>12</v>
      </c>
      <c r="E50" s="47">
        <v>44188</v>
      </c>
      <c r="F50" s="1">
        <v>53.18</v>
      </c>
      <c r="G50" s="1">
        <v>3083</v>
      </c>
      <c r="H50" s="1">
        <f t="shared" si="0"/>
        <v>57.97</v>
      </c>
      <c r="I50" s="1">
        <f t="shared" si="1"/>
        <v>54.27</v>
      </c>
      <c r="J50" s="122">
        <f>ROUND(AVERAGE(H50:H53),2)</f>
        <v>41.31</v>
      </c>
      <c r="K50" s="121">
        <f>J50-I4</f>
        <v>38.81</v>
      </c>
      <c r="L50" s="122">
        <f>ROUND(AVERAGE(I50:I53),2)</f>
        <v>37.61</v>
      </c>
      <c r="M50" s="122">
        <v>4</v>
      </c>
      <c r="N50" s="1" t="s">
        <v>88</v>
      </c>
      <c r="O50" s="1" t="s">
        <v>206</v>
      </c>
      <c r="P50" s="1" t="s">
        <v>90</v>
      </c>
      <c r="Q50" s="1" t="s">
        <v>214</v>
      </c>
      <c r="R50" s="1" t="s">
        <v>208</v>
      </c>
    </row>
    <row r="51" spans="1:18">
      <c r="A51" s="1">
        <v>14</v>
      </c>
      <c r="B51" s="1" t="s">
        <v>10</v>
      </c>
      <c r="C51" s="1">
        <v>2020</v>
      </c>
      <c r="D51" s="1">
        <v>10</v>
      </c>
      <c r="E51" s="47">
        <v>44130</v>
      </c>
      <c r="F51" s="1">
        <v>87.8</v>
      </c>
      <c r="G51" s="1">
        <v>2950</v>
      </c>
      <c r="H51" s="1">
        <f t="shared" si="0"/>
        <v>33.6</v>
      </c>
      <c r="I51" s="1">
        <f t="shared" si="1"/>
        <v>29.9</v>
      </c>
      <c r="J51" s="122"/>
      <c r="K51" s="121"/>
      <c r="L51" s="122"/>
      <c r="M51" s="122"/>
      <c r="N51" s="1" t="s">
        <v>88</v>
      </c>
      <c r="O51" s="1" t="s">
        <v>209</v>
      </c>
      <c r="P51" s="1" t="s">
        <v>90</v>
      </c>
      <c r="Q51" s="1" t="s">
        <v>211</v>
      </c>
      <c r="R51" s="1" t="s">
        <v>208</v>
      </c>
    </row>
    <row r="52" spans="1:18">
      <c r="A52" s="1">
        <v>15</v>
      </c>
      <c r="B52" s="1" t="s">
        <v>10</v>
      </c>
      <c r="C52" s="1">
        <v>2020</v>
      </c>
      <c r="D52" s="1">
        <v>10</v>
      </c>
      <c r="E52" s="47">
        <v>44129</v>
      </c>
      <c r="F52" s="1">
        <v>88</v>
      </c>
      <c r="G52" s="1">
        <v>3200</v>
      </c>
      <c r="H52" s="1">
        <f t="shared" si="0"/>
        <v>36.36</v>
      </c>
      <c r="I52" s="1">
        <f t="shared" si="1"/>
        <v>32.659999999999997</v>
      </c>
      <c r="J52" s="122"/>
      <c r="K52" s="121"/>
      <c r="L52" s="122"/>
      <c r="M52" s="122"/>
      <c r="N52" s="1" t="s">
        <v>88</v>
      </c>
      <c r="O52" s="1" t="s">
        <v>209</v>
      </c>
      <c r="P52" s="1" t="s">
        <v>90</v>
      </c>
      <c r="Q52" s="1" t="s">
        <v>214</v>
      </c>
      <c r="R52" s="1" t="s">
        <v>208</v>
      </c>
    </row>
    <row r="53" spans="1:18">
      <c r="A53" s="1">
        <v>16</v>
      </c>
      <c r="B53" s="1" t="s">
        <v>10</v>
      </c>
      <c r="C53" s="1">
        <v>2020</v>
      </c>
      <c r="D53" s="1">
        <v>10</v>
      </c>
      <c r="E53" s="47">
        <v>44120</v>
      </c>
      <c r="F53" s="1">
        <v>67</v>
      </c>
      <c r="G53" s="1">
        <v>2500</v>
      </c>
      <c r="H53" s="1">
        <f t="shared" si="0"/>
        <v>37.31</v>
      </c>
      <c r="I53" s="1">
        <f t="shared" si="1"/>
        <v>33.61</v>
      </c>
      <c r="J53" s="122"/>
      <c r="K53" s="121"/>
      <c r="L53" s="122"/>
      <c r="M53" s="122"/>
      <c r="N53" s="1" t="s">
        <v>212</v>
      </c>
      <c r="O53" s="1" t="s">
        <v>209</v>
      </c>
      <c r="P53" s="1" t="s">
        <v>90</v>
      </c>
      <c r="Q53" s="1" t="s">
        <v>211</v>
      </c>
      <c r="R53" s="1" t="s">
        <v>208</v>
      </c>
    </row>
    <row r="57" spans="1:18">
      <c r="A57" s="42" t="s">
        <v>150</v>
      </c>
      <c r="B57" s="2" t="s">
        <v>151</v>
      </c>
      <c r="C57" s="2" t="s">
        <v>238</v>
      </c>
      <c r="D57" s="2" t="s">
        <v>223</v>
      </c>
      <c r="E57" s="2" t="s">
        <v>239</v>
      </c>
    </row>
    <row r="58" spans="1:18">
      <c r="A58" s="2" t="s">
        <v>157</v>
      </c>
      <c r="B58" s="46">
        <v>0</v>
      </c>
      <c r="C58" s="46">
        <v>0</v>
      </c>
      <c r="D58" s="46">
        <v>0</v>
      </c>
      <c r="E58" s="40">
        <v>0</v>
      </c>
    </row>
    <row r="59" spans="1:18">
      <c r="A59" s="2" t="s">
        <v>162</v>
      </c>
      <c r="B59" s="46">
        <v>4</v>
      </c>
      <c r="C59" s="46">
        <f>J50</f>
        <v>41.31</v>
      </c>
      <c r="D59" s="46">
        <f>L50</f>
        <v>37.61</v>
      </c>
      <c r="E59" s="40">
        <f>K50</f>
        <v>38.81</v>
      </c>
    </row>
    <row r="60" spans="1:18">
      <c r="A60" s="2" t="s">
        <v>170</v>
      </c>
      <c r="B60" s="46">
        <v>2</v>
      </c>
      <c r="C60" s="46">
        <f>J48</f>
        <v>34.619999999999997</v>
      </c>
      <c r="D60" s="46">
        <f>L48</f>
        <v>30.92</v>
      </c>
      <c r="E60" s="40">
        <f>K48</f>
        <v>32.119999999999997</v>
      </c>
    </row>
    <row r="61" spans="1:18">
      <c r="A61" s="2" t="s">
        <v>176</v>
      </c>
      <c r="B61" s="46">
        <v>9</v>
      </c>
      <c r="C61" s="46">
        <f>J39</f>
        <v>37.06</v>
      </c>
      <c r="D61" s="46">
        <f>L39</f>
        <v>33.36</v>
      </c>
      <c r="E61" s="40">
        <f>K39</f>
        <v>34.56</v>
      </c>
    </row>
    <row r="62" spans="1:18">
      <c r="A62" s="2" t="s">
        <v>180</v>
      </c>
      <c r="B62" s="46">
        <v>1</v>
      </c>
      <c r="C62" s="46">
        <f>J38</f>
        <v>37.619999999999997</v>
      </c>
      <c r="D62" s="46">
        <f>L38</f>
        <v>33.92</v>
      </c>
      <c r="E62" s="40">
        <f>K38</f>
        <v>35.119999999999997</v>
      </c>
    </row>
    <row r="63" spans="1:18">
      <c r="A63" s="2" t="s">
        <v>165</v>
      </c>
      <c r="B63" s="46"/>
      <c r="C63" s="46">
        <f>ROUND(AVERAGE(C59:C62),2)</f>
        <v>37.65</v>
      </c>
      <c r="D63" s="46">
        <f>ROUND(AVERAGE(D59:D62),2)</f>
        <v>33.950000000000003</v>
      </c>
      <c r="E63" s="40">
        <f>ROUND(AVERAGE(E59:E62),2)</f>
        <v>35.15</v>
      </c>
    </row>
  </sheetData>
  <mergeCells count="36">
    <mergeCell ref="L7:L9"/>
    <mergeCell ref="L39:L47"/>
    <mergeCell ref="L48:L49"/>
    <mergeCell ref="L50:L53"/>
    <mergeCell ref="M39:M47"/>
    <mergeCell ref="M48:M49"/>
    <mergeCell ref="M50:M53"/>
    <mergeCell ref="J39:J47"/>
    <mergeCell ref="J48:J49"/>
    <mergeCell ref="J50:J53"/>
    <mergeCell ref="K7:K9"/>
    <mergeCell ref="K39:K47"/>
    <mergeCell ref="K48:K49"/>
    <mergeCell ref="K50:K53"/>
    <mergeCell ref="F20:F21"/>
    <mergeCell ref="F22:F23"/>
    <mergeCell ref="F25:F27"/>
    <mergeCell ref="G20:G21"/>
    <mergeCell ref="G22:G23"/>
    <mergeCell ref="G25:G27"/>
    <mergeCell ref="E3:E4"/>
    <mergeCell ref="E5:E7"/>
    <mergeCell ref="E8:E10"/>
    <mergeCell ref="E11:E13"/>
    <mergeCell ref="F3:F4"/>
    <mergeCell ref="F5:F7"/>
    <mergeCell ref="F8:F10"/>
    <mergeCell ref="F11:F13"/>
    <mergeCell ref="A3:A4"/>
    <mergeCell ref="A5:A7"/>
    <mergeCell ref="A8:A10"/>
    <mergeCell ref="A11:A13"/>
    <mergeCell ref="C3:C4"/>
    <mergeCell ref="C5:C7"/>
    <mergeCell ref="C8:C10"/>
    <mergeCell ref="C11:C13"/>
  </mergeCells>
  <phoneticPr fontId="2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6"/>
  <sheetViews>
    <sheetView workbookViewId="0">
      <selection activeCell="L7" sqref="L7:L9"/>
    </sheetView>
  </sheetViews>
  <sheetFormatPr defaultColWidth="9" defaultRowHeight="14.25"/>
  <cols>
    <col min="1" max="1" width="10.625" style="29" customWidth="1"/>
    <col min="2" max="2" width="12.5" style="29" customWidth="1"/>
    <col min="3" max="3" width="11.625" style="29" customWidth="1"/>
    <col min="4" max="4" width="7.875" style="29" customWidth="1"/>
    <col min="5" max="5" width="7.75" style="29" customWidth="1"/>
    <col min="6" max="6" width="13" style="29" customWidth="1"/>
    <col min="7" max="7" width="8" style="29" customWidth="1"/>
    <col min="8" max="8" width="9" style="29"/>
    <col min="9" max="9" width="12.125" style="29" customWidth="1"/>
    <col min="10" max="10" width="11" style="29" customWidth="1"/>
    <col min="11" max="11" width="12.875" style="29" customWidth="1"/>
    <col min="12" max="16384" width="9" style="29"/>
  </cols>
  <sheetData>
    <row r="1" spans="1:13">
      <c r="A1" s="29" t="s">
        <v>169</v>
      </c>
      <c r="J1" s="29" t="s">
        <v>149</v>
      </c>
      <c r="K1" s="29">
        <v>2004</v>
      </c>
    </row>
    <row r="2" spans="1:13">
      <c r="A2" s="133" t="s">
        <v>9</v>
      </c>
      <c r="B2" s="134"/>
      <c r="C2" s="134"/>
      <c r="D2" s="134"/>
      <c r="E2" s="134"/>
      <c r="F2" s="134"/>
      <c r="G2" s="30"/>
      <c r="I2" s="29" t="s">
        <v>155</v>
      </c>
      <c r="J2" s="29">
        <v>1.5</v>
      </c>
      <c r="K2" s="29" t="s">
        <v>156</v>
      </c>
    </row>
    <row r="3" spans="1:13">
      <c r="A3" s="31" t="s">
        <v>150</v>
      </c>
      <c r="B3" s="32" t="s">
        <v>150</v>
      </c>
      <c r="C3" s="32" t="s">
        <v>151</v>
      </c>
      <c r="D3" s="32" t="s">
        <v>152</v>
      </c>
      <c r="E3" s="145" t="s">
        <v>309</v>
      </c>
      <c r="F3" s="142" t="s">
        <v>153</v>
      </c>
      <c r="G3" s="32" t="s">
        <v>224</v>
      </c>
      <c r="I3" s="29" t="s">
        <v>159</v>
      </c>
      <c r="J3" s="29">
        <v>30</v>
      </c>
      <c r="K3" s="29" t="s">
        <v>160</v>
      </c>
    </row>
    <row r="4" spans="1:13">
      <c r="A4" s="135" t="s">
        <v>157</v>
      </c>
      <c r="B4" s="32" t="s">
        <v>158</v>
      </c>
      <c r="C4" s="136">
        <v>2</v>
      </c>
      <c r="D4" s="33">
        <v>50.12</v>
      </c>
      <c r="E4" s="143">
        <f>D4-$J$2-$J$4</f>
        <v>46.12</v>
      </c>
      <c r="F4" s="144">
        <f>ROUND(AVERAGE(D4:D5),2)</f>
        <v>51.42</v>
      </c>
      <c r="G4" s="137">
        <f>F4+J2</f>
        <v>52.92</v>
      </c>
      <c r="J4" s="29">
        <f>J3/12</f>
        <v>2.5</v>
      </c>
    </row>
    <row r="5" spans="1:13">
      <c r="A5" s="135"/>
      <c r="B5" s="32" t="s">
        <v>161</v>
      </c>
      <c r="C5" s="136"/>
      <c r="D5" s="33">
        <v>52.71</v>
      </c>
      <c r="E5" s="143">
        <f t="shared" ref="E5:E15" si="0">D5-$J$2-$J$4</f>
        <v>48.71</v>
      </c>
      <c r="F5" s="144"/>
      <c r="G5" s="137"/>
    </row>
    <row r="6" spans="1:13">
      <c r="A6" s="135" t="s">
        <v>162</v>
      </c>
      <c r="B6" s="32" t="s">
        <v>163</v>
      </c>
      <c r="C6" s="136">
        <v>3</v>
      </c>
      <c r="D6" s="33">
        <v>47.71</v>
      </c>
      <c r="E6" s="143">
        <f t="shared" si="0"/>
        <v>43.71</v>
      </c>
      <c r="F6" s="144">
        <f>ROUND(AVERAGE(D6:D8),2)</f>
        <v>47.64</v>
      </c>
      <c r="G6" s="137">
        <f>F6+J2</f>
        <v>49.14</v>
      </c>
      <c r="I6" s="32"/>
      <c r="J6" s="32" t="s">
        <v>165</v>
      </c>
      <c r="K6" s="2" t="s">
        <v>225</v>
      </c>
      <c r="L6" s="32" t="s">
        <v>167</v>
      </c>
      <c r="M6" s="2" t="s">
        <v>227</v>
      </c>
    </row>
    <row r="7" spans="1:13">
      <c r="A7" s="135"/>
      <c r="B7" s="32" t="s">
        <v>164</v>
      </c>
      <c r="C7" s="136"/>
      <c r="D7" s="33">
        <v>45.11</v>
      </c>
      <c r="E7" s="143">
        <f t="shared" si="0"/>
        <v>41.11</v>
      </c>
      <c r="F7" s="144"/>
      <c r="G7" s="137"/>
      <c r="I7" s="32" t="s">
        <v>169</v>
      </c>
      <c r="J7" s="142">
        <f>F16-J2-J4</f>
        <v>42.82</v>
      </c>
      <c r="K7" s="32">
        <f>G16</f>
        <v>48.32</v>
      </c>
      <c r="L7" s="136">
        <f>ROUND(AVERAGE(J7:J9),2)</f>
        <v>42.89</v>
      </c>
      <c r="M7" s="136">
        <f>ROUND(AVERAGE(K7:K9),2)</f>
        <v>46.55</v>
      </c>
    </row>
    <row r="8" spans="1:13">
      <c r="A8" s="135"/>
      <c r="B8" s="32" t="s">
        <v>168</v>
      </c>
      <c r="C8" s="136"/>
      <c r="D8" s="33">
        <v>50.11</v>
      </c>
      <c r="E8" s="143">
        <f t="shared" si="0"/>
        <v>46.11</v>
      </c>
      <c r="F8" s="144"/>
      <c r="G8" s="137"/>
      <c r="I8" s="32" t="s">
        <v>172</v>
      </c>
      <c r="J8" s="142">
        <f>G29-J2-J4</f>
        <v>43.39</v>
      </c>
      <c r="K8" s="32">
        <f>G29</f>
        <v>47.39</v>
      </c>
      <c r="L8" s="136"/>
      <c r="M8" s="136"/>
    </row>
    <row r="9" spans="1:13">
      <c r="A9" s="135" t="s">
        <v>170</v>
      </c>
      <c r="B9" s="32" t="s">
        <v>171</v>
      </c>
      <c r="C9" s="136">
        <v>3</v>
      </c>
      <c r="D9" s="33">
        <v>45.44</v>
      </c>
      <c r="E9" s="143">
        <f t="shared" si="0"/>
        <v>41.44</v>
      </c>
      <c r="F9" s="144">
        <f>ROUND((D9+D11)/2,2)</f>
        <v>45.21</v>
      </c>
      <c r="G9" s="137">
        <f>F9+J2</f>
        <v>46.71</v>
      </c>
      <c r="I9" s="32" t="s">
        <v>174</v>
      </c>
      <c r="J9" s="142">
        <f>L65</f>
        <v>42.45</v>
      </c>
      <c r="K9" s="32">
        <f>F76</f>
        <v>43.95</v>
      </c>
      <c r="L9" s="136"/>
      <c r="M9" s="136"/>
    </row>
    <row r="10" spans="1:13">
      <c r="A10" s="135"/>
      <c r="B10" s="34" t="s">
        <v>173</v>
      </c>
      <c r="C10" s="136"/>
      <c r="D10" s="33">
        <v>0</v>
      </c>
      <c r="E10" s="143"/>
      <c r="F10" s="144"/>
      <c r="G10" s="137"/>
    </row>
    <row r="11" spans="1:13">
      <c r="A11" s="135"/>
      <c r="B11" s="32" t="s">
        <v>175</v>
      </c>
      <c r="C11" s="136"/>
      <c r="D11" s="33">
        <v>44.98</v>
      </c>
      <c r="E11" s="143">
        <f t="shared" si="0"/>
        <v>40.98</v>
      </c>
      <c r="F11" s="144"/>
      <c r="G11" s="137"/>
    </row>
    <row r="12" spans="1:13">
      <c r="A12" s="135" t="s">
        <v>176</v>
      </c>
      <c r="B12" s="34" t="s">
        <v>177</v>
      </c>
      <c r="C12" s="136">
        <v>4</v>
      </c>
      <c r="D12" s="33">
        <v>43.09</v>
      </c>
      <c r="E12" s="143">
        <f t="shared" si="0"/>
        <v>39.090000000000003</v>
      </c>
      <c r="F12" s="144">
        <f>ROUND((D12+D13)/2,2)</f>
        <v>42.99</v>
      </c>
      <c r="G12" s="137">
        <f>F12+J2</f>
        <v>44.49</v>
      </c>
    </row>
    <row r="13" spans="1:13">
      <c r="A13" s="135"/>
      <c r="B13" s="32" t="s">
        <v>178</v>
      </c>
      <c r="C13" s="136"/>
      <c r="D13" s="33">
        <v>42.89</v>
      </c>
      <c r="E13" s="143">
        <f t="shared" si="0"/>
        <v>38.89</v>
      </c>
      <c r="F13" s="144"/>
      <c r="G13" s="137"/>
    </row>
    <row r="14" spans="1:13">
      <c r="A14" s="135"/>
      <c r="B14" s="34" t="s">
        <v>179</v>
      </c>
      <c r="C14" s="136"/>
      <c r="D14" s="33">
        <v>0</v>
      </c>
      <c r="E14" s="143"/>
      <c r="F14" s="144"/>
      <c r="G14" s="137"/>
    </row>
    <row r="15" spans="1:13">
      <c r="A15" s="32" t="s">
        <v>180</v>
      </c>
      <c r="B15" s="32" t="s">
        <v>181</v>
      </c>
      <c r="C15" s="32">
        <v>0</v>
      </c>
      <c r="D15" s="33">
        <v>0</v>
      </c>
      <c r="E15" s="143"/>
      <c r="F15" s="142">
        <f>D15</f>
        <v>0</v>
      </c>
      <c r="G15" s="32">
        <v>0</v>
      </c>
    </row>
    <row r="16" spans="1:13">
      <c r="A16" s="32" t="s">
        <v>240</v>
      </c>
      <c r="B16" s="32"/>
      <c r="C16" s="32"/>
      <c r="D16" s="32"/>
      <c r="E16" s="142"/>
      <c r="F16" s="142">
        <f>ROUND(AVERAGE(F4:F14),2)</f>
        <v>46.82</v>
      </c>
      <c r="G16" s="32">
        <f>ROUND(AVERAGE(G4:G14),2)</f>
        <v>48.32</v>
      </c>
    </row>
    <row r="18" spans="1:8">
      <c r="D18" s="146" t="s">
        <v>309</v>
      </c>
      <c r="G18" s="147"/>
    </row>
    <row r="19" spans="1:8">
      <c r="A19" s="35" t="s">
        <v>182</v>
      </c>
      <c r="B19" s="35" t="s">
        <v>9</v>
      </c>
      <c r="C19" s="35">
        <v>44.088626919303799</v>
      </c>
      <c r="D19" s="149">
        <f>C19-$J$2-$J$4</f>
        <v>40.088626919303799</v>
      </c>
      <c r="E19" s="35">
        <v>2020</v>
      </c>
      <c r="F19" s="35" t="s">
        <v>183</v>
      </c>
      <c r="G19" s="148">
        <f>ROUND(AVERAGE(C19:C20),2)</f>
        <v>45.45</v>
      </c>
      <c r="H19" s="134">
        <f>G19+J2</f>
        <v>46.95</v>
      </c>
    </row>
    <row r="20" spans="1:8">
      <c r="A20" s="35" t="s">
        <v>182</v>
      </c>
      <c r="B20" s="35" t="s">
        <v>9</v>
      </c>
      <c r="C20" s="35">
        <v>46.808665045901499</v>
      </c>
      <c r="D20" s="149">
        <f>C20-$J$2-$J$4</f>
        <v>42.808665045901499</v>
      </c>
      <c r="E20" s="35">
        <v>2020</v>
      </c>
      <c r="F20" s="35" t="s">
        <v>184</v>
      </c>
      <c r="G20" s="148"/>
      <c r="H20" s="134"/>
    </row>
    <row r="21" spans="1:8">
      <c r="A21" s="35" t="s">
        <v>182</v>
      </c>
      <c r="B21" s="35" t="s">
        <v>9</v>
      </c>
      <c r="C21" s="35">
        <v>44.306870599660101</v>
      </c>
      <c r="D21" s="149">
        <f t="shared" ref="D20:D28" si="1">C21-$J$2-$J$4</f>
        <v>40.306870599660101</v>
      </c>
      <c r="E21" s="35">
        <v>2020</v>
      </c>
      <c r="F21" s="35" t="s">
        <v>185</v>
      </c>
      <c r="G21" s="148">
        <f>ROUND(AVERAGE(C21:C23),2)</f>
        <v>41.34</v>
      </c>
      <c r="H21" s="134">
        <f>G21+J2</f>
        <v>42.84</v>
      </c>
    </row>
    <row r="22" spans="1:8">
      <c r="A22" s="35" t="s">
        <v>182</v>
      </c>
      <c r="B22" s="35" t="s">
        <v>9</v>
      </c>
      <c r="C22" s="35">
        <v>42.639658222863702</v>
      </c>
      <c r="D22" s="149">
        <f t="shared" si="1"/>
        <v>38.639658222863702</v>
      </c>
      <c r="E22" s="35">
        <v>2020</v>
      </c>
      <c r="F22" s="35" t="s">
        <v>186</v>
      </c>
      <c r="G22" s="148"/>
      <c r="H22" s="134"/>
    </row>
    <row r="23" spans="1:8">
      <c r="A23" s="35" t="s">
        <v>182</v>
      </c>
      <c r="B23" s="35" t="s">
        <v>9</v>
      </c>
      <c r="C23" s="35">
        <v>37.066282722953503</v>
      </c>
      <c r="D23" s="149">
        <f>C23-$J$2-$J$4</f>
        <v>33.066282722953503</v>
      </c>
      <c r="E23" s="35">
        <v>2020</v>
      </c>
      <c r="F23" s="35" t="s">
        <v>187</v>
      </c>
      <c r="G23" s="148"/>
      <c r="H23" s="134"/>
    </row>
    <row r="24" spans="1:8">
      <c r="A24" s="35" t="s">
        <v>182</v>
      </c>
      <c r="B24" s="35" t="s">
        <v>9</v>
      </c>
      <c r="C24" s="35">
        <v>41.489472046468201</v>
      </c>
      <c r="D24" s="149">
        <f t="shared" si="1"/>
        <v>37.489472046468201</v>
      </c>
      <c r="E24" s="35">
        <v>2021</v>
      </c>
      <c r="F24" s="35" t="s">
        <v>188</v>
      </c>
      <c r="G24" s="148">
        <f>ROUND(AVERAGE(C24:C25),2)</f>
        <v>50.88</v>
      </c>
      <c r="H24" s="134">
        <f>G24+J2</f>
        <v>52.38</v>
      </c>
    </row>
    <row r="25" spans="1:8">
      <c r="A25" s="35" t="s">
        <v>182</v>
      </c>
      <c r="B25" s="35" t="s">
        <v>9</v>
      </c>
      <c r="C25" s="35">
        <v>60.277275467148797</v>
      </c>
      <c r="D25" s="149">
        <f t="shared" si="1"/>
        <v>56.277275467148797</v>
      </c>
      <c r="E25" s="35">
        <v>2021</v>
      </c>
      <c r="F25" s="35" t="s">
        <v>241</v>
      </c>
      <c r="G25" s="148"/>
      <c r="H25" s="134"/>
    </row>
    <row r="26" spans="1:8">
      <c r="A26" s="35" t="s">
        <v>182</v>
      </c>
      <c r="B26" s="35" t="s">
        <v>9</v>
      </c>
      <c r="C26" s="35">
        <v>45.192938386094099</v>
      </c>
      <c r="D26" s="149">
        <f t="shared" si="1"/>
        <v>41.192938386094099</v>
      </c>
      <c r="E26" s="35">
        <v>2021</v>
      </c>
      <c r="F26" s="35" t="s">
        <v>190</v>
      </c>
      <c r="G26" s="148">
        <f>ROUND(AVERAGE(C26:C28),2)</f>
        <v>51.9</v>
      </c>
      <c r="H26" s="134">
        <f>G26+J2</f>
        <v>53.4</v>
      </c>
    </row>
    <row r="27" spans="1:8">
      <c r="A27" s="35" t="s">
        <v>182</v>
      </c>
      <c r="B27" s="35" t="s">
        <v>9</v>
      </c>
      <c r="C27" s="35">
        <v>60.277275467148797</v>
      </c>
      <c r="D27" s="149">
        <f t="shared" si="1"/>
        <v>56.277275467148797</v>
      </c>
      <c r="E27" s="35">
        <v>2021</v>
      </c>
      <c r="F27" s="35" t="s">
        <v>191</v>
      </c>
      <c r="G27" s="148"/>
      <c r="H27" s="134"/>
    </row>
    <row r="28" spans="1:8">
      <c r="A28" s="35" t="s">
        <v>182</v>
      </c>
      <c r="B28" s="35" t="s">
        <v>9</v>
      </c>
      <c r="C28" s="35">
        <v>50.244242847173702</v>
      </c>
      <c r="D28" s="149">
        <f t="shared" si="1"/>
        <v>46.244242847173702</v>
      </c>
      <c r="E28" s="35">
        <v>2021</v>
      </c>
      <c r="F28" s="35" t="s">
        <v>192</v>
      </c>
      <c r="G28" s="148"/>
      <c r="H28" s="134"/>
    </row>
    <row r="29" spans="1:8">
      <c r="F29" s="29">
        <f>ROUND(AVERAGE(G19:G28),2)</f>
        <v>47.39</v>
      </c>
      <c r="G29" s="29">
        <f>ROUND(AVERAGE(G19:G28),2)</f>
        <v>47.39</v>
      </c>
    </row>
    <row r="40" spans="1:17" ht="27.75" customHeight="1">
      <c r="A40" s="32" t="s">
        <v>92</v>
      </c>
      <c r="B40" s="32" t="s">
        <v>194</v>
      </c>
      <c r="C40" s="36" t="s">
        <v>203</v>
      </c>
      <c r="D40" s="36" t="s">
        <v>204</v>
      </c>
      <c r="E40" s="36" t="s">
        <v>205</v>
      </c>
      <c r="F40" s="32" t="s">
        <v>195</v>
      </c>
      <c r="G40" s="32" t="s">
        <v>196</v>
      </c>
      <c r="H40" s="32" t="s">
        <v>242</v>
      </c>
      <c r="I40" s="38" t="s">
        <v>198</v>
      </c>
      <c r="J40" s="38" t="s">
        <v>199</v>
      </c>
      <c r="K40" s="38" t="s">
        <v>228</v>
      </c>
      <c r="L40" s="38" t="s">
        <v>200</v>
      </c>
      <c r="M40" s="38" t="s">
        <v>243</v>
      </c>
      <c r="N40" s="32" t="s">
        <v>60</v>
      </c>
      <c r="O40" s="32" t="s">
        <v>70</v>
      </c>
      <c r="P40" s="32" t="s">
        <v>201</v>
      </c>
      <c r="Q40" s="39" t="s">
        <v>202</v>
      </c>
    </row>
    <row r="41" spans="1:17">
      <c r="A41" s="32">
        <v>1</v>
      </c>
      <c r="B41" s="37">
        <v>44408</v>
      </c>
      <c r="C41" s="32" t="s">
        <v>9</v>
      </c>
      <c r="D41" s="32">
        <v>2021</v>
      </c>
      <c r="E41" s="32">
        <v>7</v>
      </c>
      <c r="F41" s="32">
        <v>93</v>
      </c>
      <c r="G41" s="32">
        <v>4000</v>
      </c>
      <c r="H41" s="32">
        <f>ROUND(G41/F41,2)</f>
        <v>43.01</v>
      </c>
      <c r="I41" s="32">
        <f>H41-$J$2-$J$4</f>
        <v>39.01</v>
      </c>
      <c r="J41" s="32">
        <f>H41</f>
        <v>43.01</v>
      </c>
      <c r="K41" s="32">
        <f>J41-J4</f>
        <v>40.51</v>
      </c>
      <c r="L41" s="32">
        <f>I41</f>
        <v>39.01</v>
      </c>
      <c r="M41" s="32">
        <v>1</v>
      </c>
      <c r="N41" s="32" t="s">
        <v>88</v>
      </c>
      <c r="O41" s="32" t="s">
        <v>209</v>
      </c>
      <c r="P41" s="32" t="s">
        <v>91</v>
      </c>
      <c r="Q41" s="32" t="s">
        <v>244</v>
      </c>
    </row>
    <row r="42" spans="1:17">
      <c r="A42" s="32">
        <v>2</v>
      </c>
      <c r="B42" s="37">
        <v>44362</v>
      </c>
      <c r="C42" s="32" t="s">
        <v>9</v>
      </c>
      <c r="D42" s="32">
        <v>2021</v>
      </c>
      <c r="E42" s="32">
        <v>6</v>
      </c>
      <c r="F42" s="32">
        <v>72</v>
      </c>
      <c r="G42" s="32">
        <v>3600</v>
      </c>
      <c r="H42" s="32">
        <f t="shared" ref="H42:H64" si="2">ROUND(G42/F42,2)</f>
        <v>50</v>
      </c>
      <c r="I42" s="32">
        <f>H42-$J$2-$J$4</f>
        <v>46</v>
      </c>
      <c r="J42" s="136">
        <f>ROUND((H42+H43+H44+H45+H46)/5,2)</f>
        <v>50.12</v>
      </c>
      <c r="K42" s="138">
        <f>J42-J4</f>
        <v>47.62</v>
      </c>
      <c r="L42" s="138">
        <f>ROUND((I42+I43+I44+I45+I46)/5,2)</f>
        <v>46.12</v>
      </c>
      <c r="M42" s="138">
        <v>5</v>
      </c>
      <c r="N42" s="32" t="s">
        <v>212</v>
      </c>
      <c r="O42" s="32" t="s">
        <v>206</v>
      </c>
      <c r="P42" s="32" t="s">
        <v>90</v>
      </c>
      <c r="Q42" s="32" t="s">
        <v>245</v>
      </c>
    </row>
    <row r="43" spans="1:17">
      <c r="A43" s="32">
        <v>3</v>
      </c>
      <c r="B43" s="37">
        <v>44322</v>
      </c>
      <c r="C43" s="32" t="s">
        <v>9</v>
      </c>
      <c r="D43" s="32">
        <v>2021</v>
      </c>
      <c r="E43" s="32">
        <v>5</v>
      </c>
      <c r="F43" s="32">
        <v>74</v>
      </c>
      <c r="G43" s="32">
        <v>3800</v>
      </c>
      <c r="H43" s="32">
        <f t="shared" si="2"/>
        <v>51.35</v>
      </c>
      <c r="I43" s="32">
        <f>H43-$J$2-$J$4</f>
        <v>47.35</v>
      </c>
      <c r="J43" s="136"/>
      <c r="K43" s="139"/>
      <c r="L43" s="139"/>
      <c r="M43" s="139"/>
      <c r="N43" s="32" t="s">
        <v>212</v>
      </c>
      <c r="O43" s="32" t="s">
        <v>206</v>
      </c>
      <c r="P43" s="32" t="s">
        <v>90</v>
      </c>
      <c r="Q43" s="32" t="s">
        <v>244</v>
      </c>
    </row>
    <row r="44" spans="1:17">
      <c r="A44" s="32">
        <v>4</v>
      </c>
      <c r="B44" s="37">
        <v>44299</v>
      </c>
      <c r="C44" s="32" t="s">
        <v>9</v>
      </c>
      <c r="D44" s="32">
        <v>2021</v>
      </c>
      <c r="E44" s="32">
        <v>4</v>
      </c>
      <c r="F44" s="32">
        <v>50</v>
      </c>
      <c r="G44" s="32">
        <v>3000</v>
      </c>
      <c r="H44" s="32">
        <f t="shared" si="2"/>
        <v>60</v>
      </c>
      <c r="I44" s="32">
        <f>H44-$J$2-$J$4</f>
        <v>56</v>
      </c>
      <c r="J44" s="136"/>
      <c r="K44" s="139"/>
      <c r="L44" s="139"/>
      <c r="M44" s="139"/>
      <c r="N44" s="32" t="s">
        <v>212</v>
      </c>
      <c r="O44" s="32" t="s">
        <v>206</v>
      </c>
      <c r="P44" s="32" t="s">
        <v>91</v>
      </c>
      <c r="Q44" s="32" t="s">
        <v>246</v>
      </c>
    </row>
    <row r="45" spans="1:17">
      <c r="A45" s="32">
        <v>5</v>
      </c>
      <c r="B45" s="37">
        <v>44298</v>
      </c>
      <c r="C45" s="32" t="s">
        <v>9</v>
      </c>
      <c r="D45" s="32">
        <v>2021</v>
      </c>
      <c r="E45" s="32">
        <v>4</v>
      </c>
      <c r="F45" s="32">
        <v>90</v>
      </c>
      <c r="G45" s="32">
        <v>4000</v>
      </c>
      <c r="H45" s="32">
        <f t="shared" si="2"/>
        <v>44.44</v>
      </c>
      <c r="I45" s="32">
        <f>H45-$J$2-$J$4</f>
        <v>40.44</v>
      </c>
      <c r="J45" s="136"/>
      <c r="K45" s="139"/>
      <c r="L45" s="139"/>
      <c r="M45" s="139"/>
      <c r="N45" s="32" t="s">
        <v>88</v>
      </c>
      <c r="O45" s="32" t="s">
        <v>209</v>
      </c>
      <c r="P45" s="32" t="s">
        <v>91</v>
      </c>
      <c r="Q45" s="32" t="s">
        <v>247</v>
      </c>
    </row>
    <row r="46" spans="1:17">
      <c r="A46" s="32">
        <v>6</v>
      </c>
      <c r="B46" s="37">
        <v>44287</v>
      </c>
      <c r="C46" s="32" t="s">
        <v>9</v>
      </c>
      <c r="D46" s="32">
        <v>2021</v>
      </c>
      <c r="E46" s="32">
        <v>4</v>
      </c>
      <c r="F46" s="32">
        <v>96</v>
      </c>
      <c r="G46" s="32">
        <v>4300</v>
      </c>
      <c r="H46" s="32">
        <f t="shared" si="2"/>
        <v>44.79</v>
      </c>
      <c r="I46" s="32">
        <f>H46-$J$2-$J$4</f>
        <v>40.79</v>
      </c>
      <c r="J46" s="136"/>
      <c r="K46" s="140"/>
      <c r="L46" s="140"/>
      <c r="M46" s="140"/>
      <c r="N46" s="32" t="s">
        <v>89</v>
      </c>
      <c r="O46" s="32" t="s">
        <v>206</v>
      </c>
      <c r="P46" s="32" t="s">
        <v>90</v>
      </c>
      <c r="Q46" s="32" t="s">
        <v>248</v>
      </c>
    </row>
    <row r="47" spans="1:17">
      <c r="A47" s="32">
        <v>7</v>
      </c>
      <c r="B47" s="37">
        <v>44276</v>
      </c>
      <c r="C47" s="32" t="s">
        <v>9</v>
      </c>
      <c r="D47" s="32">
        <v>2021</v>
      </c>
      <c r="E47" s="32">
        <v>3</v>
      </c>
      <c r="F47" s="32">
        <v>96.7</v>
      </c>
      <c r="G47" s="32">
        <v>3800</v>
      </c>
      <c r="H47" s="32">
        <f t="shared" si="2"/>
        <v>39.299999999999997</v>
      </c>
      <c r="I47" s="32">
        <f>H47-$J$2-$J$4</f>
        <v>35.299999999999997</v>
      </c>
      <c r="J47" s="138">
        <f>ROUND((H47+H48+H49+H50)/4,2)</f>
        <v>46.42</v>
      </c>
      <c r="K47" s="138">
        <f>J47-J4</f>
        <v>43.92</v>
      </c>
      <c r="L47" s="138">
        <f>ROUND((I47+I48+I49+I50)/4,2)</f>
        <v>42.42</v>
      </c>
      <c r="M47" s="138">
        <v>4</v>
      </c>
      <c r="N47" s="32" t="s">
        <v>88</v>
      </c>
      <c r="O47" s="32" t="s">
        <v>206</v>
      </c>
      <c r="P47" s="32" t="s">
        <v>90</v>
      </c>
      <c r="Q47" s="32" t="s">
        <v>249</v>
      </c>
    </row>
    <row r="48" spans="1:17">
      <c r="A48" s="32">
        <v>8</v>
      </c>
      <c r="B48" s="37">
        <v>44265</v>
      </c>
      <c r="C48" s="32" t="s">
        <v>9</v>
      </c>
      <c r="D48" s="32">
        <v>2021</v>
      </c>
      <c r="E48" s="32">
        <v>3</v>
      </c>
      <c r="F48" s="32">
        <v>76</v>
      </c>
      <c r="G48" s="32">
        <v>3400</v>
      </c>
      <c r="H48" s="32">
        <f t="shared" si="2"/>
        <v>44.74</v>
      </c>
      <c r="I48" s="32">
        <f>H48-$J$2-$J$4</f>
        <v>40.74</v>
      </c>
      <c r="J48" s="139"/>
      <c r="K48" s="139"/>
      <c r="L48" s="139"/>
      <c r="M48" s="139"/>
      <c r="N48" s="32" t="s">
        <v>88</v>
      </c>
      <c r="O48" s="32" t="s">
        <v>209</v>
      </c>
      <c r="P48" s="32" t="s">
        <v>90</v>
      </c>
      <c r="Q48" s="32" t="s">
        <v>245</v>
      </c>
    </row>
    <row r="49" spans="1:17">
      <c r="A49" s="32">
        <v>9</v>
      </c>
      <c r="B49" s="37">
        <v>44218</v>
      </c>
      <c r="C49" s="32" t="s">
        <v>9</v>
      </c>
      <c r="D49" s="32">
        <v>2021</v>
      </c>
      <c r="E49" s="32">
        <v>1</v>
      </c>
      <c r="F49" s="32">
        <v>49.77</v>
      </c>
      <c r="G49" s="32">
        <v>3000</v>
      </c>
      <c r="H49" s="32">
        <f t="shared" si="2"/>
        <v>60.28</v>
      </c>
      <c r="I49" s="32">
        <f>H49-$J$2-$J$4</f>
        <v>56.28</v>
      </c>
      <c r="J49" s="139"/>
      <c r="K49" s="139"/>
      <c r="L49" s="139"/>
      <c r="M49" s="139"/>
      <c r="N49" s="32" t="s">
        <v>212</v>
      </c>
      <c r="O49" s="32" t="s">
        <v>209</v>
      </c>
      <c r="P49" s="32" t="s">
        <v>91</v>
      </c>
      <c r="Q49" s="32" t="s">
        <v>246</v>
      </c>
    </row>
    <row r="50" spans="1:17">
      <c r="A50" s="32">
        <v>10</v>
      </c>
      <c r="B50" s="37">
        <v>44208</v>
      </c>
      <c r="C50" s="32" t="s">
        <v>9</v>
      </c>
      <c r="D50" s="32">
        <v>2021</v>
      </c>
      <c r="E50" s="32">
        <v>1</v>
      </c>
      <c r="F50" s="32">
        <v>96.7</v>
      </c>
      <c r="G50" s="32">
        <v>4000</v>
      </c>
      <c r="H50" s="32">
        <f t="shared" si="2"/>
        <v>41.37</v>
      </c>
      <c r="I50" s="32">
        <f>H50-$J$2-$J$4</f>
        <v>37.369999999999997</v>
      </c>
      <c r="J50" s="140"/>
      <c r="K50" s="140"/>
      <c r="L50" s="140"/>
      <c r="M50" s="140"/>
      <c r="N50" s="32" t="s">
        <v>88</v>
      </c>
      <c r="O50" s="32" t="s">
        <v>206</v>
      </c>
      <c r="P50" s="32" t="s">
        <v>90</v>
      </c>
      <c r="Q50" s="32" t="s">
        <v>248</v>
      </c>
    </row>
    <row r="51" spans="1:17">
      <c r="A51" s="32">
        <v>11</v>
      </c>
      <c r="B51" s="37">
        <v>44178</v>
      </c>
      <c r="C51" s="32" t="s">
        <v>9</v>
      </c>
      <c r="D51" s="32">
        <v>2020</v>
      </c>
      <c r="E51" s="32">
        <v>12</v>
      </c>
      <c r="F51" s="32">
        <v>97</v>
      </c>
      <c r="G51" s="32">
        <v>3800</v>
      </c>
      <c r="H51" s="32">
        <f t="shared" si="2"/>
        <v>39.18</v>
      </c>
      <c r="I51" s="32">
        <f>H51-$J$2-$J$4</f>
        <v>35.18</v>
      </c>
      <c r="J51" s="138">
        <f>ROUND((H51+H52+H53+H54)/4,2)</f>
        <v>43.44</v>
      </c>
      <c r="K51" s="138">
        <f>J51-J4</f>
        <v>40.94</v>
      </c>
      <c r="L51" s="138">
        <f>ROUND((I51+I52+I53+I54)/4,2)</f>
        <v>39.44</v>
      </c>
      <c r="M51" s="138">
        <v>4</v>
      </c>
      <c r="N51" s="32" t="s">
        <v>88</v>
      </c>
      <c r="O51" s="32" t="s">
        <v>206</v>
      </c>
      <c r="P51" s="32" t="s">
        <v>90</v>
      </c>
      <c r="Q51" s="32" t="s">
        <v>234</v>
      </c>
    </row>
    <row r="52" spans="1:17">
      <c r="A52" s="32">
        <v>12</v>
      </c>
      <c r="B52" s="37">
        <v>44135</v>
      </c>
      <c r="C52" s="32" t="s">
        <v>9</v>
      </c>
      <c r="D52" s="32">
        <v>2020</v>
      </c>
      <c r="E52" s="32">
        <v>10</v>
      </c>
      <c r="F52" s="32">
        <v>128</v>
      </c>
      <c r="G52" s="32">
        <v>5000</v>
      </c>
      <c r="H52" s="32">
        <f t="shared" si="2"/>
        <v>39.06</v>
      </c>
      <c r="I52" s="32">
        <f>H52-$J$2-$J$4</f>
        <v>35.06</v>
      </c>
      <c r="J52" s="139"/>
      <c r="K52" s="139"/>
      <c r="L52" s="139"/>
      <c r="M52" s="139"/>
      <c r="N52" s="32" t="s">
        <v>89</v>
      </c>
      <c r="O52" s="32" t="s">
        <v>206</v>
      </c>
      <c r="P52" s="32" t="s">
        <v>90</v>
      </c>
      <c r="Q52" s="32" t="s">
        <v>250</v>
      </c>
    </row>
    <row r="53" spans="1:17">
      <c r="A53" s="32">
        <v>13</v>
      </c>
      <c r="B53" s="37">
        <v>44120</v>
      </c>
      <c r="C53" s="32" t="s">
        <v>9</v>
      </c>
      <c r="D53" s="32">
        <v>2020</v>
      </c>
      <c r="E53" s="32">
        <v>10</v>
      </c>
      <c r="F53" s="32">
        <v>84</v>
      </c>
      <c r="G53" s="32">
        <v>4500</v>
      </c>
      <c r="H53" s="32">
        <f t="shared" si="2"/>
        <v>53.57</v>
      </c>
      <c r="I53" s="32">
        <f>H53-$J$2-$J$4</f>
        <v>49.57</v>
      </c>
      <c r="J53" s="139"/>
      <c r="K53" s="139"/>
      <c r="L53" s="139"/>
      <c r="M53" s="139"/>
      <c r="N53" s="32" t="s">
        <v>88</v>
      </c>
      <c r="O53" s="32" t="s">
        <v>209</v>
      </c>
      <c r="P53" s="32" t="s">
        <v>91</v>
      </c>
      <c r="Q53" s="32" t="s">
        <v>229</v>
      </c>
    </row>
    <row r="54" spans="1:17">
      <c r="A54" s="32">
        <v>14</v>
      </c>
      <c r="B54" s="37">
        <v>44110</v>
      </c>
      <c r="C54" s="32" t="s">
        <v>9</v>
      </c>
      <c r="D54" s="32">
        <v>2020</v>
      </c>
      <c r="E54" s="32">
        <v>10</v>
      </c>
      <c r="F54" s="32">
        <v>95.39</v>
      </c>
      <c r="G54" s="32">
        <v>4000</v>
      </c>
      <c r="H54" s="32">
        <f t="shared" si="2"/>
        <v>41.93</v>
      </c>
      <c r="I54" s="32">
        <f>H54-$J$2-$J$4</f>
        <v>37.93</v>
      </c>
      <c r="J54" s="140"/>
      <c r="K54" s="140"/>
      <c r="L54" s="140"/>
      <c r="M54" s="140"/>
      <c r="N54" s="32" t="s">
        <v>88</v>
      </c>
      <c r="O54" s="32" t="s">
        <v>209</v>
      </c>
      <c r="P54" s="32" t="s">
        <v>90</v>
      </c>
      <c r="Q54" s="32" t="s">
        <v>251</v>
      </c>
    </row>
    <row r="55" spans="1:17">
      <c r="A55" s="32">
        <v>15</v>
      </c>
      <c r="B55" s="37">
        <v>44094</v>
      </c>
      <c r="C55" s="32" t="s">
        <v>9</v>
      </c>
      <c r="D55" s="32">
        <v>2020</v>
      </c>
      <c r="E55" s="32">
        <v>9</v>
      </c>
      <c r="F55" s="32">
        <v>69.930000000000007</v>
      </c>
      <c r="G55" s="32">
        <v>3300</v>
      </c>
      <c r="H55" s="32">
        <f t="shared" si="2"/>
        <v>47.19</v>
      </c>
      <c r="I55" s="32">
        <f>H55-$J$2-$J$4</f>
        <v>43.19</v>
      </c>
      <c r="J55" s="138">
        <f>ROUND(SUM(H55:H64)/10,2)</f>
        <v>49.25</v>
      </c>
      <c r="K55" s="138">
        <f>J55-J4</f>
        <v>46.75</v>
      </c>
      <c r="L55" s="138">
        <f>ROUND((I55+I56+I57+I58+I59+I60+I61+I62+I63+I64)/10,2)</f>
        <v>45.25</v>
      </c>
      <c r="M55" s="138">
        <v>10</v>
      </c>
      <c r="N55" s="32" t="s">
        <v>88</v>
      </c>
      <c r="O55" s="32" t="s">
        <v>209</v>
      </c>
      <c r="P55" s="32" t="s">
        <v>91</v>
      </c>
      <c r="Q55" s="32" t="s">
        <v>250</v>
      </c>
    </row>
    <row r="56" spans="1:17">
      <c r="A56" s="32">
        <v>16</v>
      </c>
      <c r="B56" s="37">
        <v>44094</v>
      </c>
      <c r="C56" s="32" t="s">
        <v>9</v>
      </c>
      <c r="D56" s="32">
        <v>2020</v>
      </c>
      <c r="E56" s="32">
        <v>9</v>
      </c>
      <c r="F56" s="32">
        <v>49.77</v>
      </c>
      <c r="G56" s="32">
        <v>3000</v>
      </c>
      <c r="H56" s="32">
        <f t="shared" si="2"/>
        <v>60.28</v>
      </c>
      <c r="I56" s="32">
        <f>H56-$J$2-$J$4</f>
        <v>56.28</v>
      </c>
      <c r="J56" s="139"/>
      <c r="K56" s="139"/>
      <c r="L56" s="139"/>
      <c r="M56" s="139"/>
      <c r="N56" s="32" t="s">
        <v>212</v>
      </c>
      <c r="O56" s="32" t="s">
        <v>209</v>
      </c>
      <c r="P56" s="32" t="s">
        <v>91</v>
      </c>
      <c r="Q56" s="32" t="s">
        <v>247</v>
      </c>
    </row>
    <row r="57" spans="1:17">
      <c r="A57" s="32">
        <v>17</v>
      </c>
      <c r="B57" s="37">
        <v>44087</v>
      </c>
      <c r="C57" s="32" t="s">
        <v>9</v>
      </c>
      <c r="D57" s="32">
        <v>2020</v>
      </c>
      <c r="E57" s="32">
        <v>9</v>
      </c>
      <c r="F57" s="32">
        <v>104</v>
      </c>
      <c r="G57" s="32">
        <v>4500</v>
      </c>
      <c r="H57" s="32">
        <f t="shared" si="2"/>
        <v>43.27</v>
      </c>
      <c r="I57" s="32">
        <f>H57-$J$2-$J$4</f>
        <v>39.270000000000003</v>
      </c>
      <c r="J57" s="139"/>
      <c r="K57" s="139"/>
      <c r="L57" s="139"/>
      <c r="M57" s="139"/>
      <c r="N57" s="32" t="s">
        <v>88</v>
      </c>
      <c r="O57" s="32" t="s">
        <v>209</v>
      </c>
      <c r="P57" s="32" t="s">
        <v>91</v>
      </c>
      <c r="Q57" s="32" t="s">
        <v>247</v>
      </c>
    </row>
    <row r="58" spans="1:17">
      <c r="A58" s="32">
        <v>18</v>
      </c>
      <c r="B58" s="37">
        <v>44086</v>
      </c>
      <c r="C58" s="32" t="s">
        <v>9</v>
      </c>
      <c r="D58" s="32">
        <v>2020</v>
      </c>
      <c r="E58" s="32">
        <v>9</v>
      </c>
      <c r="F58" s="32">
        <v>92.57</v>
      </c>
      <c r="G58" s="32">
        <v>4000</v>
      </c>
      <c r="H58" s="32">
        <f t="shared" si="2"/>
        <v>43.21</v>
      </c>
      <c r="I58" s="32">
        <f>H58-$J$2-$J$4</f>
        <v>39.21</v>
      </c>
      <c r="J58" s="139"/>
      <c r="K58" s="139"/>
      <c r="L58" s="139"/>
      <c r="M58" s="139"/>
      <c r="N58" s="32" t="s">
        <v>88</v>
      </c>
      <c r="O58" s="32" t="s">
        <v>206</v>
      </c>
      <c r="P58" s="32" t="s">
        <v>91</v>
      </c>
      <c r="Q58" s="32" t="s">
        <v>250</v>
      </c>
    </row>
    <row r="59" spans="1:17">
      <c r="A59" s="32">
        <v>19</v>
      </c>
      <c r="B59" s="37">
        <v>44084</v>
      </c>
      <c r="C59" s="32" t="s">
        <v>9</v>
      </c>
      <c r="D59" s="32">
        <v>2020</v>
      </c>
      <c r="E59" s="32">
        <v>9</v>
      </c>
      <c r="F59" s="32">
        <v>58</v>
      </c>
      <c r="G59" s="32">
        <v>3500</v>
      </c>
      <c r="H59" s="32">
        <f t="shared" si="2"/>
        <v>60.34</v>
      </c>
      <c r="I59" s="32">
        <f>H59-$J$2-$J$4</f>
        <v>56.34</v>
      </c>
      <c r="J59" s="139"/>
      <c r="K59" s="139"/>
      <c r="L59" s="139"/>
      <c r="M59" s="139"/>
      <c r="N59" s="32" t="s">
        <v>212</v>
      </c>
      <c r="O59" s="32"/>
      <c r="P59" s="32" t="s">
        <v>91</v>
      </c>
      <c r="Q59" s="32" t="s">
        <v>246</v>
      </c>
    </row>
    <row r="60" spans="1:17">
      <c r="A60" s="32">
        <v>20</v>
      </c>
      <c r="B60" s="37">
        <v>44084</v>
      </c>
      <c r="C60" s="32" t="s">
        <v>9</v>
      </c>
      <c r="D60" s="32">
        <v>2020</v>
      </c>
      <c r="E60" s="32">
        <v>9</v>
      </c>
      <c r="F60" s="32">
        <v>95.57</v>
      </c>
      <c r="G60" s="32">
        <v>4000</v>
      </c>
      <c r="H60" s="32">
        <f t="shared" si="2"/>
        <v>41.85</v>
      </c>
      <c r="I60" s="32">
        <f>H60-$J$2-$J$4</f>
        <v>37.85</v>
      </c>
      <c r="J60" s="139"/>
      <c r="K60" s="139"/>
      <c r="L60" s="139"/>
      <c r="M60" s="139"/>
      <c r="N60" s="32" t="s">
        <v>88</v>
      </c>
      <c r="O60" s="32" t="s">
        <v>206</v>
      </c>
      <c r="P60" s="32" t="s">
        <v>90</v>
      </c>
      <c r="Q60" s="32" t="s">
        <v>249</v>
      </c>
    </row>
    <row r="61" spans="1:17">
      <c r="A61" s="32">
        <v>21</v>
      </c>
      <c r="B61" s="37">
        <v>44081</v>
      </c>
      <c r="C61" s="32" t="s">
        <v>9</v>
      </c>
      <c r="D61" s="32">
        <v>2020</v>
      </c>
      <c r="E61" s="32">
        <v>9</v>
      </c>
      <c r="F61" s="32">
        <v>76.73</v>
      </c>
      <c r="G61" s="32">
        <v>3200</v>
      </c>
      <c r="H61" s="32">
        <f t="shared" si="2"/>
        <v>41.7</v>
      </c>
      <c r="I61" s="32">
        <f>H61-$J$2-$J$4</f>
        <v>37.700000000000003</v>
      </c>
      <c r="J61" s="139"/>
      <c r="K61" s="139"/>
      <c r="L61" s="139"/>
      <c r="M61" s="139"/>
      <c r="N61" s="32" t="s">
        <v>212</v>
      </c>
      <c r="O61" s="32" t="s">
        <v>209</v>
      </c>
      <c r="P61" s="32" t="s">
        <v>91</v>
      </c>
      <c r="Q61" s="32" t="s">
        <v>245</v>
      </c>
    </row>
    <row r="62" spans="1:17">
      <c r="A62" s="32">
        <v>22</v>
      </c>
      <c r="B62" s="37">
        <v>44079</v>
      </c>
      <c r="C62" s="32" t="s">
        <v>9</v>
      </c>
      <c r="D62" s="32">
        <v>2020</v>
      </c>
      <c r="E62" s="32">
        <v>9</v>
      </c>
      <c r="F62" s="32">
        <v>82.09</v>
      </c>
      <c r="G62" s="32">
        <v>4300</v>
      </c>
      <c r="H62" s="32">
        <f t="shared" si="2"/>
        <v>52.38</v>
      </c>
      <c r="I62" s="32">
        <f>H62-$J$2-$J$4</f>
        <v>48.38</v>
      </c>
      <c r="J62" s="139"/>
      <c r="K62" s="139"/>
      <c r="L62" s="139"/>
      <c r="M62" s="139"/>
      <c r="N62" s="32" t="s">
        <v>88</v>
      </c>
      <c r="O62" s="32" t="s">
        <v>206</v>
      </c>
      <c r="P62" s="32" t="s">
        <v>91</v>
      </c>
      <c r="Q62" s="32" t="s">
        <v>244</v>
      </c>
    </row>
    <row r="63" spans="1:17">
      <c r="A63" s="32">
        <v>23</v>
      </c>
      <c r="B63" s="37">
        <v>44058</v>
      </c>
      <c r="C63" s="32" t="s">
        <v>9</v>
      </c>
      <c r="D63" s="32">
        <v>2020</v>
      </c>
      <c r="E63" s="32">
        <v>8</v>
      </c>
      <c r="F63" s="32">
        <v>49.77</v>
      </c>
      <c r="G63" s="32">
        <v>3000</v>
      </c>
      <c r="H63" s="32">
        <f t="shared" si="2"/>
        <v>60.28</v>
      </c>
      <c r="I63" s="32">
        <f>H63-$J$2-$J$4</f>
        <v>56.28</v>
      </c>
      <c r="J63" s="139"/>
      <c r="K63" s="139"/>
      <c r="L63" s="139"/>
      <c r="M63" s="139"/>
      <c r="N63" s="32" t="s">
        <v>212</v>
      </c>
      <c r="O63" s="32" t="s">
        <v>209</v>
      </c>
      <c r="P63" s="32" t="s">
        <v>91</v>
      </c>
      <c r="Q63" s="32" t="s">
        <v>246</v>
      </c>
    </row>
    <row r="64" spans="1:17">
      <c r="A64" s="32">
        <v>24</v>
      </c>
      <c r="B64" s="37">
        <v>44057</v>
      </c>
      <c r="C64" s="32" t="s">
        <v>9</v>
      </c>
      <c r="D64" s="32">
        <v>2020</v>
      </c>
      <c r="E64" s="32">
        <v>8</v>
      </c>
      <c r="F64" s="32">
        <v>118.94</v>
      </c>
      <c r="G64" s="32">
        <v>5000</v>
      </c>
      <c r="H64" s="32">
        <f t="shared" si="2"/>
        <v>42.04</v>
      </c>
      <c r="I64" s="32">
        <f>H64-$J$2-$J$4</f>
        <v>38.04</v>
      </c>
      <c r="J64" s="140"/>
      <c r="K64" s="140"/>
      <c r="L64" s="140"/>
      <c r="M64" s="140"/>
      <c r="N64" s="32" t="s">
        <v>89</v>
      </c>
      <c r="O64" s="32" t="s">
        <v>209</v>
      </c>
      <c r="P64" s="32" t="s">
        <v>90</v>
      </c>
      <c r="Q64" s="32" t="s">
        <v>250</v>
      </c>
    </row>
    <row r="65" spans="1:17">
      <c r="A65" s="32" t="s">
        <v>240</v>
      </c>
      <c r="B65" s="32"/>
      <c r="C65" s="32"/>
      <c r="D65" s="32"/>
      <c r="E65" s="32"/>
      <c r="F65" s="32"/>
      <c r="G65" s="32"/>
      <c r="H65" s="32"/>
      <c r="I65" s="32"/>
      <c r="J65" s="32">
        <f>ROUND((J41+J42+J47+J51+J55)/5,2)</f>
        <v>46.45</v>
      </c>
      <c r="K65" s="32">
        <f>J65-J4</f>
        <v>43.95</v>
      </c>
      <c r="L65" s="32">
        <f>ROUND((L41+L42+L47+L51+L55)/5,2)</f>
        <v>42.45</v>
      </c>
      <c r="M65" s="32">
        <f>SUM(M41:M64)</f>
        <v>24</v>
      </c>
      <c r="N65" s="32"/>
      <c r="O65" s="32"/>
      <c r="P65" s="32"/>
      <c r="Q65" s="32"/>
    </row>
    <row r="70" spans="1:17">
      <c r="B70" s="31" t="s">
        <v>150</v>
      </c>
      <c r="C70" s="32" t="s">
        <v>151</v>
      </c>
      <c r="D70" s="32" t="s">
        <v>238</v>
      </c>
      <c r="E70" s="32" t="s">
        <v>223</v>
      </c>
      <c r="F70" s="32" t="s">
        <v>239</v>
      </c>
    </row>
    <row r="71" spans="1:17">
      <c r="B71" s="32" t="s">
        <v>157</v>
      </c>
      <c r="C71" s="32">
        <v>10</v>
      </c>
      <c r="D71" s="32">
        <f>J55</f>
        <v>49.25</v>
      </c>
      <c r="E71" s="32">
        <f>L55</f>
        <v>45.25</v>
      </c>
      <c r="F71" s="32">
        <f>K55</f>
        <v>46.75</v>
      </c>
    </row>
    <row r="72" spans="1:17">
      <c r="B72" s="32" t="s">
        <v>162</v>
      </c>
      <c r="C72" s="32">
        <v>4</v>
      </c>
      <c r="D72" s="32">
        <f>J51</f>
        <v>43.44</v>
      </c>
      <c r="E72" s="32">
        <f>L51</f>
        <v>39.44</v>
      </c>
      <c r="F72" s="32">
        <f>K51</f>
        <v>40.94</v>
      </c>
    </row>
    <row r="73" spans="1:17">
      <c r="B73" s="32" t="s">
        <v>170</v>
      </c>
      <c r="C73" s="32">
        <v>4</v>
      </c>
      <c r="D73" s="32">
        <f>J47</f>
        <v>46.42</v>
      </c>
      <c r="E73" s="32">
        <f>L47</f>
        <v>42.42</v>
      </c>
      <c r="F73" s="32">
        <f>K47</f>
        <v>43.92</v>
      </c>
    </row>
    <row r="74" spans="1:17">
      <c r="B74" s="32" t="s">
        <v>176</v>
      </c>
      <c r="C74" s="32">
        <v>5</v>
      </c>
      <c r="D74" s="32">
        <f>J42</f>
        <v>50.12</v>
      </c>
      <c r="E74" s="32">
        <f>L42</f>
        <v>46.12</v>
      </c>
      <c r="F74" s="32">
        <f>K42</f>
        <v>47.62</v>
      </c>
    </row>
    <row r="75" spans="1:17">
      <c r="B75" s="32" t="s">
        <v>180</v>
      </c>
      <c r="C75" s="32">
        <v>1</v>
      </c>
      <c r="D75" s="32">
        <f>J41</f>
        <v>43.01</v>
      </c>
      <c r="E75" s="32">
        <f>L41</f>
        <v>39.01</v>
      </c>
      <c r="F75" s="32">
        <f>K41</f>
        <v>40.51</v>
      </c>
    </row>
    <row r="76" spans="1:17">
      <c r="B76" s="32" t="s">
        <v>165</v>
      </c>
      <c r="C76" s="32"/>
      <c r="D76" s="32">
        <f>ROUND(SUM(D71:D75)/5,2)</f>
        <v>46.45</v>
      </c>
      <c r="E76" s="32">
        <f>ROUND(SUM(E71:E75)/5,2)</f>
        <v>42.45</v>
      </c>
      <c r="F76" s="32">
        <f>ROUND(AVERAGE(F71:F75),2)</f>
        <v>43.95</v>
      </c>
    </row>
  </sheetData>
  <mergeCells count="43">
    <mergeCell ref="M42:M46"/>
    <mergeCell ref="M47:M50"/>
    <mergeCell ref="M51:M54"/>
    <mergeCell ref="M55:M64"/>
    <mergeCell ref="M7:M9"/>
    <mergeCell ref="L42:L46"/>
    <mergeCell ref="L47:L50"/>
    <mergeCell ref="L51:L54"/>
    <mergeCell ref="L55:L64"/>
    <mergeCell ref="J47:J50"/>
    <mergeCell ref="J51:J54"/>
    <mergeCell ref="J55:J64"/>
    <mergeCell ref="L7:L9"/>
    <mergeCell ref="K42:K46"/>
    <mergeCell ref="K47:K50"/>
    <mergeCell ref="K51:K54"/>
    <mergeCell ref="K55:K64"/>
    <mergeCell ref="H19:H20"/>
    <mergeCell ref="H21:H23"/>
    <mergeCell ref="H24:H25"/>
    <mergeCell ref="H26:H28"/>
    <mergeCell ref="J42:J46"/>
    <mergeCell ref="G12:G14"/>
    <mergeCell ref="G19:G20"/>
    <mergeCell ref="G21:G23"/>
    <mergeCell ref="G24:G25"/>
    <mergeCell ref="G26:G28"/>
    <mergeCell ref="A2:F2"/>
    <mergeCell ref="A4:A5"/>
    <mergeCell ref="A6:A8"/>
    <mergeCell ref="A9:A11"/>
    <mergeCell ref="A12:A14"/>
    <mergeCell ref="C4:C5"/>
    <mergeCell ref="C6:C8"/>
    <mergeCell ref="C9:C11"/>
    <mergeCell ref="C12:C14"/>
    <mergeCell ref="F4:F5"/>
    <mergeCell ref="F6:F8"/>
    <mergeCell ref="F9:F11"/>
    <mergeCell ref="F12:F14"/>
    <mergeCell ref="G4:G5"/>
    <mergeCell ref="G6:G8"/>
    <mergeCell ref="G9:G11"/>
  </mergeCells>
  <phoneticPr fontId="28" type="noConversion"/>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6"/>
  <sheetViews>
    <sheetView workbookViewId="0">
      <selection activeCell="M27" sqref="M27"/>
    </sheetView>
  </sheetViews>
  <sheetFormatPr defaultColWidth="9" defaultRowHeight="13.5"/>
  <cols>
    <col min="1" max="16384" width="9" style="9"/>
  </cols>
  <sheetData>
    <row r="1" spans="1:14" ht="14.25">
      <c r="A1" s="10" t="s">
        <v>92</v>
      </c>
      <c r="B1" s="11" t="s">
        <v>133</v>
      </c>
      <c r="C1" s="11" t="s">
        <v>252</v>
      </c>
      <c r="D1" s="11" t="s">
        <v>253</v>
      </c>
      <c r="E1" s="11" t="s">
        <v>254</v>
      </c>
      <c r="F1" s="11" t="s">
        <v>255</v>
      </c>
      <c r="G1" s="11" t="s">
        <v>256</v>
      </c>
      <c r="H1" s="11" t="s">
        <v>257</v>
      </c>
      <c r="I1" s="11" t="s">
        <v>63</v>
      </c>
      <c r="J1" s="11" t="s">
        <v>258</v>
      </c>
      <c r="K1" s="11" t="s">
        <v>201</v>
      </c>
    </row>
    <row r="2" spans="1:14" ht="14.25">
      <c r="A2" s="12">
        <v>1</v>
      </c>
      <c r="B2" s="13" t="s">
        <v>8</v>
      </c>
      <c r="C2" s="14">
        <v>1</v>
      </c>
      <c r="D2" s="14">
        <v>10</v>
      </c>
      <c r="E2" s="14">
        <v>1</v>
      </c>
      <c r="F2" s="14">
        <v>20</v>
      </c>
      <c r="G2" s="14">
        <v>1</v>
      </c>
      <c r="H2" s="14">
        <v>101</v>
      </c>
      <c r="I2" s="16">
        <v>113.73</v>
      </c>
      <c r="J2" s="14" t="s">
        <v>259</v>
      </c>
      <c r="K2" s="13" t="s">
        <v>90</v>
      </c>
    </row>
    <row r="3" spans="1:14" ht="14.25">
      <c r="A3" s="12">
        <v>2</v>
      </c>
      <c r="B3" s="13" t="s">
        <v>8</v>
      </c>
      <c r="C3" s="15">
        <v>1</v>
      </c>
      <c r="D3" s="15">
        <v>10</v>
      </c>
      <c r="E3" s="15">
        <v>1</v>
      </c>
      <c r="F3" s="14">
        <v>20</v>
      </c>
      <c r="G3" s="15">
        <v>1</v>
      </c>
      <c r="H3" s="15">
        <v>102</v>
      </c>
      <c r="I3" s="17">
        <v>89.74</v>
      </c>
      <c r="J3" s="14" t="s">
        <v>260</v>
      </c>
      <c r="K3" s="13" t="s">
        <v>90</v>
      </c>
    </row>
    <row r="4" spans="1:14" ht="14.25">
      <c r="A4" s="12">
        <v>3</v>
      </c>
      <c r="B4" s="13" t="s">
        <v>8</v>
      </c>
      <c r="C4" s="15">
        <v>1</v>
      </c>
      <c r="D4" s="14">
        <v>10</v>
      </c>
      <c r="E4" s="15">
        <v>1</v>
      </c>
      <c r="F4" s="14">
        <v>20</v>
      </c>
      <c r="G4" s="15">
        <v>1</v>
      </c>
      <c r="H4" s="15">
        <v>103</v>
      </c>
      <c r="I4" s="17">
        <v>53.76</v>
      </c>
      <c r="J4" s="14" t="s">
        <v>261</v>
      </c>
      <c r="K4" s="13" t="s">
        <v>91</v>
      </c>
    </row>
    <row r="5" spans="1:14" ht="14.25">
      <c r="A5" s="12">
        <v>4</v>
      </c>
      <c r="B5" s="13" t="s">
        <v>8</v>
      </c>
      <c r="C5" s="15">
        <v>1</v>
      </c>
      <c r="D5" s="15">
        <v>10</v>
      </c>
      <c r="E5" s="15">
        <v>1</v>
      </c>
      <c r="F5" s="14">
        <v>20</v>
      </c>
      <c r="G5" s="15">
        <v>1</v>
      </c>
      <c r="H5" s="15">
        <v>104</v>
      </c>
      <c r="I5" s="17">
        <v>89.46</v>
      </c>
      <c r="J5" s="14" t="s">
        <v>260</v>
      </c>
      <c r="K5" s="13" t="s">
        <v>90</v>
      </c>
    </row>
    <row r="6" spans="1:14" ht="14.25">
      <c r="A6" s="12">
        <v>5</v>
      </c>
      <c r="B6" s="13" t="s">
        <v>8</v>
      </c>
      <c r="C6" s="15">
        <v>1</v>
      </c>
      <c r="D6" s="14">
        <v>10</v>
      </c>
      <c r="E6" s="15">
        <v>1</v>
      </c>
      <c r="F6" s="14">
        <v>20</v>
      </c>
      <c r="G6" s="15">
        <v>2</v>
      </c>
      <c r="H6" s="15">
        <v>201</v>
      </c>
      <c r="I6" s="17">
        <v>113.73</v>
      </c>
      <c r="J6" s="14" t="s">
        <v>259</v>
      </c>
      <c r="K6" s="13" t="s">
        <v>90</v>
      </c>
      <c r="N6" s="9">
        <f>MODE(I2:I585)</f>
        <v>113.4</v>
      </c>
    </row>
    <row r="7" spans="1:14" ht="14.25">
      <c r="A7" s="12">
        <v>6</v>
      </c>
      <c r="B7" s="13" t="s">
        <v>8</v>
      </c>
      <c r="C7" s="15">
        <v>1</v>
      </c>
      <c r="D7" s="15">
        <v>10</v>
      </c>
      <c r="E7" s="15">
        <v>1</v>
      </c>
      <c r="F7" s="14">
        <v>20</v>
      </c>
      <c r="G7" s="15">
        <v>2</v>
      </c>
      <c r="H7" s="15">
        <v>202</v>
      </c>
      <c r="I7" s="17">
        <v>89.74</v>
      </c>
      <c r="J7" s="14" t="s">
        <v>260</v>
      </c>
      <c r="K7" s="13" t="s">
        <v>90</v>
      </c>
    </row>
    <row r="8" spans="1:14" ht="14.25">
      <c r="A8" s="12">
        <v>7</v>
      </c>
      <c r="B8" s="13" t="s">
        <v>8</v>
      </c>
      <c r="C8" s="15">
        <v>1</v>
      </c>
      <c r="D8" s="14">
        <v>10</v>
      </c>
      <c r="E8" s="15">
        <v>1</v>
      </c>
      <c r="F8" s="14">
        <v>20</v>
      </c>
      <c r="G8" s="15">
        <v>2</v>
      </c>
      <c r="H8" s="15">
        <v>203</v>
      </c>
      <c r="I8" s="17">
        <v>89.74</v>
      </c>
      <c r="J8" s="14" t="s">
        <v>260</v>
      </c>
      <c r="K8" s="13" t="s">
        <v>90</v>
      </c>
    </row>
    <row r="9" spans="1:14" ht="14.25">
      <c r="A9" s="12">
        <v>8</v>
      </c>
      <c r="B9" s="13" t="s">
        <v>8</v>
      </c>
      <c r="C9" s="15">
        <v>1</v>
      </c>
      <c r="D9" s="15">
        <v>10</v>
      </c>
      <c r="E9" s="15">
        <v>1</v>
      </c>
      <c r="F9" s="14">
        <v>20</v>
      </c>
      <c r="G9" s="15">
        <v>2</v>
      </c>
      <c r="H9" s="15">
        <v>204</v>
      </c>
      <c r="I9" s="17">
        <v>89.46</v>
      </c>
      <c r="J9" s="14" t="s">
        <v>260</v>
      </c>
      <c r="K9" s="13" t="s">
        <v>90</v>
      </c>
    </row>
    <row r="10" spans="1:14" ht="14.25">
      <c r="A10" s="12">
        <v>9</v>
      </c>
      <c r="B10" s="13" t="s">
        <v>8</v>
      </c>
      <c r="C10" s="15">
        <v>1</v>
      </c>
      <c r="D10" s="14">
        <v>10</v>
      </c>
      <c r="E10" s="15">
        <v>1</v>
      </c>
      <c r="F10" s="14">
        <v>20</v>
      </c>
      <c r="G10" s="15">
        <v>3</v>
      </c>
      <c r="H10" s="15">
        <v>301</v>
      </c>
      <c r="I10" s="17">
        <v>113.73</v>
      </c>
      <c r="J10" s="14" t="s">
        <v>259</v>
      </c>
      <c r="K10" s="13" t="s">
        <v>90</v>
      </c>
    </row>
    <row r="11" spans="1:14" ht="14.25">
      <c r="A11" s="12">
        <v>10</v>
      </c>
      <c r="B11" s="13" t="s">
        <v>8</v>
      </c>
      <c r="C11" s="15">
        <v>1</v>
      </c>
      <c r="D11" s="15">
        <v>10</v>
      </c>
      <c r="E11" s="15">
        <v>1</v>
      </c>
      <c r="F11" s="14">
        <v>20</v>
      </c>
      <c r="G11" s="15">
        <v>3</v>
      </c>
      <c r="H11" s="15">
        <v>302</v>
      </c>
      <c r="I11" s="17">
        <v>89.74</v>
      </c>
      <c r="J11" s="14" t="s">
        <v>260</v>
      </c>
      <c r="K11" s="13" t="s">
        <v>90</v>
      </c>
    </row>
    <row r="12" spans="1:14" ht="14.25">
      <c r="A12" s="12">
        <v>11</v>
      </c>
      <c r="B12" s="13" t="s">
        <v>8</v>
      </c>
      <c r="C12" s="15">
        <v>1</v>
      </c>
      <c r="D12" s="14">
        <v>10</v>
      </c>
      <c r="E12" s="15">
        <v>1</v>
      </c>
      <c r="F12" s="14">
        <v>20</v>
      </c>
      <c r="G12" s="15">
        <v>3</v>
      </c>
      <c r="H12" s="15">
        <v>303</v>
      </c>
      <c r="I12" s="17">
        <v>89.74</v>
      </c>
      <c r="J12" s="14" t="s">
        <v>260</v>
      </c>
      <c r="K12" s="13" t="s">
        <v>90</v>
      </c>
    </row>
    <row r="13" spans="1:14" ht="14.25">
      <c r="A13" s="12">
        <v>12</v>
      </c>
      <c r="B13" s="13" t="s">
        <v>8</v>
      </c>
      <c r="C13" s="15">
        <v>1</v>
      </c>
      <c r="D13" s="15">
        <v>10</v>
      </c>
      <c r="E13" s="15">
        <v>1</v>
      </c>
      <c r="F13" s="14">
        <v>20</v>
      </c>
      <c r="G13" s="15">
        <v>3</v>
      </c>
      <c r="H13" s="15">
        <v>304</v>
      </c>
      <c r="I13" s="17">
        <v>89.46</v>
      </c>
      <c r="J13" s="14" t="s">
        <v>260</v>
      </c>
      <c r="K13" s="13" t="s">
        <v>90</v>
      </c>
    </row>
    <row r="14" spans="1:14" ht="14.25">
      <c r="A14" s="12">
        <v>13</v>
      </c>
      <c r="B14" s="13" t="s">
        <v>8</v>
      </c>
      <c r="C14" s="15">
        <v>1</v>
      </c>
      <c r="D14" s="14">
        <v>10</v>
      </c>
      <c r="E14" s="15">
        <v>1</v>
      </c>
      <c r="F14" s="14">
        <v>20</v>
      </c>
      <c r="G14" s="15">
        <v>4</v>
      </c>
      <c r="H14" s="15">
        <v>401</v>
      </c>
      <c r="I14" s="17">
        <v>113.4</v>
      </c>
      <c r="J14" s="14" t="s">
        <v>259</v>
      </c>
      <c r="K14" s="13" t="s">
        <v>90</v>
      </c>
    </row>
    <row r="15" spans="1:14" ht="14.25">
      <c r="A15" s="12">
        <v>14</v>
      </c>
      <c r="B15" s="13" t="s">
        <v>8</v>
      </c>
      <c r="C15" s="15">
        <v>1</v>
      </c>
      <c r="D15" s="15">
        <v>10</v>
      </c>
      <c r="E15" s="15">
        <v>1</v>
      </c>
      <c r="F15" s="14">
        <v>20</v>
      </c>
      <c r="G15" s="15">
        <v>4</v>
      </c>
      <c r="H15" s="15">
        <v>402</v>
      </c>
      <c r="I15" s="17">
        <v>89.49</v>
      </c>
      <c r="J15" s="14" t="s">
        <v>260</v>
      </c>
      <c r="K15" s="13" t="s">
        <v>90</v>
      </c>
    </row>
    <row r="16" spans="1:14" ht="14.25">
      <c r="A16" s="12">
        <v>15</v>
      </c>
      <c r="B16" s="13" t="s">
        <v>8</v>
      </c>
      <c r="C16" s="15">
        <v>1</v>
      </c>
      <c r="D16" s="14">
        <v>10</v>
      </c>
      <c r="E16" s="15">
        <v>1</v>
      </c>
      <c r="F16" s="14">
        <v>20</v>
      </c>
      <c r="G16" s="15">
        <v>4</v>
      </c>
      <c r="H16" s="15">
        <v>403</v>
      </c>
      <c r="I16" s="17">
        <v>89.49</v>
      </c>
      <c r="J16" s="14" t="s">
        <v>260</v>
      </c>
      <c r="K16" s="13" t="s">
        <v>90</v>
      </c>
    </row>
    <row r="17" spans="1:11" ht="14.25">
      <c r="A17" s="12">
        <v>16</v>
      </c>
      <c r="B17" s="13" t="s">
        <v>8</v>
      </c>
      <c r="C17" s="15">
        <v>1</v>
      </c>
      <c r="D17" s="15">
        <v>10</v>
      </c>
      <c r="E17" s="15">
        <v>1</v>
      </c>
      <c r="F17" s="14">
        <v>20</v>
      </c>
      <c r="G17" s="15">
        <v>4</v>
      </c>
      <c r="H17" s="15">
        <v>404</v>
      </c>
      <c r="I17" s="17">
        <v>89.03</v>
      </c>
      <c r="J17" s="14" t="s">
        <v>260</v>
      </c>
      <c r="K17" s="13" t="s">
        <v>90</v>
      </c>
    </row>
    <row r="18" spans="1:11" ht="14.25">
      <c r="A18" s="12">
        <v>17</v>
      </c>
      <c r="B18" s="13" t="s">
        <v>8</v>
      </c>
      <c r="C18" s="15">
        <v>1</v>
      </c>
      <c r="D18" s="14">
        <v>10</v>
      </c>
      <c r="E18" s="15">
        <v>1</v>
      </c>
      <c r="F18" s="14">
        <v>20</v>
      </c>
      <c r="G18" s="15">
        <v>5</v>
      </c>
      <c r="H18" s="15">
        <v>501</v>
      </c>
      <c r="I18" s="17">
        <v>113.4</v>
      </c>
      <c r="J18" s="14" t="s">
        <v>259</v>
      </c>
      <c r="K18" s="13" t="s">
        <v>90</v>
      </c>
    </row>
    <row r="19" spans="1:11" ht="14.25">
      <c r="A19" s="12">
        <v>18</v>
      </c>
      <c r="B19" s="13" t="s">
        <v>8</v>
      </c>
      <c r="C19" s="15">
        <v>1</v>
      </c>
      <c r="D19" s="15">
        <v>10</v>
      </c>
      <c r="E19" s="15">
        <v>1</v>
      </c>
      <c r="F19" s="14">
        <v>20</v>
      </c>
      <c r="G19" s="15">
        <v>5</v>
      </c>
      <c r="H19" s="15">
        <v>502</v>
      </c>
      <c r="I19" s="17">
        <v>89.49</v>
      </c>
      <c r="J19" s="14" t="s">
        <v>260</v>
      </c>
      <c r="K19" s="13" t="s">
        <v>90</v>
      </c>
    </row>
    <row r="20" spans="1:11" ht="14.25">
      <c r="A20" s="12">
        <v>19</v>
      </c>
      <c r="B20" s="13" t="s">
        <v>8</v>
      </c>
      <c r="C20" s="15">
        <v>1</v>
      </c>
      <c r="D20" s="14">
        <v>10</v>
      </c>
      <c r="E20" s="15">
        <v>1</v>
      </c>
      <c r="F20" s="14">
        <v>20</v>
      </c>
      <c r="G20" s="15">
        <v>5</v>
      </c>
      <c r="H20" s="15">
        <v>503</v>
      </c>
      <c r="I20" s="17">
        <v>89.49</v>
      </c>
      <c r="J20" s="14" t="s">
        <v>260</v>
      </c>
      <c r="K20" s="13" t="s">
        <v>90</v>
      </c>
    </row>
    <row r="21" spans="1:11" ht="14.25">
      <c r="A21" s="12">
        <v>20</v>
      </c>
      <c r="B21" s="13" t="s">
        <v>8</v>
      </c>
      <c r="C21" s="15">
        <v>1</v>
      </c>
      <c r="D21" s="15">
        <v>10</v>
      </c>
      <c r="E21" s="15">
        <v>1</v>
      </c>
      <c r="F21" s="14">
        <v>20</v>
      </c>
      <c r="G21" s="15">
        <v>5</v>
      </c>
      <c r="H21" s="15">
        <v>504</v>
      </c>
      <c r="I21" s="17">
        <v>89.03</v>
      </c>
      <c r="J21" s="14" t="s">
        <v>260</v>
      </c>
      <c r="K21" s="13" t="s">
        <v>90</v>
      </c>
    </row>
    <row r="22" spans="1:11" ht="14.25">
      <c r="A22" s="12">
        <v>21</v>
      </c>
      <c r="B22" s="13" t="s">
        <v>8</v>
      </c>
      <c r="C22" s="15">
        <v>1</v>
      </c>
      <c r="D22" s="14">
        <v>10</v>
      </c>
      <c r="E22" s="15">
        <v>1</v>
      </c>
      <c r="F22" s="14">
        <v>20</v>
      </c>
      <c r="G22" s="15">
        <v>6</v>
      </c>
      <c r="H22" s="15">
        <v>601</v>
      </c>
      <c r="I22" s="17">
        <v>113.4</v>
      </c>
      <c r="J22" s="14" t="s">
        <v>259</v>
      </c>
      <c r="K22" s="13" t="s">
        <v>90</v>
      </c>
    </row>
    <row r="23" spans="1:11" ht="14.25">
      <c r="A23" s="12">
        <v>22</v>
      </c>
      <c r="B23" s="13" t="s">
        <v>8</v>
      </c>
      <c r="C23" s="15">
        <v>1</v>
      </c>
      <c r="D23" s="15">
        <v>10</v>
      </c>
      <c r="E23" s="15">
        <v>1</v>
      </c>
      <c r="F23" s="14">
        <v>20</v>
      </c>
      <c r="G23" s="15">
        <v>6</v>
      </c>
      <c r="H23" s="15">
        <v>602</v>
      </c>
      <c r="I23" s="17">
        <v>89.49</v>
      </c>
      <c r="J23" s="14" t="s">
        <v>260</v>
      </c>
      <c r="K23" s="13" t="s">
        <v>90</v>
      </c>
    </row>
    <row r="24" spans="1:11" ht="14.25">
      <c r="A24" s="12">
        <v>23</v>
      </c>
      <c r="B24" s="13" t="s">
        <v>8</v>
      </c>
      <c r="C24" s="15">
        <v>1</v>
      </c>
      <c r="D24" s="14">
        <v>10</v>
      </c>
      <c r="E24" s="15">
        <v>1</v>
      </c>
      <c r="F24" s="14">
        <v>20</v>
      </c>
      <c r="G24" s="15">
        <v>6</v>
      </c>
      <c r="H24" s="15">
        <v>603</v>
      </c>
      <c r="I24" s="17">
        <v>89.49</v>
      </c>
      <c r="J24" s="14" t="s">
        <v>260</v>
      </c>
      <c r="K24" s="13" t="s">
        <v>90</v>
      </c>
    </row>
    <row r="25" spans="1:11" ht="14.25">
      <c r="A25" s="12">
        <v>24</v>
      </c>
      <c r="B25" s="13" t="s">
        <v>8</v>
      </c>
      <c r="C25" s="15">
        <v>1</v>
      </c>
      <c r="D25" s="15">
        <v>10</v>
      </c>
      <c r="E25" s="15">
        <v>1</v>
      </c>
      <c r="F25" s="14">
        <v>20</v>
      </c>
      <c r="G25" s="15">
        <v>6</v>
      </c>
      <c r="H25" s="15">
        <v>604</v>
      </c>
      <c r="I25" s="17">
        <v>89.03</v>
      </c>
      <c r="J25" s="14" t="s">
        <v>260</v>
      </c>
      <c r="K25" s="13" t="s">
        <v>90</v>
      </c>
    </row>
    <row r="26" spans="1:11" ht="14.25">
      <c r="A26" s="12">
        <v>25</v>
      </c>
      <c r="B26" s="13" t="s">
        <v>8</v>
      </c>
      <c r="C26" s="15">
        <v>1</v>
      </c>
      <c r="D26" s="14">
        <v>10</v>
      </c>
      <c r="E26" s="15">
        <v>1</v>
      </c>
      <c r="F26" s="14">
        <v>20</v>
      </c>
      <c r="G26" s="15">
        <v>7</v>
      </c>
      <c r="H26" s="15">
        <v>701</v>
      </c>
      <c r="I26" s="17">
        <v>113.4</v>
      </c>
      <c r="J26" s="14" t="s">
        <v>259</v>
      </c>
      <c r="K26" s="13" t="s">
        <v>90</v>
      </c>
    </row>
    <row r="27" spans="1:11" ht="14.25">
      <c r="A27" s="12">
        <v>26</v>
      </c>
      <c r="B27" s="13" t="s">
        <v>8</v>
      </c>
      <c r="C27" s="15">
        <v>1</v>
      </c>
      <c r="D27" s="15">
        <v>10</v>
      </c>
      <c r="E27" s="15">
        <v>1</v>
      </c>
      <c r="F27" s="14">
        <v>20</v>
      </c>
      <c r="G27" s="15">
        <v>7</v>
      </c>
      <c r="H27" s="15">
        <v>702</v>
      </c>
      <c r="I27" s="17">
        <v>89.49</v>
      </c>
      <c r="J27" s="14" t="s">
        <v>260</v>
      </c>
      <c r="K27" s="13" t="s">
        <v>90</v>
      </c>
    </row>
    <row r="28" spans="1:11" ht="14.25">
      <c r="A28" s="12">
        <v>27</v>
      </c>
      <c r="B28" s="13" t="s">
        <v>8</v>
      </c>
      <c r="C28" s="15">
        <v>1</v>
      </c>
      <c r="D28" s="14">
        <v>10</v>
      </c>
      <c r="E28" s="15">
        <v>1</v>
      </c>
      <c r="F28" s="14">
        <v>20</v>
      </c>
      <c r="G28" s="15">
        <v>7</v>
      </c>
      <c r="H28" s="15">
        <v>703</v>
      </c>
      <c r="I28" s="17">
        <v>89.49</v>
      </c>
      <c r="J28" s="14" t="s">
        <v>260</v>
      </c>
      <c r="K28" s="13" t="s">
        <v>90</v>
      </c>
    </row>
    <row r="29" spans="1:11" ht="14.25">
      <c r="A29" s="12">
        <v>28</v>
      </c>
      <c r="B29" s="13" t="s">
        <v>8</v>
      </c>
      <c r="C29" s="15">
        <v>1</v>
      </c>
      <c r="D29" s="15">
        <v>10</v>
      </c>
      <c r="E29" s="15">
        <v>1</v>
      </c>
      <c r="F29" s="14">
        <v>20</v>
      </c>
      <c r="G29" s="15">
        <v>7</v>
      </c>
      <c r="H29" s="15">
        <v>704</v>
      </c>
      <c r="I29" s="17">
        <v>89.03</v>
      </c>
      <c r="J29" s="14" t="s">
        <v>260</v>
      </c>
      <c r="K29" s="13" t="s">
        <v>90</v>
      </c>
    </row>
    <row r="30" spans="1:11" ht="14.25">
      <c r="A30" s="12">
        <v>29</v>
      </c>
      <c r="B30" s="13" t="s">
        <v>8</v>
      </c>
      <c r="C30" s="15">
        <v>1</v>
      </c>
      <c r="D30" s="14">
        <v>10</v>
      </c>
      <c r="E30" s="15">
        <v>1</v>
      </c>
      <c r="F30" s="14">
        <v>20</v>
      </c>
      <c r="G30" s="15">
        <v>8</v>
      </c>
      <c r="H30" s="15">
        <v>801</v>
      </c>
      <c r="I30" s="17">
        <v>113.4</v>
      </c>
      <c r="J30" s="14" t="s">
        <v>259</v>
      </c>
      <c r="K30" s="13" t="s">
        <v>90</v>
      </c>
    </row>
    <row r="31" spans="1:11" ht="14.25">
      <c r="A31" s="12">
        <v>30</v>
      </c>
      <c r="B31" s="13" t="s">
        <v>8</v>
      </c>
      <c r="C31" s="15">
        <v>1</v>
      </c>
      <c r="D31" s="15">
        <v>10</v>
      </c>
      <c r="E31" s="15">
        <v>1</v>
      </c>
      <c r="F31" s="14">
        <v>20</v>
      </c>
      <c r="G31" s="15">
        <v>8</v>
      </c>
      <c r="H31" s="15">
        <v>802</v>
      </c>
      <c r="I31" s="17">
        <v>89.49</v>
      </c>
      <c r="J31" s="14" t="s">
        <v>260</v>
      </c>
      <c r="K31" s="13" t="s">
        <v>90</v>
      </c>
    </row>
    <row r="32" spans="1:11" ht="14.25">
      <c r="A32" s="12">
        <v>31</v>
      </c>
      <c r="B32" s="13" t="s">
        <v>8</v>
      </c>
      <c r="C32" s="15">
        <v>1</v>
      </c>
      <c r="D32" s="14">
        <v>10</v>
      </c>
      <c r="E32" s="15">
        <v>1</v>
      </c>
      <c r="F32" s="14">
        <v>20</v>
      </c>
      <c r="G32" s="15">
        <v>8</v>
      </c>
      <c r="H32" s="15">
        <v>803</v>
      </c>
      <c r="I32" s="17">
        <v>89.49</v>
      </c>
      <c r="J32" s="14" t="s">
        <v>260</v>
      </c>
      <c r="K32" s="13" t="s">
        <v>90</v>
      </c>
    </row>
    <row r="33" spans="1:11" ht="14.25">
      <c r="A33" s="12">
        <v>32</v>
      </c>
      <c r="B33" s="13" t="s">
        <v>8</v>
      </c>
      <c r="C33" s="15">
        <v>1</v>
      </c>
      <c r="D33" s="15">
        <v>10</v>
      </c>
      <c r="E33" s="15">
        <v>1</v>
      </c>
      <c r="F33" s="14">
        <v>20</v>
      </c>
      <c r="G33" s="15">
        <v>8</v>
      </c>
      <c r="H33" s="15">
        <v>804</v>
      </c>
      <c r="I33" s="17">
        <v>89.03</v>
      </c>
      <c r="J33" s="14" t="s">
        <v>260</v>
      </c>
      <c r="K33" s="13" t="s">
        <v>90</v>
      </c>
    </row>
    <row r="34" spans="1:11" ht="14.25">
      <c r="A34" s="12">
        <v>33</v>
      </c>
      <c r="B34" s="13" t="s">
        <v>8</v>
      </c>
      <c r="C34" s="15">
        <v>1</v>
      </c>
      <c r="D34" s="14">
        <v>10</v>
      </c>
      <c r="E34" s="15">
        <v>1</v>
      </c>
      <c r="F34" s="14">
        <v>20</v>
      </c>
      <c r="G34" s="15">
        <v>9</v>
      </c>
      <c r="H34" s="15">
        <v>901</v>
      </c>
      <c r="I34" s="17">
        <v>113.4</v>
      </c>
      <c r="J34" s="14" t="s">
        <v>259</v>
      </c>
      <c r="K34" s="13" t="s">
        <v>90</v>
      </c>
    </row>
    <row r="35" spans="1:11" ht="14.25">
      <c r="A35" s="12">
        <v>34</v>
      </c>
      <c r="B35" s="13" t="s">
        <v>8</v>
      </c>
      <c r="C35" s="15">
        <v>1</v>
      </c>
      <c r="D35" s="15">
        <v>10</v>
      </c>
      <c r="E35" s="15">
        <v>1</v>
      </c>
      <c r="F35" s="14">
        <v>20</v>
      </c>
      <c r="G35" s="15">
        <v>9</v>
      </c>
      <c r="H35" s="15">
        <v>902</v>
      </c>
      <c r="I35" s="17">
        <v>89.49</v>
      </c>
      <c r="J35" s="14" t="s">
        <v>260</v>
      </c>
      <c r="K35" s="13" t="s">
        <v>90</v>
      </c>
    </row>
    <row r="36" spans="1:11" ht="14.25">
      <c r="A36" s="12">
        <v>35</v>
      </c>
      <c r="B36" s="13" t="s">
        <v>8</v>
      </c>
      <c r="C36" s="15">
        <v>1</v>
      </c>
      <c r="D36" s="14">
        <v>10</v>
      </c>
      <c r="E36" s="15">
        <v>1</v>
      </c>
      <c r="F36" s="14">
        <v>20</v>
      </c>
      <c r="G36" s="15">
        <v>9</v>
      </c>
      <c r="H36" s="15">
        <v>903</v>
      </c>
      <c r="I36" s="17">
        <v>89.49</v>
      </c>
      <c r="J36" s="14" t="s">
        <v>260</v>
      </c>
      <c r="K36" s="13" t="s">
        <v>90</v>
      </c>
    </row>
    <row r="37" spans="1:11" ht="14.25">
      <c r="A37" s="12">
        <v>36</v>
      </c>
      <c r="B37" s="13" t="s">
        <v>8</v>
      </c>
      <c r="C37" s="15">
        <v>1</v>
      </c>
      <c r="D37" s="15">
        <v>10</v>
      </c>
      <c r="E37" s="15">
        <v>1</v>
      </c>
      <c r="F37" s="14">
        <v>20</v>
      </c>
      <c r="G37" s="15">
        <v>9</v>
      </c>
      <c r="H37" s="15">
        <v>904</v>
      </c>
      <c r="I37" s="17">
        <v>89.03</v>
      </c>
      <c r="J37" s="14" t="s">
        <v>260</v>
      </c>
      <c r="K37" s="13" t="s">
        <v>90</v>
      </c>
    </row>
    <row r="38" spans="1:11" ht="14.25">
      <c r="A38" s="12">
        <v>37</v>
      </c>
      <c r="B38" s="13" t="s">
        <v>8</v>
      </c>
      <c r="C38" s="15">
        <v>1</v>
      </c>
      <c r="D38" s="14">
        <v>10</v>
      </c>
      <c r="E38" s="15">
        <v>1</v>
      </c>
      <c r="F38" s="14">
        <v>20</v>
      </c>
      <c r="G38" s="15">
        <v>10</v>
      </c>
      <c r="H38" s="15">
        <v>1001</v>
      </c>
      <c r="I38" s="17">
        <v>113.4</v>
      </c>
      <c r="J38" s="14" t="s">
        <v>259</v>
      </c>
      <c r="K38" s="13" t="s">
        <v>90</v>
      </c>
    </row>
    <row r="39" spans="1:11" ht="14.25">
      <c r="A39" s="12">
        <v>38</v>
      </c>
      <c r="B39" s="13" t="s">
        <v>8</v>
      </c>
      <c r="C39" s="15">
        <v>1</v>
      </c>
      <c r="D39" s="15">
        <v>10</v>
      </c>
      <c r="E39" s="15">
        <v>1</v>
      </c>
      <c r="F39" s="14">
        <v>20</v>
      </c>
      <c r="G39" s="15">
        <v>10</v>
      </c>
      <c r="H39" s="15">
        <v>1002</v>
      </c>
      <c r="I39" s="17">
        <v>89.49</v>
      </c>
      <c r="J39" s="14" t="s">
        <v>260</v>
      </c>
      <c r="K39" s="13" t="s">
        <v>90</v>
      </c>
    </row>
    <row r="40" spans="1:11" ht="14.25">
      <c r="A40" s="12">
        <v>39</v>
      </c>
      <c r="B40" s="13" t="s">
        <v>8</v>
      </c>
      <c r="C40" s="15">
        <v>1</v>
      </c>
      <c r="D40" s="14">
        <v>10</v>
      </c>
      <c r="E40" s="15">
        <v>1</v>
      </c>
      <c r="F40" s="14">
        <v>20</v>
      </c>
      <c r="G40" s="15">
        <v>10</v>
      </c>
      <c r="H40" s="15">
        <v>1003</v>
      </c>
      <c r="I40" s="17">
        <v>89.49</v>
      </c>
      <c r="J40" s="14" t="s">
        <v>260</v>
      </c>
      <c r="K40" s="13" t="s">
        <v>90</v>
      </c>
    </row>
    <row r="41" spans="1:11" ht="14.25">
      <c r="A41" s="12">
        <v>40</v>
      </c>
      <c r="B41" s="13" t="s">
        <v>8</v>
      </c>
      <c r="C41" s="15">
        <v>1</v>
      </c>
      <c r="D41" s="15">
        <v>10</v>
      </c>
      <c r="E41" s="15">
        <v>1</v>
      </c>
      <c r="F41" s="14">
        <v>20</v>
      </c>
      <c r="G41" s="15">
        <v>10</v>
      </c>
      <c r="H41" s="15">
        <v>1004</v>
      </c>
      <c r="I41" s="17">
        <v>89.03</v>
      </c>
      <c r="J41" s="14" t="s">
        <v>260</v>
      </c>
      <c r="K41" s="13" t="s">
        <v>90</v>
      </c>
    </row>
    <row r="42" spans="1:11" ht="14.25">
      <c r="A42" s="12">
        <v>41</v>
      </c>
      <c r="B42" s="13" t="s">
        <v>8</v>
      </c>
      <c r="C42" s="15">
        <v>1</v>
      </c>
      <c r="D42" s="14">
        <v>10</v>
      </c>
      <c r="E42" s="15">
        <v>1</v>
      </c>
      <c r="F42" s="14">
        <v>20</v>
      </c>
      <c r="G42" s="15">
        <v>11</v>
      </c>
      <c r="H42" s="15">
        <v>1101</v>
      </c>
      <c r="I42" s="17">
        <v>113.4</v>
      </c>
      <c r="J42" s="14" t="s">
        <v>259</v>
      </c>
      <c r="K42" s="13" t="s">
        <v>90</v>
      </c>
    </row>
    <row r="43" spans="1:11" ht="14.25">
      <c r="A43" s="12">
        <v>42</v>
      </c>
      <c r="B43" s="13" t="s">
        <v>8</v>
      </c>
      <c r="C43" s="15">
        <v>1</v>
      </c>
      <c r="D43" s="15">
        <v>10</v>
      </c>
      <c r="E43" s="15">
        <v>1</v>
      </c>
      <c r="F43" s="14">
        <v>20</v>
      </c>
      <c r="G43" s="15">
        <v>11</v>
      </c>
      <c r="H43" s="15">
        <v>1102</v>
      </c>
      <c r="I43" s="17">
        <v>89.49</v>
      </c>
      <c r="J43" s="14" t="s">
        <v>260</v>
      </c>
      <c r="K43" s="13" t="s">
        <v>90</v>
      </c>
    </row>
    <row r="44" spans="1:11" ht="14.25">
      <c r="A44" s="12">
        <v>43</v>
      </c>
      <c r="B44" s="13" t="s">
        <v>8</v>
      </c>
      <c r="C44" s="15">
        <v>1</v>
      </c>
      <c r="D44" s="14">
        <v>10</v>
      </c>
      <c r="E44" s="15">
        <v>1</v>
      </c>
      <c r="F44" s="14">
        <v>20</v>
      </c>
      <c r="G44" s="15">
        <v>11</v>
      </c>
      <c r="H44" s="15">
        <v>1103</v>
      </c>
      <c r="I44" s="17">
        <v>89.49</v>
      </c>
      <c r="J44" s="14" t="s">
        <v>260</v>
      </c>
      <c r="K44" s="13" t="s">
        <v>90</v>
      </c>
    </row>
    <row r="45" spans="1:11" ht="14.25">
      <c r="A45" s="12">
        <v>44</v>
      </c>
      <c r="B45" s="13" t="s">
        <v>8</v>
      </c>
      <c r="C45" s="15">
        <v>1</v>
      </c>
      <c r="D45" s="15">
        <v>10</v>
      </c>
      <c r="E45" s="15">
        <v>1</v>
      </c>
      <c r="F45" s="14">
        <v>20</v>
      </c>
      <c r="G45" s="15">
        <v>11</v>
      </c>
      <c r="H45" s="15">
        <v>1104</v>
      </c>
      <c r="I45" s="17">
        <v>89.03</v>
      </c>
      <c r="J45" s="14" t="s">
        <v>260</v>
      </c>
      <c r="K45" s="13" t="s">
        <v>90</v>
      </c>
    </row>
    <row r="46" spans="1:11" ht="14.25">
      <c r="A46" s="12">
        <v>45</v>
      </c>
      <c r="B46" s="13" t="s">
        <v>8</v>
      </c>
      <c r="C46" s="15">
        <v>1</v>
      </c>
      <c r="D46" s="14">
        <v>10</v>
      </c>
      <c r="E46" s="15">
        <v>1</v>
      </c>
      <c r="F46" s="14">
        <v>20</v>
      </c>
      <c r="G46" s="15">
        <v>12</v>
      </c>
      <c r="H46" s="15">
        <v>1201</v>
      </c>
      <c r="I46" s="17">
        <v>113.4</v>
      </c>
      <c r="J46" s="14" t="s">
        <v>259</v>
      </c>
      <c r="K46" s="13" t="s">
        <v>90</v>
      </c>
    </row>
    <row r="47" spans="1:11" ht="14.25">
      <c r="A47" s="12">
        <v>46</v>
      </c>
      <c r="B47" s="13" t="s">
        <v>8</v>
      </c>
      <c r="C47" s="15">
        <v>1</v>
      </c>
      <c r="D47" s="15">
        <v>10</v>
      </c>
      <c r="E47" s="15">
        <v>1</v>
      </c>
      <c r="F47" s="14">
        <v>20</v>
      </c>
      <c r="G47" s="15">
        <v>12</v>
      </c>
      <c r="H47" s="15">
        <v>1202</v>
      </c>
      <c r="I47" s="17">
        <v>89.49</v>
      </c>
      <c r="J47" s="14" t="s">
        <v>260</v>
      </c>
      <c r="K47" s="13" t="s">
        <v>90</v>
      </c>
    </row>
    <row r="48" spans="1:11" ht="14.25">
      <c r="A48" s="12">
        <v>47</v>
      </c>
      <c r="B48" s="13" t="s">
        <v>8</v>
      </c>
      <c r="C48" s="15">
        <v>1</v>
      </c>
      <c r="D48" s="14">
        <v>10</v>
      </c>
      <c r="E48" s="15">
        <v>1</v>
      </c>
      <c r="F48" s="14">
        <v>20</v>
      </c>
      <c r="G48" s="15">
        <v>12</v>
      </c>
      <c r="H48" s="15">
        <v>1203</v>
      </c>
      <c r="I48" s="17">
        <v>89.49</v>
      </c>
      <c r="J48" s="14" t="s">
        <v>260</v>
      </c>
      <c r="K48" s="13" t="s">
        <v>90</v>
      </c>
    </row>
    <row r="49" spans="1:11" ht="14.25">
      <c r="A49" s="12">
        <v>48</v>
      </c>
      <c r="B49" s="13" t="s">
        <v>8</v>
      </c>
      <c r="C49" s="15">
        <v>1</v>
      </c>
      <c r="D49" s="15">
        <v>10</v>
      </c>
      <c r="E49" s="15">
        <v>1</v>
      </c>
      <c r="F49" s="14">
        <v>20</v>
      </c>
      <c r="G49" s="15">
        <v>12</v>
      </c>
      <c r="H49" s="15">
        <v>1204</v>
      </c>
      <c r="I49" s="17">
        <v>89.03</v>
      </c>
      <c r="J49" s="14" t="s">
        <v>260</v>
      </c>
      <c r="K49" s="13" t="s">
        <v>90</v>
      </c>
    </row>
    <row r="50" spans="1:11" ht="14.25">
      <c r="A50" s="12">
        <v>49</v>
      </c>
      <c r="B50" s="13" t="s">
        <v>8</v>
      </c>
      <c r="C50" s="15">
        <v>1</v>
      </c>
      <c r="D50" s="14">
        <v>10</v>
      </c>
      <c r="E50" s="15">
        <v>1</v>
      </c>
      <c r="F50" s="14">
        <v>20</v>
      </c>
      <c r="G50" s="15">
        <v>13</v>
      </c>
      <c r="H50" s="15">
        <v>1301</v>
      </c>
      <c r="I50" s="17">
        <v>113.4</v>
      </c>
      <c r="J50" s="14" t="s">
        <v>259</v>
      </c>
      <c r="K50" s="13" t="s">
        <v>90</v>
      </c>
    </row>
    <row r="51" spans="1:11" ht="14.25">
      <c r="A51" s="12">
        <v>50</v>
      </c>
      <c r="B51" s="13" t="s">
        <v>8</v>
      </c>
      <c r="C51" s="15">
        <v>1</v>
      </c>
      <c r="D51" s="15">
        <v>10</v>
      </c>
      <c r="E51" s="15">
        <v>1</v>
      </c>
      <c r="F51" s="14">
        <v>20</v>
      </c>
      <c r="G51" s="15">
        <v>13</v>
      </c>
      <c r="H51" s="15">
        <v>1302</v>
      </c>
      <c r="I51" s="17">
        <v>89.49</v>
      </c>
      <c r="J51" s="14" t="s">
        <v>260</v>
      </c>
      <c r="K51" s="13" t="s">
        <v>90</v>
      </c>
    </row>
    <row r="52" spans="1:11" ht="14.25">
      <c r="A52" s="12">
        <v>51</v>
      </c>
      <c r="B52" s="13" t="s">
        <v>8</v>
      </c>
      <c r="C52" s="15">
        <v>1</v>
      </c>
      <c r="D52" s="14">
        <v>10</v>
      </c>
      <c r="E52" s="15">
        <v>1</v>
      </c>
      <c r="F52" s="14">
        <v>20</v>
      </c>
      <c r="G52" s="15">
        <v>13</v>
      </c>
      <c r="H52" s="15">
        <v>1303</v>
      </c>
      <c r="I52" s="17">
        <v>89.49</v>
      </c>
      <c r="J52" s="14" t="s">
        <v>260</v>
      </c>
      <c r="K52" s="13" t="s">
        <v>90</v>
      </c>
    </row>
    <row r="53" spans="1:11" ht="14.25">
      <c r="A53" s="12">
        <v>52</v>
      </c>
      <c r="B53" s="13" t="s">
        <v>8</v>
      </c>
      <c r="C53" s="15">
        <v>1</v>
      </c>
      <c r="D53" s="15">
        <v>10</v>
      </c>
      <c r="E53" s="15">
        <v>1</v>
      </c>
      <c r="F53" s="14">
        <v>20</v>
      </c>
      <c r="G53" s="15">
        <v>13</v>
      </c>
      <c r="H53" s="15">
        <v>1304</v>
      </c>
      <c r="I53" s="17">
        <v>89.03</v>
      </c>
      <c r="J53" s="14" t="s">
        <v>260</v>
      </c>
      <c r="K53" s="13" t="s">
        <v>90</v>
      </c>
    </row>
    <row r="54" spans="1:11" ht="14.25">
      <c r="A54" s="12">
        <v>53</v>
      </c>
      <c r="B54" s="13" t="s">
        <v>8</v>
      </c>
      <c r="C54" s="15">
        <v>1</v>
      </c>
      <c r="D54" s="14">
        <v>10</v>
      </c>
      <c r="E54" s="15">
        <v>1</v>
      </c>
      <c r="F54" s="14">
        <v>20</v>
      </c>
      <c r="G54" s="15">
        <v>14</v>
      </c>
      <c r="H54" s="15">
        <v>1401</v>
      </c>
      <c r="I54" s="17">
        <v>113.4</v>
      </c>
      <c r="J54" s="14" t="s">
        <v>259</v>
      </c>
      <c r="K54" s="13" t="s">
        <v>90</v>
      </c>
    </row>
    <row r="55" spans="1:11" ht="14.25">
      <c r="A55" s="12">
        <v>54</v>
      </c>
      <c r="B55" s="13" t="s">
        <v>8</v>
      </c>
      <c r="C55" s="15">
        <v>1</v>
      </c>
      <c r="D55" s="15">
        <v>10</v>
      </c>
      <c r="E55" s="15">
        <v>1</v>
      </c>
      <c r="F55" s="14">
        <v>20</v>
      </c>
      <c r="G55" s="15">
        <v>14</v>
      </c>
      <c r="H55" s="15">
        <v>1402</v>
      </c>
      <c r="I55" s="17">
        <v>89.49</v>
      </c>
      <c r="J55" s="14" t="s">
        <v>260</v>
      </c>
      <c r="K55" s="13" t="s">
        <v>90</v>
      </c>
    </row>
    <row r="56" spans="1:11" ht="14.25">
      <c r="A56" s="12">
        <v>55</v>
      </c>
      <c r="B56" s="13" t="s">
        <v>8</v>
      </c>
      <c r="C56" s="15">
        <v>1</v>
      </c>
      <c r="D56" s="14">
        <v>10</v>
      </c>
      <c r="E56" s="15">
        <v>1</v>
      </c>
      <c r="F56" s="14">
        <v>20</v>
      </c>
      <c r="G56" s="15">
        <v>14</v>
      </c>
      <c r="H56" s="15">
        <v>1403</v>
      </c>
      <c r="I56" s="17">
        <v>89.49</v>
      </c>
      <c r="J56" s="14" t="s">
        <v>260</v>
      </c>
      <c r="K56" s="13" t="s">
        <v>90</v>
      </c>
    </row>
    <row r="57" spans="1:11" ht="14.25">
      <c r="A57" s="12">
        <v>56</v>
      </c>
      <c r="B57" s="13" t="s">
        <v>8</v>
      </c>
      <c r="C57" s="15">
        <v>1</v>
      </c>
      <c r="D57" s="15">
        <v>10</v>
      </c>
      <c r="E57" s="15">
        <v>1</v>
      </c>
      <c r="F57" s="14">
        <v>20</v>
      </c>
      <c r="G57" s="15">
        <v>14</v>
      </c>
      <c r="H57" s="15">
        <v>1404</v>
      </c>
      <c r="I57" s="17">
        <v>89.03</v>
      </c>
      <c r="J57" s="14" t="s">
        <v>260</v>
      </c>
      <c r="K57" s="13" t="s">
        <v>90</v>
      </c>
    </row>
    <row r="58" spans="1:11" ht="14.25">
      <c r="A58" s="12">
        <v>57</v>
      </c>
      <c r="B58" s="13" t="s">
        <v>8</v>
      </c>
      <c r="C58" s="15">
        <v>1</v>
      </c>
      <c r="D58" s="14">
        <v>10</v>
      </c>
      <c r="E58" s="15">
        <v>1</v>
      </c>
      <c r="F58" s="14">
        <v>20</v>
      </c>
      <c r="G58" s="15">
        <v>15</v>
      </c>
      <c r="H58" s="15">
        <v>1501</v>
      </c>
      <c r="I58" s="17">
        <v>113.4</v>
      </c>
      <c r="J58" s="14" t="s">
        <v>259</v>
      </c>
      <c r="K58" s="13" t="s">
        <v>90</v>
      </c>
    </row>
    <row r="59" spans="1:11" ht="14.25">
      <c r="A59" s="12">
        <v>58</v>
      </c>
      <c r="B59" s="13" t="s">
        <v>8</v>
      </c>
      <c r="C59" s="15">
        <v>1</v>
      </c>
      <c r="D59" s="15">
        <v>10</v>
      </c>
      <c r="E59" s="15">
        <v>1</v>
      </c>
      <c r="F59" s="14">
        <v>20</v>
      </c>
      <c r="G59" s="15">
        <v>15</v>
      </c>
      <c r="H59" s="15">
        <v>1502</v>
      </c>
      <c r="I59" s="17">
        <v>89.49</v>
      </c>
      <c r="J59" s="14" t="s">
        <v>260</v>
      </c>
      <c r="K59" s="13" t="s">
        <v>90</v>
      </c>
    </row>
    <row r="60" spans="1:11" ht="14.25">
      <c r="A60" s="12">
        <v>59</v>
      </c>
      <c r="B60" s="13" t="s">
        <v>8</v>
      </c>
      <c r="C60" s="15">
        <v>1</v>
      </c>
      <c r="D60" s="14">
        <v>10</v>
      </c>
      <c r="E60" s="15">
        <v>1</v>
      </c>
      <c r="F60" s="14">
        <v>20</v>
      </c>
      <c r="G60" s="15">
        <v>15</v>
      </c>
      <c r="H60" s="15">
        <v>1503</v>
      </c>
      <c r="I60" s="17">
        <v>89.49</v>
      </c>
      <c r="J60" s="14" t="s">
        <v>260</v>
      </c>
      <c r="K60" s="13" t="s">
        <v>90</v>
      </c>
    </row>
    <row r="61" spans="1:11" ht="14.25">
      <c r="A61" s="12">
        <v>60</v>
      </c>
      <c r="B61" s="13" t="s">
        <v>8</v>
      </c>
      <c r="C61" s="15">
        <v>1</v>
      </c>
      <c r="D61" s="15">
        <v>10</v>
      </c>
      <c r="E61" s="15">
        <v>1</v>
      </c>
      <c r="F61" s="14">
        <v>20</v>
      </c>
      <c r="G61" s="15">
        <v>15</v>
      </c>
      <c r="H61" s="15">
        <v>1504</v>
      </c>
      <c r="I61" s="17">
        <v>89.03</v>
      </c>
      <c r="J61" s="14" t="s">
        <v>260</v>
      </c>
      <c r="K61" s="13" t="s">
        <v>90</v>
      </c>
    </row>
    <row r="62" spans="1:11" ht="14.25">
      <c r="A62" s="12">
        <v>61</v>
      </c>
      <c r="B62" s="13" t="s">
        <v>8</v>
      </c>
      <c r="C62" s="15">
        <v>1</v>
      </c>
      <c r="D62" s="14">
        <v>10</v>
      </c>
      <c r="E62" s="15">
        <v>1</v>
      </c>
      <c r="F62" s="14">
        <v>20</v>
      </c>
      <c r="G62" s="15">
        <v>16</v>
      </c>
      <c r="H62" s="15">
        <v>1601</v>
      </c>
      <c r="I62" s="17">
        <v>113.4</v>
      </c>
      <c r="J62" s="14" t="s">
        <v>259</v>
      </c>
      <c r="K62" s="13" t="s">
        <v>90</v>
      </c>
    </row>
    <row r="63" spans="1:11" ht="14.25">
      <c r="A63" s="12">
        <v>62</v>
      </c>
      <c r="B63" s="13" t="s">
        <v>8</v>
      </c>
      <c r="C63" s="15">
        <v>1</v>
      </c>
      <c r="D63" s="15">
        <v>10</v>
      </c>
      <c r="E63" s="15">
        <v>1</v>
      </c>
      <c r="F63" s="14">
        <v>20</v>
      </c>
      <c r="G63" s="15">
        <v>16</v>
      </c>
      <c r="H63" s="15">
        <v>1602</v>
      </c>
      <c r="I63" s="17">
        <v>89.49</v>
      </c>
      <c r="J63" s="14" t="s">
        <v>260</v>
      </c>
      <c r="K63" s="13" t="s">
        <v>90</v>
      </c>
    </row>
    <row r="64" spans="1:11" ht="14.25">
      <c r="A64" s="12">
        <v>63</v>
      </c>
      <c r="B64" s="13" t="s">
        <v>8</v>
      </c>
      <c r="C64" s="15">
        <v>1</v>
      </c>
      <c r="D64" s="14">
        <v>10</v>
      </c>
      <c r="E64" s="15">
        <v>1</v>
      </c>
      <c r="F64" s="14">
        <v>20</v>
      </c>
      <c r="G64" s="15">
        <v>16</v>
      </c>
      <c r="H64" s="15">
        <v>1603</v>
      </c>
      <c r="I64" s="17">
        <v>89.49</v>
      </c>
      <c r="J64" s="14" t="s">
        <v>260</v>
      </c>
      <c r="K64" s="13" t="s">
        <v>90</v>
      </c>
    </row>
    <row r="65" spans="1:11" ht="14.25">
      <c r="A65" s="12">
        <v>64</v>
      </c>
      <c r="B65" s="13" t="s">
        <v>8</v>
      </c>
      <c r="C65" s="15">
        <v>1</v>
      </c>
      <c r="D65" s="15">
        <v>10</v>
      </c>
      <c r="E65" s="15">
        <v>1</v>
      </c>
      <c r="F65" s="14">
        <v>20</v>
      </c>
      <c r="G65" s="15">
        <v>16</v>
      </c>
      <c r="H65" s="15">
        <v>1604</v>
      </c>
      <c r="I65" s="17">
        <v>89.03</v>
      </c>
      <c r="J65" s="14" t="s">
        <v>260</v>
      </c>
      <c r="K65" s="13" t="s">
        <v>90</v>
      </c>
    </row>
    <row r="66" spans="1:11" ht="14.25">
      <c r="A66" s="12">
        <v>65</v>
      </c>
      <c r="B66" s="13" t="s">
        <v>8</v>
      </c>
      <c r="C66" s="15">
        <v>1</v>
      </c>
      <c r="D66" s="14">
        <v>10</v>
      </c>
      <c r="E66" s="15">
        <v>1</v>
      </c>
      <c r="F66" s="14">
        <v>20</v>
      </c>
      <c r="G66" s="15">
        <v>17</v>
      </c>
      <c r="H66" s="15">
        <v>1701</v>
      </c>
      <c r="I66" s="17">
        <v>113.4</v>
      </c>
      <c r="J66" s="14" t="s">
        <v>259</v>
      </c>
      <c r="K66" s="13" t="s">
        <v>90</v>
      </c>
    </row>
    <row r="67" spans="1:11" ht="14.25">
      <c r="A67" s="12">
        <v>66</v>
      </c>
      <c r="B67" s="13" t="s">
        <v>8</v>
      </c>
      <c r="C67" s="15">
        <v>1</v>
      </c>
      <c r="D67" s="15">
        <v>10</v>
      </c>
      <c r="E67" s="15">
        <v>1</v>
      </c>
      <c r="F67" s="14">
        <v>20</v>
      </c>
      <c r="G67" s="15">
        <v>17</v>
      </c>
      <c r="H67" s="15">
        <v>1702</v>
      </c>
      <c r="I67" s="17">
        <v>89.49</v>
      </c>
      <c r="J67" s="14" t="s">
        <v>260</v>
      </c>
      <c r="K67" s="13" t="s">
        <v>90</v>
      </c>
    </row>
    <row r="68" spans="1:11" ht="14.25">
      <c r="A68" s="12">
        <v>67</v>
      </c>
      <c r="B68" s="13" t="s">
        <v>8</v>
      </c>
      <c r="C68" s="15">
        <v>1</v>
      </c>
      <c r="D68" s="14">
        <v>10</v>
      </c>
      <c r="E68" s="15">
        <v>1</v>
      </c>
      <c r="F68" s="14">
        <v>20</v>
      </c>
      <c r="G68" s="15">
        <v>17</v>
      </c>
      <c r="H68" s="15">
        <v>1703</v>
      </c>
      <c r="I68" s="17">
        <v>89.49</v>
      </c>
      <c r="J68" s="14" t="s">
        <v>260</v>
      </c>
      <c r="K68" s="13" t="s">
        <v>90</v>
      </c>
    </row>
    <row r="69" spans="1:11" ht="14.25">
      <c r="A69" s="12">
        <v>68</v>
      </c>
      <c r="B69" s="13" t="s">
        <v>8</v>
      </c>
      <c r="C69" s="15">
        <v>1</v>
      </c>
      <c r="D69" s="15">
        <v>10</v>
      </c>
      <c r="E69" s="15">
        <v>1</v>
      </c>
      <c r="F69" s="14">
        <v>20</v>
      </c>
      <c r="G69" s="15">
        <v>17</v>
      </c>
      <c r="H69" s="15">
        <v>1704</v>
      </c>
      <c r="I69" s="17">
        <v>89.03</v>
      </c>
      <c r="J69" s="14" t="s">
        <v>260</v>
      </c>
      <c r="K69" s="13" t="s">
        <v>90</v>
      </c>
    </row>
    <row r="70" spans="1:11" ht="14.25">
      <c r="A70" s="12">
        <v>69</v>
      </c>
      <c r="B70" s="13" t="s">
        <v>8</v>
      </c>
      <c r="C70" s="15">
        <v>1</v>
      </c>
      <c r="D70" s="14">
        <v>10</v>
      </c>
      <c r="E70" s="15">
        <v>1</v>
      </c>
      <c r="F70" s="14">
        <v>20</v>
      </c>
      <c r="G70" s="15">
        <v>18</v>
      </c>
      <c r="H70" s="15">
        <v>1801</v>
      </c>
      <c r="I70" s="17">
        <v>113.4</v>
      </c>
      <c r="J70" s="14" t="s">
        <v>259</v>
      </c>
      <c r="K70" s="13" t="s">
        <v>90</v>
      </c>
    </row>
    <row r="71" spans="1:11" ht="14.25">
      <c r="A71" s="12">
        <v>70</v>
      </c>
      <c r="B71" s="13" t="s">
        <v>8</v>
      </c>
      <c r="C71" s="15">
        <v>1</v>
      </c>
      <c r="D71" s="15">
        <v>10</v>
      </c>
      <c r="E71" s="15">
        <v>1</v>
      </c>
      <c r="F71" s="14">
        <v>20</v>
      </c>
      <c r="G71" s="15">
        <v>18</v>
      </c>
      <c r="H71" s="15">
        <v>1802</v>
      </c>
      <c r="I71" s="17">
        <v>89.49</v>
      </c>
      <c r="J71" s="14" t="s">
        <v>260</v>
      </c>
      <c r="K71" s="13" t="s">
        <v>90</v>
      </c>
    </row>
    <row r="72" spans="1:11" ht="14.25">
      <c r="A72" s="12">
        <v>71</v>
      </c>
      <c r="B72" s="13" t="s">
        <v>8</v>
      </c>
      <c r="C72" s="15">
        <v>1</v>
      </c>
      <c r="D72" s="14">
        <v>10</v>
      </c>
      <c r="E72" s="15">
        <v>1</v>
      </c>
      <c r="F72" s="14">
        <v>20</v>
      </c>
      <c r="G72" s="15">
        <v>18</v>
      </c>
      <c r="H72" s="15">
        <v>1803</v>
      </c>
      <c r="I72" s="17">
        <v>89.49</v>
      </c>
      <c r="J72" s="14" t="s">
        <v>260</v>
      </c>
      <c r="K72" s="13" t="s">
        <v>90</v>
      </c>
    </row>
    <row r="73" spans="1:11" ht="14.25">
      <c r="A73" s="12">
        <v>72</v>
      </c>
      <c r="B73" s="13" t="s">
        <v>8</v>
      </c>
      <c r="C73" s="15">
        <v>1</v>
      </c>
      <c r="D73" s="15">
        <v>10</v>
      </c>
      <c r="E73" s="15">
        <v>1</v>
      </c>
      <c r="F73" s="14">
        <v>20</v>
      </c>
      <c r="G73" s="15">
        <v>18</v>
      </c>
      <c r="H73" s="15">
        <v>1804</v>
      </c>
      <c r="I73" s="17">
        <v>89.03</v>
      </c>
      <c r="J73" s="14" t="s">
        <v>260</v>
      </c>
      <c r="K73" s="13" t="s">
        <v>90</v>
      </c>
    </row>
    <row r="74" spans="1:11" ht="14.25">
      <c r="A74" s="12">
        <v>73</v>
      </c>
      <c r="B74" s="13" t="s">
        <v>8</v>
      </c>
      <c r="C74" s="15">
        <v>1</v>
      </c>
      <c r="D74" s="14">
        <v>10</v>
      </c>
      <c r="E74" s="15">
        <v>1</v>
      </c>
      <c r="F74" s="14">
        <v>20</v>
      </c>
      <c r="G74" s="15">
        <v>19</v>
      </c>
      <c r="H74" s="15">
        <v>1901</v>
      </c>
      <c r="I74" s="17">
        <v>113.4</v>
      </c>
      <c r="J74" s="14" t="s">
        <v>259</v>
      </c>
      <c r="K74" s="13" t="s">
        <v>90</v>
      </c>
    </row>
    <row r="75" spans="1:11" ht="14.25">
      <c r="A75" s="12">
        <v>74</v>
      </c>
      <c r="B75" s="13" t="s">
        <v>8</v>
      </c>
      <c r="C75" s="15">
        <v>1</v>
      </c>
      <c r="D75" s="15">
        <v>10</v>
      </c>
      <c r="E75" s="15">
        <v>1</v>
      </c>
      <c r="F75" s="14">
        <v>20</v>
      </c>
      <c r="G75" s="15">
        <v>19</v>
      </c>
      <c r="H75" s="15">
        <v>1902</v>
      </c>
      <c r="I75" s="17">
        <v>89.49</v>
      </c>
      <c r="J75" s="14" t="s">
        <v>260</v>
      </c>
      <c r="K75" s="13" t="s">
        <v>90</v>
      </c>
    </row>
    <row r="76" spans="1:11" ht="14.25">
      <c r="A76" s="12">
        <v>75</v>
      </c>
      <c r="B76" s="13" t="s">
        <v>8</v>
      </c>
      <c r="C76" s="15">
        <v>1</v>
      </c>
      <c r="D76" s="14">
        <v>10</v>
      </c>
      <c r="E76" s="15">
        <v>1</v>
      </c>
      <c r="F76" s="14">
        <v>20</v>
      </c>
      <c r="G76" s="15">
        <v>19</v>
      </c>
      <c r="H76" s="15">
        <v>1903</v>
      </c>
      <c r="I76" s="17">
        <v>89.49</v>
      </c>
      <c r="J76" s="14" t="s">
        <v>260</v>
      </c>
      <c r="K76" s="13" t="s">
        <v>90</v>
      </c>
    </row>
    <row r="77" spans="1:11" ht="14.25">
      <c r="A77" s="12">
        <v>76</v>
      </c>
      <c r="B77" s="13" t="s">
        <v>8</v>
      </c>
      <c r="C77" s="15">
        <v>1</v>
      </c>
      <c r="D77" s="15">
        <v>10</v>
      </c>
      <c r="E77" s="15">
        <v>1</v>
      </c>
      <c r="F77" s="14">
        <v>20</v>
      </c>
      <c r="G77" s="15">
        <v>19</v>
      </c>
      <c r="H77" s="15">
        <v>1904</v>
      </c>
      <c r="I77" s="17">
        <v>89.03</v>
      </c>
      <c r="J77" s="14" t="s">
        <v>260</v>
      </c>
      <c r="K77" s="13" t="s">
        <v>90</v>
      </c>
    </row>
    <row r="78" spans="1:11" ht="14.25">
      <c r="A78" s="12">
        <v>77</v>
      </c>
      <c r="B78" s="13" t="s">
        <v>8</v>
      </c>
      <c r="C78" s="15">
        <v>1</v>
      </c>
      <c r="D78" s="14">
        <v>10</v>
      </c>
      <c r="E78" s="15">
        <v>1</v>
      </c>
      <c r="F78" s="14">
        <v>20</v>
      </c>
      <c r="G78" s="15">
        <v>20</v>
      </c>
      <c r="H78" s="15">
        <v>2001</v>
      </c>
      <c r="I78" s="17">
        <v>113.4</v>
      </c>
      <c r="J78" s="14" t="s">
        <v>259</v>
      </c>
      <c r="K78" s="13" t="s">
        <v>90</v>
      </c>
    </row>
    <row r="79" spans="1:11" ht="14.25">
      <c r="A79" s="12">
        <v>78</v>
      </c>
      <c r="B79" s="13" t="s">
        <v>8</v>
      </c>
      <c r="C79" s="15">
        <v>1</v>
      </c>
      <c r="D79" s="15">
        <v>10</v>
      </c>
      <c r="E79" s="15">
        <v>1</v>
      </c>
      <c r="F79" s="14">
        <v>20</v>
      </c>
      <c r="G79" s="15">
        <v>20</v>
      </c>
      <c r="H79" s="15">
        <v>2002</v>
      </c>
      <c r="I79" s="17">
        <v>89.49</v>
      </c>
      <c r="J79" s="14" t="s">
        <v>260</v>
      </c>
      <c r="K79" s="13" t="s">
        <v>90</v>
      </c>
    </row>
    <row r="80" spans="1:11" ht="14.25">
      <c r="A80" s="12">
        <v>79</v>
      </c>
      <c r="B80" s="13" t="s">
        <v>8</v>
      </c>
      <c r="C80" s="15">
        <v>1</v>
      </c>
      <c r="D80" s="14">
        <v>10</v>
      </c>
      <c r="E80" s="15">
        <v>1</v>
      </c>
      <c r="F80" s="14">
        <v>20</v>
      </c>
      <c r="G80" s="15">
        <v>20</v>
      </c>
      <c r="H80" s="15">
        <v>2003</v>
      </c>
      <c r="I80" s="17">
        <v>89.49</v>
      </c>
      <c r="J80" s="14" t="s">
        <v>260</v>
      </c>
      <c r="K80" s="13" t="s">
        <v>90</v>
      </c>
    </row>
    <row r="81" spans="1:11" ht="14.25">
      <c r="A81" s="12">
        <v>80</v>
      </c>
      <c r="B81" s="13" t="s">
        <v>8</v>
      </c>
      <c r="C81" s="15">
        <v>1</v>
      </c>
      <c r="D81" s="15">
        <v>10</v>
      </c>
      <c r="E81" s="15">
        <v>1</v>
      </c>
      <c r="F81" s="14">
        <v>20</v>
      </c>
      <c r="G81" s="15">
        <v>20</v>
      </c>
      <c r="H81" s="15">
        <v>2004</v>
      </c>
      <c r="I81" s="17">
        <v>89.03</v>
      </c>
      <c r="J81" s="14" t="s">
        <v>260</v>
      </c>
      <c r="K81" s="13" t="s">
        <v>90</v>
      </c>
    </row>
    <row r="82" spans="1:11" ht="14.25">
      <c r="A82" s="12">
        <v>81</v>
      </c>
      <c r="B82" s="13" t="s">
        <v>8</v>
      </c>
      <c r="C82" s="15">
        <v>1</v>
      </c>
      <c r="D82" s="14">
        <v>10</v>
      </c>
      <c r="E82" s="15">
        <v>2</v>
      </c>
      <c r="F82" s="14">
        <v>20</v>
      </c>
      <c r="G82" s="15">
        <v>1</v>
      </c>
      <c r="H82" s="15">
        <v>101</v>
      </c>
      <c r="I82" s="17">
        <v>89.46</v>
      </c>
      <c r="J82" s="14" t="s">
        <v>260</v>
      </c>
      <c r="K82" s="13" t="s">
        <v>90</v>
      </c>
    </row>
    <row r="83" spans="1:11" ht="14.25">
      <c r="A83" s="12">
        <v>82</v>
      </c>
      <c r="B83" s="13" t="s">
        <v>8</v>
      </c>
      <c r="C83" s="15">
        <v>1</v>
      </c>
      <c r="D83" s="15">
        <v>10</v>
      </c>
      <c r="E83" s="15">
        <v>2</v>
      </c>
      <c r="F83" s="14">
        <v>20</v>
      </c>
      <c r="G83" s="15">
        <v>1</v>
      </c>
      <c r="H83" s="15">
        <v>102</v>
      </c>
      <c r="I83" s="17">
        <v>53.76</v>
      </c>
      <c r="J83" s="14" t="s">
        <v>261</v>
      </c>
      <c r="K83" s="13" t="s">
        <v>91</v>
      </c>
    </row>
    <row r="84" spans="1:11" ht="14.25">
      <c r="A84" s="12">
        <v>83</v>
      </c>
      <c r="B84" s="13" t="s">
        <v>8</v>
      </c>
      <c r="C84" s="15">
        <v>1</v>
      </c>
      <c r="D84" s="14">
        <v>10</v>
      </c>
      <c r="E84" s="15">
        <v>2</v>
      </c>
      <c r="F84" s="14">
        <v>20</v>
      </c>
      <c r="G84" s="15">
        <v>1</v>
      </c>
      <c r="H84" s="15">
        <v>103</v>
      </c>
      <c r="I84" s="17">
        <v>89.74</v>
      </c>
      <c r="J84" s="14" t="s">
        <v>260</v>
      </c>
      <c r="K84" s="13" t="s">
        <v>90</v>
      </c>
    </row>
    <row r="85" spans="1:11" ht="14.25">
      <c r="A85" s="12">
        <v>84</v>
      </c>
      <c r="B85" s="13" t="s">
        <v>8</v>
      </c>
      <c r="C85" s="15">
        <v>1</v>
      </c>
      <c r="D85" s="15">
        <v>10</v>
      </c>
      <c r="E85" s="15">
        <v>2</v>
      </c>
      <c r="F85" s="14">
        <v>20</v>
      </c>
      <c r="G85" s="15">
        <v>1</v>
      </c>
      <c r="H85" s="15">
        <v>104</v>
      </c>
      <c r="I85" s="17">
        <v>113.73</v>
      </c>
      <c r="J85" s="14" t="s">
        <v>259</v>
      </c>
      <c r="K85" s="13" t="s">
        <v>90</v>
      </c>
    </row>
    <row r="86" spans="1:11" ht="14.25">
      <c r="A86" s="12">
        <v>85</v>
      </c>
      <c r="B86" s="13" t="s">
        <v>8</v>
      </c>
      <c r="C86" s="15">
        <v>1</v>
      </c>
      <c r="D86" s="14">
        <v>10</v>
      </c>
      <c r="E86" s="15">
        <v>2</v>
      </c>
      <c r="F86" s="14">
        <v>20</v>
      </c>
      <c r="G86" s="15">
        <v>2</v>
      </c>
      <c r="H86" s="15">
        <v>201</v>
      </c>
      <c r="I86" s="17">
        <v>89.46</v>
      </c>
      <c r="J86" s="14" t="s">
        <v>260</v>
      </c>
      <c r="K86" s="13" t="s">
        <v>90</v>
      </c>
    </row>
    <row r="87" spans="1:11" ht="14.25">
      <c r="A87" s="12">
        <v>86</v>
      </c>
      <c r="B87" s="13" t="s">
        <v>8</v>
      </c>
      <c r="C87" s="15">
        <v>1</v>
      </c>
      <c r="D87" s="15">
        <v>10</v>
      </c>
      <c r="E87" s="15">
        <v>2</v>
      </c>
      <c r="F87" s="14">
        <v>20</v>
      </c>
      <c r="G87" s="15">
        <v>2</v>
      </c>
      <c r="H87" s="15">
        <v>202</v>
      </c>
      <c r="I87" s="17">
        <v>89.74</v>
      </c>
      <c r="J87" s="14" t="s">
        <v>260</v>
      </c>
      <c r="K87" s="13" t="s">
        <v>90</v>
      </c>
    </row>
    <row r="88" spans="1:11" ht="14.25">
      <c r="A88" s="12">
        <v>87</v>
      </c>
      <c r="B88" s="13" t="s">
        <v>8</v>
      </c>
      <c r="C88" s="15">
        <v>1</v>
      </c>
      <c r="D88" s="14">
        <v>10</v>
      </c>
      <c r="E88" s="15">
        <v>2</v>
      </c>
      <c r="F88" s="14">
        <v>20</v>
      </c>
      <c r="G88" s="15">
        <v>2</v>
      </c>
      <c r="H88" s="15">
        <v>203</v>
      </c>
      <c r="I88" s="17">
        <v>89.74</v>
      </c>
      <c r="J88" s="14" t="s">
        <v>260</v>
      </c>
      <c r="K88" s="13" t="s">
        <v>90</v>
      </c>
    </row>
    <row r="89" spans="1:11" ht="14.25">
      <c r="A89" s="12">
        <v>88</v>
      </c>
      <c r="B89" s="13" t="s">
        <v>8</v>
      </c>
      <c r="C89" s="15">
        <v>1</v>
      </c>
      <c r="D89" s="15">
        <v>10</v>
      </c>
      <c r="E89" s="15">
        <v>2</v>
      </c>
      <c r="F89" s="14">
        <v>20</v>
      </c>
      <c r="G89" s="15">
        <v>2</v>
      </c>
      <c r="H89" s="15">
        <v>204</v>
      </c>
      <c r="I89" s="17">
        <v>113.73</v>
      </c>
      <c r="J89" s="14" t="s">
        <v>259</v>
      </c>
      <c r="K89" s="13" t="s">
        <v>90</v>
      </c>
    </row>
    <row r="90" spans="1:11" ht="14.25">
      <c r="A90" s="12">
        <v>89</v>
      </c>
      <c r="B90" s="13" t="s">
        <v>8</v>
      </c>
      <c r="C90" s="15">
        <v>1</v>
      </c>
      <c r="D90" s="14">
        <v>10</v>
      </c>
      <c r="E90" s="15">
        <v>2</v>
      </c>
      <c r="F90" s="14">
        <v>20</v>
      </c>
      <c r="G90" s="15">
        <v>3</v>
      </c>
      <c r="H90" s="15">
        <v>301</v>
      </c>
      <c r="I90" s="17">
        <v>89.46</v>
      </c>
      <c r="J90" s="14" t="s">
        <v>260</v>
      </c>
      <c r="K90" s="13" t="s">
        <v>90</v>
      </c>
    </row>
    <row r="91" spans="1:11" ht="14.25">
      <c r="A91" s="12">
        <v>90</v>
      </c>
      <c r="B91" s="13" t="s">
        <v>8</v>
      </c>
      <c r="C91" s="15">
        <v>1</v>
      </c>
      <c r="D91" s="15">
        <v>10</v>
      </c>
      <c r="E91" s="15">
        <v>2</v>
      </c>
      <c r="F91" s="14">
        <v>20</v>
      </c>
      <c r="G91" s="15">
        <v>3</v>
      </c>
      <c r="H91" s="15">
        <v>302</v>
      </c>
      <c r="I91" s="17">
        <v>89.74</v>
      </c>
      <c r="J91" s="14" t="s">
        <v>260</v>
      </c>
      <c r="K91" s="13" t="s">
        <v>90</v>
      </c>
    </row>
    <row r="92" spans="1:11" ht="14.25">
      <c r="A92" s="12">
        <v>91</v>
      </c>
      <c r="B92" s="13" t="s">
        <v>8</v>
      </c>
      <c r="C92" s="15">
        <v>1</v>
      </c>
      <c r="D92" s="14">
        <v>10</v>
      </c>
      <c r="E92" s="15">
        <v>2</v>
      </c>
      <c r="F92" s="14">
        <v>20</v>
      </c>
      <c r="G92" s="15">
        <v>3</v>
      </c>
      <c r="H92" s="15">
        <v>303</v>
      </c>
      <c r="I92" s="17">
        <v>89.74</v>
      </c>
      <c r="J92" s="14" t="s">
        <v>260</v>
      </c>
      <c r="K92" s="13" t="s">
        <v>90</v>
      </c>
    </row>
    <row r="93" spans="1:11" ht="14.25">
      <c r="A93" s="12">
        <v>92</v>
      </c>
      <c r="B93" s="13" t="s">
        <v>8</v>
      </c>
      <c r="C93" s="15">
        <v>1</v>
      </c>
      <c r="D93" s="15">
        <v>10</v>
      </c>
      <c r="E93" s="15">
        <v>2</v>
      </c>
      <c r="F93" s="14">
        <v>20</v>
      </c>
      <c r="G93" s="15">
        <v>3</v>
      </c>
      <c r="H93" s="15">
        <v>304</v>
      </c>
      <c r="I93" s="17">
        <v>113.73</v>
      </c>
      <c r="J93" s="14" t="s">
        <v>259</v>
      </c>
      <c r="K93" s="13" t="s">
        <v>90</v>
      </c>
    </row>
    <row r="94" spans="1:11" ht="14.25">
      <c r="A94" s="12">
        <v>93</v>
      </c>
      <c r="B94" s="13" t="s">
        <v>8</v>
      </c>
      <c r="C94" s="15">
        <v>1</v>
      </c>
      <c r="D94" s="14">
        <v>10</v>
      </c>
      <c r="E94" s="15">
        <v>2</v>
      </c>
      <c r="F94" s="14">
        <v>20</v>
      </c>
      <c r="G94" s="15">
        <v>4</v>
      </c>
      <c r="H94" s="15">
        <v>401</v>
      </c>
      <c r="I94" s="17">
        <v>89.03</v>
      </c>
      <c r="J94" s="14" t="s">
        <v>260</v>
      </c>
      <c r="K94" s="13" t="s">
        <v>90</v>
      </c>
    </row>
    <row r="95" spans="1:11" ht="14.25">
      <c r="A95" s="12">
        <v>94</v>
      </c>
      <c r="B95" s="13" t="s">
        <v>8</v>
      </c>
      <c r="C95" s="15">
        <v>1</v>
      </c>
      <c r="D95" s="15">
        <v>10</v>
      </c>
      <c r="E95" s="15">
        <v>2</v>
      </c>
      <c r="F95" s="14">
        <v>20</v>
      </c>
      <c r="G95" s="15">
        <v>4</v>
      </c>
      <c r="H95" s="15">
        <v>402</v>
      </c>
      <c r="I95" s="17">
        <v>89.49</v>
      </c>
      <c r="J95" s="14" t="s">
        <v>260</v>
      </c>
      <c r="K95" s="13" t="s">
        <v>90</v>
      </c>
    </row>
    <row r="96" spans="1:11" ht="14.25">
      <c r="A96" s="12">
        <v>95</v>
      </c>
      <c r="B96" s="13" t="s">
        <v>8</v>
      </c>
      <c r="C96" s="15">
        <v>1</v>
      </c>
      <c r="D96" s="14">
        <v>10</v>
      </c>
      <c r="E96" s="15">
        <v>2</v>
      </c>
      <c r="F96" s="14">
        <v>20</v>
      </c>
      <c r="G96" s="15">
        <v>4</v>
      </c>
      <c r="H96" s="15">
        <v>403</v>
      </c>
      <c r="I96" s="17">
        <v>89.49</v>
      </c>
      <c r="J96" s="14" t="s">
        <v>260</v>
      </c>
      <c r="K96" s="13" t="s">
        <v>90</v>
      </c>
    </row>
    <row r="97" spans="1:11" ht="14.25">
      <c r="A97" s="12">
        <v>96</v>
      </c>
      <c r="B97" s="13" t="s">
        <v>8</v>
      </c>
      <c r="C97" s="15">
        <v>1</v>
      </c>
      <c r="D97" s="15">
        <v>10</v>
      </c>
      <c r="E97" s="15">
        <v>2</v>
      </c>
      <c r="F97" s="14">
        <v>20</v>
      </c>
      <c r="G97" s="15">
        <v>4</v>
      </c>
      <c r="H97" s="15">
        <v>404</v>
      </c>
      <c r="I97" s="17">
        <v>113.4</v>
      </c>
      <c r="J97" s="14" t="s">
        <v>259</v>
      </c>
      <c r="K97" s="13" t="s">
        <v>90</v>
      </c>
    </row>
    <row r="98" spans="1:11" ht="14.25">
      <c r="A98" s="12">
        <v>97</v>
      </c>
      <c r="B98" s="13" t="s">
        <v>8</v>
      </c>
      <c r="C98" s="15">
        <v>1</v>
      </c>
      <c r="D98" s="14">
        <v>10</v>
      </c>
      <c r="E98" s="15">
        <v>2</v>
      </c>
      <c r="F98" s="14">
        <v>20</v>
      </c>
      <c r="G98" s="15">
        <v>5</v>
      </c>
      <c r="H98" s="15">
        <v>501</v>
      </c>
      <c r="I98" s="17">
        <v>89.03</v>
      </c>
      <c r="J98" s="14" t="s">
        <v>260</v>
      </c>
      <c r="K98" s="13" t="s">
        <v>90</v>
      </c>
    </row>
    <row r="99" spans="1:11" ht="14.25">
      <c r="A99" s="12">
        <v>98</v>
      </c>
      <c r="B99" s="13" t="s">
        <v>8</v>
      </c>
      <c r="C99" s="15">
        <v>1</v>
      </c>
      <c r="D99" s="15">
        <v>10</v>
      </c>
      <c r="E99" s="15">
        <v>2</v>
      </c>
      <c r="F99" s="14">
        <v>20</v>
      </c>
      <c r="G99" s="15">
        <v>5</v>
      </c>
      <c r="H99" s="15">
        <v>502</v>
      </c>
      <c r="I99" s="17">
        <v>89.49</v>
      </c>
      <c r="J99" s="14" t="s">
        <v>260</v>
      </c>
      <c r="K99" s="13" t="s">
        <v>90</v>
      </c>
    </row>
    <row r="100" spans="1:11" ht="14.25">
      <c r="A100" s="12">
        <v>99</v>
      </c>
      <c r="B100" s="13" t="s">
        <v>8</v>
      </c>
      <c r="C100" s="15">
        <v>1</v>
      </c>
      <c r="D100" s="14">
        <v>10</v>
      </c>
      <c r="E100" s="15">
        <v>2</v>
      </c>
      <c r="F100" s="14">
        <v>20</v>
      </c>
      <c r="G100" s="15">
        <v>5</v>
      </c>
      <c r="H100" s="15">
        <v>503</v>
      </c>
      <c r="I100" s="17">
        <v>89.49</v>
      </c>
      <c r="J100" s="14" t="s">
        <v>260</v>
      </c>
      <c r="K100" s="13" t="s">
        <v>90</v>
      </c>
    </row>
    <row r="101" spans="1:11" ht="14.25">
      <c r="A101" s="12">
        <v>100</v>
      </c>
      <c r="B101" s="13" t="s">
        <v>8</v>
      </c>
      <c r="C101" s="15">
        <v>1</v>
      </c>
      <c r="D101" s="15">
        <v>10</v>
      </c>
      <c r="E101" s="15">
        <v>2</v>
      </c>
      <c r="F101" s="14">
        <v>20</v>
      </c>
      <c r="G101" s="15">
        <v>5</v>
      </c>
      <c r="H101" s="15">
        <v>504</v>
      </c>
      <c r="I101" s="17">
        <v>113.4</v>
      </c>
      <c r="J101" s="14" t="s">
        <v>259</v>
      </c>
      <c r="K101" s="13" t="s">
        <v>90</v>
      </c>
    </row>
    <row r="102" spans="1:11" ht="14.25">
      <c r="A102" s="12">
        <v>101</v>
      </c>
      <c r="B102" s="13" t="s">
        <v>8</v>
      </c>
      <c r="C102" s="15">
        <v>1</v>
      </c>
      <c r="D102" s="14">
        <v>10</v>
      </c>
      <c r="E102" s="15">
        <v>2</v>
      </c>
      <c r="F102" s="14">
        <v>20</v>
      </c>
      <c r="G102" s="15">
        <v>6</v>
      </c>
      <c r="H102" s="15">
        <v>601</v>
      </c>
      <c r="I102" s="17">
        <v>89.03</v>
      </c>
      <c r="J102" s="14" t="s">
        <v>260</v>
      </c>
      <c r="K102" s="13" t="s">
        <v>90</v>
      </c>
    </row>
    <row r="103" spans="1:11" ht="14.25">
      <c r="A103" s="12">
        <v>102</v>
      </c>
      <c r="B103" s="13" t="s">
        <v>8</v>
      </c>
      <c r="C103" s="15">
        <v>1</v>
      </c>
      <c r="D103" s="15">
        <v>10</v>
      </c>
      <c r="E103" s="15">
        <v>2</v>
      </c>
      <c r="F103" s="14">
        <v>20</v>
      </c>
      <c r="G103" s="15">
        <v>6</v>
      </c>
      <c r="H103" s="15">
        <v>602</v>
      </c>
      <c r="I103" s="17">
        <v>89.49</v>
      </c>
      <c r="J103" s="14" t="s">
        <v>260</v>
      </c>
      <c r="K103" s="13" t="s">
        <v>90</v>
      </c>
    </row>
    <row r="104" spans="1:11" ht="14.25">
      <c r="A104" s="12">
        <v>103</v>
      </c>
      <c r="B104" s="13" t="s">
        <v>8</v>
      </c>
      <c r="C104" s="15">
        <v>1</v>
      </c>
      <c r="D104" s="14">
        <v>10</v>
      </c>
      <c r="E104" s="15">
        <v>2</v>
      </c>
      <c r="F104" s="14">
        <v>20</v>
      </c>
      <c r="G104" s="15">
        <v>6</v>
      </c>
      <c r="H104" s="15">
        <v>603</v>
      </c>
      <c r="I104" s="17">
        <v>89.49</v>
      </c>
      <c r="J104" s="14" t="s">
        <v>260</v>
      </c>
      <c r="K104" s="13" t="s">
        <v>90</v>
      </c>
    </row>
    <row r="105" spans="1:11" ht="14.25">
      <c r="A105" s="12">
        <v>104</v>
      </c>
      <c r="B105" s="13" t="s">
        <v>8</v>
      </c>
      <c r="C105" s="14">
        <v>1</v>
      </c>
      <c r="D105" s="15">
        <v>10</v>
      </c>
      <c r="E105" s="14">
        <v>2</v>
      </c>
      <c r="F105" s="14">
        <v>20</v>
      </c>
      <c r="G105" s="14">
        <v>6</v>
      </c>
      <c r="H105" s="14">
        <v>604</v>
      </c>
      <c r="I105" s="16">
        <v>113.4</v>
      </c>
      <c r="J105" s="14" t="s">
        <v>259</v>
      </c>
      <c r="K105" s="13" t="s">
        <v>90</v>
      </c>
    </row>
    <row r="106" spans="1:11" ht="14.25">
      <c r="A106" s="12">
        <v>105</v>
      </c>
      <c r="B106" s="13" t="s">
        <v>8</v>
      </c>
      <c r="C106" s="15">
        <v>1</v>
      </c>
      <c r="D106" s="14">
        <v>10</v>
      </c>
      <c r="E106" s="15">
        <v>2</v>
      </c>
      <c r="F106" s="14">
        <v>20</v>
      </c>
      <c r="G106" s="15">
        <v>7</v>
      </c>
      <c r="H106" s="15">
        <v>701</v>
      </c>
      <c r="I106" s="17">
        <v>89.03</v>
      </c>
      <c r="J106" s="14" t="s">
        <v>260</v>
      </c>
      <c r="K106" s="13" t="s">
        <v>90</v>
      </c>
    </row>
    <row r="107" spans="1:11" ht="14.25">
      <c r="A107" s="12">
        <v>106</v>
      </c>
      <c r="B107" s="13" t="s">
        <v>8</v>
      </c>
      <c r="C107" s="15">
        <v>1</v>
      </c>
      <c r="D107" s="15">
        <v>10</v>
      </c>
      <c r="E107" s="15">
        <v>2</v>
      </c>
      <c r="F107" s="14">
        <v>20</v>
      </c>
      <c r="G107" s="15">
        <v>7</v>
      </c>
      <c r="H107" s="15">
        <v>702</v>
      </c>
      <c r="I107" s="17">
        <v>89.49</v>
      </c>
      <c r="J107" s="14" t="s">
        <v>260</v>
      </c>
      <c r="K107" s="13" t="s">
        <v>90</v>
      </c>
    </row>
    <row r="108" spans="1:11" ht="14.25">
      <c r="A108" s="12">
        <v>107</v>
      </c>
      <c r="B108" s="13" t="s">
        <v>8</v>
      </c>
      <c r="C108" s="15">
        <v>1</v>
      </c>
      <c r="D108" s="14">
        <v>10</v>
      </c>
      <c r="E108" s="15">
        <v>2</v>
      </c>
      <c r="F108" s="14">
        <v>20</v>
      </c>
      <c r="G108" s="15">
        <v>7</v>
      </c>
      <c r="H108" s="15">
        <v>703</v>
      </c>
      <c r="I108" s="17">
        <v>89.49</v>
      </c>
      <c r="J108" s="14" t="s">
        <v>260</v>
      </c>
      <c r="K108" s="13" t="s">
        <v>90</v>
      </c>
    </row>
    <row r="109" spans="1:11" ht="14.25">
      <c r="A109" s="12">
        <v>108</v>
      </c>
      <c r="B109" s="13" t="s">
        <v>8</v>
      </c>
      <c r="C109" s="15">
        <v>1</v>
      </c>
      <c r="D109" s="15">
        <v>10</v>
      </c>
      <c r="E109" s="15">
        <v>2</v>
      </c>
      <c r="F109" s="14">
        <v>20</v>
      </c>
      <c r="G109" s="15">
        <v>7</v>
      </c>
      <c r="H109" s="15">
        <v>704</v>
      </c>
      <c r="I109" s="17">
        <v>113.4</v>
      </c>
      <c r="J109" s="14" t="s">
        <v>259</v>
      </c>
      <c r="K109" s="13" t="s">
        <v>90</v>
      </c>
    </row>
    <row r="110" spans="1:11" ht="14.25">
      <c r="A110" s="12">
        <v>109</v>
      </c>
      <c r="B110" s="13" t="s">
        <v>8</v>
      </c>
      <c r="C110" s="15">
        <v>1</v>
      </c>
      <c r="D110" s="14">
        <v>10</v>
      </c>
      <c r="E110" s="15">
        <v>2</v>
      </c>
      <c r="F110" s="14">
        <v>20</v>
      </c>
      <c r="G110" s="15">
        <v>8</v>
      </c>
      <c r="H110" s="15">
        <v>801</v>
      </c>
      <c r="I110" s="17">
        <v>89.03</v>
      </c>
      <c r="J110" s="14" t="s">
        <v>260</v>
      </c>
      <c r="K110" s="13" t="s">
        <v>90</v>
      </c>
    </row>
    <row r="111" spans="1:11" ht="14.25">
      <c r="A111" s="12">
        <v>110</v>
      </c>
      <c r="B111" s="13" t="s">
        <v>8</v>
      </c>
      <c r="C111" s="15">
        <v>1</v>
      </c>
      <c r="D111" s="15">
        <v>10</v>
      </c>
      <c r="E111" s="15">
        <v>2</v>
      </c>
      <c r="F111" s="14">
        <v>20</v>
      </c>
      <c r="G111" s="15">
        <v>8</v>
      </c>
      <c r="H111" s="15">
        <v>802</v>
      </c>
      <c r="I111" s="17">
        <v>89.49</v>
      </c>
      <c r="J111" s="14" t="s">
        <v>260</v>
      </c>
      <c r="K111" s="13" t="s">
        <v>90</v>
      </c>
    </row>
    <row r="112" spans="1:11" ht="14.25">
      <c r="A112" s="12">
        <v>111</v>
      </c>
      <c r="B112" s="13" t="s">
        <v>8</v>
      </c>
      <c r="C112" s="15">
        <v>1</v>
      </c>
      <c r="D112" s="14">
        <v>10</v>
      </c>
      <c r="E112" s="15">
        <v>2</v>
      </c>
      <c r="F112" s="14">
        <v>20</v>
      </c>
      <c r="G112" s="15">
        <v>8</v>
      </c>
      <c r="H112" s="15">
        <v>803</v>
      </c>
      <c r="I112" s="17">
        <v>89.49</v>
      </c>
      <c r="J112" s="14" t="s">
        <v>260</v>
      </c>
      <c r="K112" s="13" t="s">
        <v>90</v>
      </c>
    </row>
    <row r="113" spans="1:11" ht="14.25">
      <c r="A113" s="12">
        <v>112</v>
      </c>
      <c r="B113" s="13" t="s">
        <v>8</v>
      </c>
      <c r="C113" s="15">
        <v>1</v>
      </c>
      <c r="D113" s="15">
        <v>10</v>
      </c>
      <c r="E113" s="15">
        <v>2</v>
      </c>
      <c r="F113" s="14">
        <v>20</v>
      </c>
      <c r="G113" s="15">
        <v>8</v>
      </c>
      <c r="H113" s="15">
        <v>804</v>
      </c>
      <c r="I113" s="17">
        <v>113.4</v>
      </c>
      <c r="J113" s="14" t="s">
        <v>259</v>
      </c>
      <c r="K113" s="13" t="s">
        <v>90</v>
      </c>
    </row>
    <row r="114" spans="1:11" ht="14.25">
      <c r="A114" s="12">
        <v>113</v>
      </c>
      <c r="B114" s="13" t="s">
        <v>8</v>
      </c>
      <c r="C114" s="15">
        <v>1</v>
      </c>
      <c r="D114" s="14">
        <v>10</v>
      </c>
      <c r="E114" s="15">
        <v>2</v>
      </c>
      <c r="F114" s="14">
        <v>20</v>
      </c>
      <c r="G114" s="15">
        <v>9</v>
      </c>
      <c r="H114" s="15">
        <v>901</v>
      </c>
      <c r="I114" s="17">
        <v>89.03</v>
      </c>
      <c r="J114" s="14" t="s">
        <v>260</v>
      </c>
      <c r="K114" s="13" t="s">
        <v>90</v>
      </c>
    </row>
    <row r="115" spans="1:11" ht="14.25">
      <c r="A115" s="12">
        <v>114</v>
      </c>
      <c r="B115" s="13" t="s">
        <v>8</v>
      </c>
      <c r="C115" s="15">
        <v>1</v>
      </c>
      <c r="D115" s="15">
        <v>10</v>
      </c>
      <c r="E115" s="15">
        <v>2</v>
      </c>
      <c r="F115" s="14">
        <v>20</v>
      </c>
      <c r="G115" s="15">
        <v>9</v>
      </c>
      <c r="H115" s="15">
        <v>902</v>
      </c>
      <c r="I115" s="17">
        <v>89.49</v>
      </c>
      <c r="J115" s="14" t="s">
        <v>260</v>
      </c>
      <c r="K115" s="13" t="s">
        <v>90</v>
      </c>
    </row>
    <row r="116" spans="1:11" ht="14.25">
      <c r="A116" s="12">
        <v>115</v>
      </c>
      <c r="B116" s="13" t="s">
        <v>8</v>
      </c>
      <c r="C116" s="15">
        <v>1</v>
      </c>
      <c r="D116" s="14">
        <v>10</v>
      </c>
      <c r="E116" s="15">
        <v>2</v>
      </c>
      <c r="F116" s="14">
        <v>20</v>
      </c>
      <c r="G116" s="15">
        <v>9</v>
      </c>
      <c r="H116" s="15">
        <v>903</v>
      </c>
      <c r="I116" s="17">
        <v>89.49</v>
      </c>
      <c r="J116" s="14" t="s">
        <v>260</v>
      </c>
      <c r="K116" s="13" t="s">
        <v>90</v>
      </c>
    </row>
    <row r="117" spans="1:11" ht="14.25">
      <c r="A117" s="12">
        <v>116</v>
      </c>
      <c r="B117" s="13" t="s">
        <v>8</v>
      </c>
      <c r="C117" s="15">
        <v>1</v>
      </c>
      <c r="D117" s="15">
        <v>10</v>
      </c>
      <c r="E117" s="15">
        <v>2</v>
      </c>
      <c r="F117" s="14">
        <v>20</v>
      </c>
      <c r="G117" s="15">
        <v>9</v>
      </c>
      <c r="H117" s="15">
        <v>904</v>
      </c>
      <c r="I117" s="17">
        <v>113.4</v>
      </c>
      <c r="J117" s="14" t="s">
        <v>259</v>
      </c>
      <c r="K117" s="13" t="s">
        <v>90</v>
      </c>
    </row>
    <row r="118" spans="1:11" ht="14.25">
      <c r="A118" s="12">
        <v>117</v>
      </c>
      <c r="B118" s="13" t="s">
        <v>8</v>
      </c>
      <c r="C118" s="15">
        <v>1</v>
      </c>
      <c r="D118" s="14">
        <v>10</v>
      </c>
      <c r="E118" s="15">
        <v>2</v>
      </c>
      <c r="F118" s="14">
        <v>20</v>
      </c>
      <c r="G118" s="15">
        <v>10</v>
      </c>
      <c r="H118" s="15">
        <v>1001</v>
      </c>
      <c r="I118" s="17">
        <v>89.03</v>
      </c>
      <c r="J118" s="14" t="s">
        <v>260</v>
      </c>
      <c r="K118" s="13" t="s">
        <v>90</v>
      </c>
    </row>
    <row r="119" spans="1:11" ht="14.25">
      <c r="A119" s="12">
        <v>118</v>
      </c>
      <c r="B119" s="13" t="s">
        <v>8</v>
      </c>
      <c r="C119" s="15">
        <v>1</v>
      </c>
      <c r="D119" s="15">
        <v>10</v>
      </c>
      <c r="E119" s="15">
        <v>2</v>
      </c>
      <c r="F119" s="14">
        <v>20</v>
      </c>
      <c r="G119" s="15">
        <v>10</v>
      </c>
      <c r="H119" s="15">
        <v>1002</v>
      </c>
      <c r="I119" s="17">
        <v>89.49</v>
      </c>
      <c r="J119" s="14" t="s">
        <v>260</v>
      </c>
      <c r="K119" s="13" t="s">
        <v>90</v>
      </c>
    </row>
    <row r="120" spans="1:11" ht="14.25">
      <c r="A120" s="12">
        <v>119</v>
      </c>
      <c r="B120" s="13" t="s">
        <v>8</v>
      </c>
      <c r="C120" s="15">
        <v>1</v>
      </c>
      <c r="D120" s="14">
        <v>10</v>
      </c>
      <c r="E120" s="15">
        <v>2</v>
      </c>
      <c r="F120" s="14">
        <v>20</v>
      </c>
      <c r="G120" s="15">
        <v>10</v>
      </c>
      <c r="H120" s="15">
        <v>1003</v>
      </c>
      <c r="I120" s="17">
        <v>89.49</v>
      </c>
      <c r="J120" s="14" t="s">
        <v>260</v>
      </c>
      <c r="K120" s="13" t="s">
        <v>90</v>
      </c>
    </row>
    <row r="121" spans="1:11" ht="14.25">
      <c r="A121" s="12">
        <v>120</v>
      </c>
      <c r="B121" s="13" t="s">
        <v>8</v>
      </c>
      <c r="C121" s="15">
        <v>1</v>
      </c>
      <c r="D121" s="15">
        <v>10</v>
      </c>
      <c r="E121" s="15">
        <v>2</v>
      </c>
      <c r="F121" s="14">
        <v>20</v>
      </c>
      <c r="G121" s="15">
        <v>10</v>
      </c>
      <c r="H121" s="15">
        <v>1004</v>
      </c>
      <c r="I121" s="17">
        <v>113.4</v>
      </c>
      <c r="J121" s="14" t="s">
        <v>259</v>
      </c>
      <c r="K121" s="13" t="s">
        <v>90</v>
      </c>
    </row>
    <row r="122" spans="1:11" ht="14.25">
      <c r="A122" s="12">
        <v>121</v>
      </c>
      <c r="B122" s="13" t="s">
        <v>8</v>
      </c>
      <c r="C122" s="15">
        <v>1</v>
      </c>
      <c r="D122" s="14">
        <v>10</v>
      </c>
      <c r="E122" s="15">
        <v>2</v>
      </c>
      <c r="F122" s="14">
        <v>20</v>
      </c>
      <c r="G122" s="15">
        <v>11</v>
      </c>
      <c r="H122" s="15">
        <v>1101</v>
      </c>
      <c r="I122" s="17">
        <v>89.03</v>
      </c>
      <c r="J122" s="14" t="s">
        <v>260</v>
      </c>
      <c r="K122" s="13" t="s">
        <v>90</v>
      </c>
    </row>
    <row r="123" spans="1:11" ht="14.25">
      <c r="A123" s="12">
        <v>122</v>
      </c>
      <c r="B123" s="13" t="s">
        <v>8</v>
      </c>
      <c r="C123" s="15">
        <v>1</v>
      </c>
      <c r="D123" s="15">
        <v>10</v>
      </c>
      <c r="E123" s="15">
        <v>2</v>
      </c>
      <c r="F123" s="14">
        <v>20</v>
      </c>
      <c r="G123" s="15">
        <v>11</v>
      </c>
      <c r="H123" s="15">
        <v>1102</v>
      </c>
      <c r="I123" s="17">
        <v>89.49</v>
      </c>
      <c r="J123" s="14" t="s">
        <v>260</v>
      </c>
      <c r="K123" s="13" t="s">
        <v>90</v>
      </c>
    </row>
    <row r="124" spans="1:11" ht="14.25">
      <c r="A124" s="12">
        <v>123</v>
      </c>
      <c r="B124" s="13" t="s">
        <v>8</v>
      </c>
      <c r="C124" s="15">
        <v>1</v>
      </c>
      <c r="D124" s="14">
        <v>10</v>
      </c>
      <c r="E124" s="15">
        <v>2</v>
      </c>
      <c r="F124" s="14">
        <v>20</v>
      </c>
      <c r="G124" s="15">
        <v>11</v>
      </c>
      <c r="H124" s="15">
        <v>1103</v>
      </c>
      <c r="I124" s="17">
        <v>89.49</v>
      </c>
      <c r="J124" s="14" t="s">
        <v>260</v>
      </c>
      <c r="K124" s="13" t="s">
        <v>90</v>
      </c>
    </row>
    <row r="125" spans="1:11" ht="14.25">
      <c r="A125" s="12">
        <v>124</v>
      </c>
      <c r="B125" s="13" t="s">
        <v>8</v>
      </c>
      <c r="C125" s="15">
        <v>1</v>
      </c>
      <c r="D125" s="15">
        <v>10</v>
      </c>
      <c r="E125" s="15">
        <v>2</v>
      </c>
      <c r="F125" s="14">
        <v>20</v>
      </c>
      <c r="G125" s="15">
        <v>11</v>
      </c>
      <c r="H125" s="15">
        <v>1104</v>
      </c>
      <c r="I125" s="17">
        <v>113.4</v>
      </c>
      <c r="J125" s="14" t="s">
        <v>259</v>
      </c>
      <c r="K125" s="13" t="s">
        <v>90</v>
      </c>
    </row>
    <row r="126" spans="1:11" ht="14.25">
      <c r="A126" s="12">
        <v>125</v>
      </c>
      <c r="B126" s="13" t="s">
        <v>8</v>
      </c>
      <c r="C126" s="15">
        <v>1</v>
      </c>
      <c r="D126" s="14">
        <v>10</v>
      </c>
      <c r="E126" s="15">
        <v>2</v>
      </c>
      <c r="F126" s="14">
        <v>20</v>
      </c>
      <c r="G126" s="15">
        <v>12</v>
      </c>
      <c r="H126" s="15">
        <v>1201</v>
      </c>
      <c r="I126" s="17">
        <v>89.03</v>
      </c>
      <c r="J126" s="14" t="s">
        <v>260</v>
      </c>
      <c r="K126" s="13" t="s">
        <v>90</v>
      </c>
    </row>
    <row r="127" spans="1:11" ht="14.25">
      <c r="A127" s="12">
        <v>126</v>
      </c>
      <c r="B127" s="13" t="s">
        <v>8</v>
      </c>
      <c r="C127" s="15">
        <v>1</v>
      </c>
      <c r="D127" s="15">
        <v>10</v>
      </c>
      <c r="E127" s="15">
        <v>2</v>
      </c>
      <c r="F127" s="14">
        <v>20</v>
      </c>
      <c r="G127" s="15">
        <v>12</v>
      </c>
      <c r="H127" s="15">
        <v>1202</v>
      </c>
      <c r="I127" s="17">
        <v>89.49</v>
      </c>
      <c r="J127" s="14" t="s">
        <v>260</v>
      </c>
      <c r="K127" s="13" t="s">
        <v>90</v>
      </c>
    </row>
    <row r="128" spans="1:11" ht="14.25">
      <c r="A128" s="12">
        <v>127</v>
      </c>
      <c r="B128" s="13" t="s">
        <v>8</v>
      </c>
      <c r="C128" s="15">
        <v>1</v>
      </c>
      <c r="D128" s="14">
        <v>10</v>
      </c>
      <c r="E128" s="15">
        <v>2</v>
      </c>
      <c r="F128" s="14">
        <v>20</v>
      </c>
      <c r="G128" s="15">
        <v>12</v>
      </c>
      <c r="H128" s="15">
        <v>1203</v>
      </c>
      <c r="I128" s="17">
        <v>89.49</v>
      </c>
      <c r="J128" s="14" t="s">
        <v>260</v>
      </c>
      <c r="K128" s="13" t="s">
        <v>90</v>
      </c>
    </row>
    <row r="129" spans="1:11" ht="14.25">
      <c r="A129" s="12">
        <v>128</v>
      </c>
      <c r="B129" s="13" t="s">
        <v>8</v>
      </c>
      <c r="C129" s="15">
        <v>1</v>
      </c>
      <c r="D129" s="15">
        <v>10</v>
      </c>
      <c r="E129" s="15">
        <v>2</v>
      </c>
      <c r="F129" s="14">
        <v>20</v>
      </c>
      <c r="G129" s="15">
        <v>12</v>
      </c>
      <c r="H129" s="15">
        <v>1204</v>
      </c>
      <c r="I129" s="17">
        <v>113.4</v>
      </c>
      <c r="J129" s="14" t="s">
        <v>259</v>
      </c>
      <c r="K129" s="13" t="s">
        <v>90</v>
      </c>
    </row>
    <row r="130" spans="1:11" ht="14.25">
      <c r="A130" s="12">
        <v>129</v>
      </c>
      <c r="B130" s="13" t="s">
        <v>8</v>
      </c>
      <c r="C130" s="15">
        <v>1</v>
      </c>
      <c r="D130" s="14">
        <v>10</v>
      </c>
      <c r="E130" s="15">
        <v>2</v>
      </c>
      <c r="F130" s="14">
        <v>20</v>
      </c>
      <c r="G130" s="15">
        <v>13</v>
      </c>
      <c r="H130" s="15">
        <v>1301</v>
      </c>
      <c r="I130" s="17">
        <v>89.03</v>
      </c>
      <c r="J130" s="14" t="s">
        <v>260</v>
      </c>
      <c r="K130" s="13" t="s">
        <v>90</v>
      </c>
    </row>
    <row r="131" spans="1:11" ht="14.25">
      <c r="A131" s="12">
        <v>130</v>
      </c>
      <c r="B131" s="13" t="s">
        <v>8</v>
      </c>
      <c r="C131" s="15">
        <v>1</v>
      </c>
      <c r="D131" s="15">
        <v>10</v>
      </c>
      <c r="E131" s="15">
        <v>2</v>
      </c>
      <c r="F131" s="14">
        <v>20</v>
      </c>
      <c r="G131" s="15">
        <v>13</v>
      </c>
      <c r="H131" s="15">
        <v>1302</v>
      </c>
      <c r="I131" s="17">
        <v>89.49</v>
      </c>
      <c r="J131" s="14" t="s">
        <v>260</v>
      </c>
      <c r="K131" s="13" t="s">
        <v>90</v>
      </c>
    </row>
    <row r="132" spans="1:11" ht="14.25">
      <c r="A132" s="12">
        <v>131</v>
      </c>
      <c r="B132" s="13" t="s">
        <v>8</v>
      </c>
      <c r="C132" s="15">
        <v>1</v>
      </c>
      <c r="D132" s="14">
        <v>10</v>
      </c>
      <c r="E132" s="15">
        <v>2</v>
      </c>
      <c r="F132" s="14">
        <v>20</v>
      </c>
      <c r="G132" s="15">
        <v>13</v>
      </c>
      <c r="H132" s="15">
        <v>1303</v>
      </c>
      <c r="I132" s="17">
        <v>89.49</v>
      </c>
      <c r="J132" s="14" t="s">
        <v>260</v>
      </c>
      <c r="K132" s="13" t="s">
        <v>90</v>
      </c>
    </row>
    <row r="133" spans="1:11" ht="14.25">
      <c r="A133" s="12">
        <v>132</v>
      </c>
      <c r="B133" s="13" t="s">
        <v>8</v>
      </c>
      <c r="C133" s="15">
        <v>1</v>
      </c>
      <c r="D133" s="15">
        <v>10</v>
      </c>
      <c r="E133" s="15">
        <v>2</v>
      </c>
      <c r="F133" s="14">
        <v>20</v>
      </c>
      <c r="G133" s="15">
        <v>13</v>
      </c>
      <c r="H133" s="15">
        <v>1304</v>
      </c>
      <c r="I133" s="17">
        <v>113.4</v>
      </c>
      <c r="J133" s="14" t="s">
        <v>259</v>
      </c>
      <c r="K133" s="13" t="s">
        <v>90</v>
      </c>
    </row>
    <row r="134" spans="1:11" ht="14.25">
      <c r="A134" s="12">
        <v>133</v>
      </c>
      <c r="B134" s="13" t="s">
        <v>8</v>
      </c>
      <c r="C134" s="15">
        <v>1</v>
      </c>
      <c r="D134" s="14">
        <v>10</v>
      </c>
      <c r="E134" s="15">
        <v>2</v>
      </c>
      <c r="F134" s="14">
        <v>20</v>
      </c>
      <c r="G134" s="15">
        <v>14</v>
      </c>
      <c r="H134" s="15">
        <v>1401</v>
      </c>
      <c r="I134" s="17">
        <v>89.03</v>
      </c>
      <c r="J134" s="14" t="s">
        <v>260</v>
      </c>
      <c r="K134" s="13" t="s">
        <v>90</v>
      </c>
    </row>
    <row r="135" spans="1:11" ht="14.25">
      <c r="A135" s="12">
        <v>134</v>
      </c>
      <c r="B135" s="13" t="s">
        <v>8</v>
      </c>
      <c r="C135" s="15">
        <v>1</v>
      </c>
      <c r="D135" s="15">
        <v>10</v>
      </c>
      <c r="E135" s="15">
        <v>2</v>
      </c>
      <c r="F135" s="14">
        <v>20</v>
      </c>
      <c r="G135" s="15">
        <v>14</v>
      </c>
      <c r="H135" s="15">
        <v>1402</v>
      </c>
      <c r="I135" s="17">
        <v>89.49</v>
      </c>
      <c r="J135" s="14" t="s">
        <v>260</v>
      </c>
      <c r="K135" s="13" t="s">
        <v>90</v>
      </c>
    </row>
    <row r="136" spans="1:11" ht="14.25">
      <c r="A136" s="12">
        <v>135</v>
      </c>
      <c r="B136" s="13" t="s">
        <v>8</v>
      </c>
      <c r="C136" s="15">
        <v>1</v>
      </c>
      <c r="D136" s="14">
        <v>10</v>
      </c>
      <c r="E136" s="15">
        <v>2</v>
      </c>
      <c r="F136" s="14">
        <v>20</v>
      </c>
      <c r="G136" s="15">
        <v>14</v>
      </c>
      <c r="H136" s="15">
        <v>1403</v>
      </c>
      <c r="I136" s="17">
        <v>89.49</v>
      </c>
      <c r="J136" s="14" t="s">
        <v>260</v>
      </c>
      <c r="K136" s="13" t="s">
        <v>90</v>
      </c>
    </row>
    <row r="137" spans="1:11" ht="14.25">
      <c r="A137" s="12">
        <v>136</v>
      </c>
      <c r="B137" s="13" t="s">
        <v>8</v>
      </c>
      <c r="C137" s="15">
        <v>1</v>
      </c>
      <c r="D137" s="15">
        <v>10</v>
      </c>
      <c r="E137" s="15">
        <v>2</v>
      </c>
      <c r="F137" s="14">
        <v>20</v>
      </c>
      <c r="G137" s="15">
        <v>14</v>
      </c>
      <c r="H137" s="15">
        <v>1404</v>
      </c>
      <c r="I137" s="17">
        <v>113.4</v>
      </c>
      <c r="J137" s="14" t="s">
        <v>259</v>
      </c>
      <c r="K137" s="13" t="s">
        <v>90</v>
      </c>
    </row>
    <row r="138" spans="1:11" ht="14.25">
      <c r="A138" s="12">
        <v>137</v>
      </c>
      <c r="B138" s="13" t="s">
        <v>8</v>
      </c>
      <c r="C138" s="15">
        <v>1</v>
      </c>
      <c r="D138" s="14">
        <v>10</v>
      </c>
      <c r="E138" s="15">
        <v>2</v>
      </c>
      <c r="F138" s="14">
        <v>20</v>
      </c>
      <c r="G138" s="15">
        <v>15</v>
      </c>
      <c r="H138" s="15">
        <v>1501</v>
      </c>
      <c r="I138" s="17">
        <v>89.03</v>
      </c>
      <c r="J138" s="14" t="s">
        <v>260</v>
      </c>
      <c r="K138" s="13" t="s">
        <v>90</v>
      </c>
    </row>
    <row r="139" spans="1:11" ht="14.25">
      <c r="A139" s="12">
        <v>138</v>
      </c>
      <c r="B139" s="13" t="s">
        <v>8</v>
      </c>
      <c r="C139" s="15">
        <v>1</v>
      </c>
      <c r="D139" s="15">
        <v>10</v>
      </c>
      <c r="E139" s="15">
        <v>2</v>
      </c>
      <c r="F139" s="14">
        <v>20</v>
      </c>
      <c r="G139" s="15">
        <v>15</v>
      </c>
      <c r="H139" s="15">
        <v>1502</v>
      </c>
      <c r="I139" s="17">
        <v>89.49</v>
      </c>
      <c r="J139" s="14" t="s">
        <v>260</v>
      </c>
      <c r="K139" s="13" t="s">
        <v>90</v>
      </c>
    </row>
    <row r="140" spans="1:11" ht="14.25">
      <c r="A140" s="12">
        <v>139</v>
      </c>
      <c r="B140" s="13" t="s">
        <v>8</v>
      </c>
      <c r="C140" s="15">
        <v>1</v>
      </c>
      <c r="D140" s="14">
        <v>10</v>
      </c>
      <c r="E140" s="15">
        <v>2</v>
      </c>
      <c r="F140" s="14">
        <v>20</v>
      </c>
      <c r="G140" s="15">
        <v>15</v>
      </c>
      <c r="H140" s="15">
        <v>1503</v>
      </c>
      <c r="I140" s="17">
        <v>89.49</v>
      </c>
      <c r="J140" s="14" t="s">
        <v>260</v>
      </c>
      <c r="K140" s="13" t="s">
        <v>90</v>
      </c>
    </row>
    <row r="141" spans="1:11" ht="14.25">
      <c r="A141" s="12">
        <v>140</v>
      </c>
      <c r="B141" s="13" t="s">
        <v>8</v>
      </c>
      <c r="C141" s="15">
        <v>1</v>
      </c>
      <c r="D141" s="15">
        <v>10</v>
      </c>
      <c r="E141" s="15">
        <v>2</v>
      </c>
      <c r="F141" s="14">
        <v>20</v>
      </c>
      <c r="G141" s="15">
        <v>15</v>
      </c>
      <c r="H141" s="15">
        <v>1504</v>
      </c>
      <c r="I141" s="17">
        <v>113.4</v>
      </c>
      <c r="J141" s="14" t="s">
        <v>259</v>
      </c>
      <c r="K141" s="13" t="s">
        <v>90</v>
      </c>
    </row>
    <row r="142" spans="1:11" ht="14.25">
      <c r="A142" s="12">
        <v>141</v>
      </c>
      <c r="B142" s="13" t="s">
        <v>8</v>
      </c>
      <c r="C142" s="15">
        <v>1</v>
      </c>
      <c r="D142" s="14">
        <v>10</v>
      </c>
      <c r="E142" s="15">
        <v>2</v>
      </c>
      <c r="F142" s="14">
        <v>20</v>
      </c>
      <c r="G142" s="15">
        <v>16</v>
      </c>
      <c r="H142" s="15">
        <v>1601</v>
      </c>
      <c r="I142" s="17">
        <v>89.03</v>
      </c>
      <c r="J142" s="14" t="s">
        <v>260</v>
      </c>
      <c r="K142" s="13" t="s">
        <v>90</v>
      </c>
    </row>
    <row r="143" spans="1:11" ht="14.25">
      <c r="A143" s="12">
        <v>142</v>
      </c>
      <c r="B143" s="13" t="s">
        <v>8</v>
      </c>
      <c r="C143" s="15">
        <v>1</v>
      </c>
      <c r="D143" s="15">
        <v>10</v>
      </c>
      <c r="E143" s="15">
        <v>2</v>
      </c>
      <c r="F143" s="14">
        <v>20</v>
      </c>
      <c r="G143" s="15">
        <v>16</v>
      </c>
      <c r="H143" s="15">
        <v>1602</v>
      </c>
      <c r="I143" s="17">
        <v>89.49</v>
      </c>
      <c r="J143" s="14" t="s">
        <v>260</v>
      </c>
      <c r="K143" s="13" t="s">
        <v>90</v>
      </c>
    </row>
    <row r="144" spans="1:11" ht="14.25">
      <c r="A144" s="12">
        <v>143</v>
      </c>
      <c r="B144" s="13" t="s">
        <v>8</v>
      </c>
      <c r="C144" s="15">
        <v>1</v>
      </c>
      <c r="D144" s="14">
        <v>10</v>
      </c>
      <c r="E144" s="15">
        <v>2</v>
      </c>
      <c r="F144" s="14">
        <v>20</v>
      </c>
      <c r="G144" s="15">
        <v>16</v>
      </c>
      <c r="H144" s="15">
        <v>1603</v>
      </c>
      <c r="I144" s="17">
        <v>89.49</v>
      </c>
      <c r="J144" s="14" t="s">
        <v>260</v>
      </c>
      <c r="K144" s="13" t="s">
        <v>90</v>
      </c>
    </row>
    <row r="145" spans="1:11" ht="14.25">
      <c r="A145" s="12">
        <v>144</v>
      </c>
      <c r="B145" s="13" t="s">
        <v>8</v>
      </c>
      <c r="C145" s="15">
        <v>1</v>
      </c>
      <c r="D145" s="15">
        <v>10</v>
      </c>
      <c r="E145" s="15">
        <v>2</v>
      </c>
      <c r="F145" s="14">
        <v>20</v>
      </c>
      <c r="G145" s="15">
        <v>16</v>
      </c>
      <c r="H145" s="15">
        <v>1604</v>
      </c>
      <c r="I145" s="17">
        <v>113.4</v>
      </c>
      <c r="J145" s="14" t="s">
        <v>259</v>
      </c>
      <c r="K145" s="13" t="s">
        <v>90</v>
      </c>
    </row>
    <row r="146" spans="1:11" ht="14.25">
      <c r="A146" s="12">
        <v>145</v>
      </c>
      <c r="B146" s="13" t="s">
        <v>8</v>
      </c>
      <c r="C146" s="15">
        <v>1</v>
      </c>
      <c r="D146" s="14">
        <v>10</v>
      </c>
      <c r="E146" s="15">
        <v>2</v>
      </c>
      <c r="F146" s="14">
        <v>20</v>
      </c>
      <c r="G146" s="15">
        <v>17</v>
      </c>
      <c r="H146" s="15">
        <v>1701</v>
      </c>
      <c r="I146" s="17">
        <v>89.03</v>
      </c>
      <c r="J146" s="14" t="s">
        <v>260</v>
      </c>
      <c r="K146" s="13" t="s">
        <v>90</v>
      </c>
    </row>
    <row r="147" spans="1:11" ht="14.25">
      <c r="A147" s="12">
        <v>146</v>
      </c>
      <c r="B147" s="13" t="s">
        <v>8</v>
      </c>
      <c r="C147" s="15">
        <v>1</v>
      </c>
      <c r="D147" s="15">
        <v>10</v>
      </c>
      <c r="E147" s="15">
        <v>2</v>
      </c>
      <c r="F147" s="14">
        <v>20</v>
      </c>
      <c r="G147" s="15">
        <v>17</v>
      </c>
      <c r="H147" s="15">
        <v>1702</v>
      </c>
      <c r="I147" s="17">
        <v>89.49</v>
      </c>
      <c r="J147" s="14" t="s">
        <v>260</v>
      </c>
      <c r="K147" s="13" t="s">
        <v>90</v>
      </c>
    </row>
    <row r="148" spans="1:11" ht="14.25">
      <c r="A148" s="12">
        <v>147</v>
      </c>
      <c r="B148" s="13" t="s">
        <v>8</v>
      </c>
      <c r="C148" s="15">
        <v>1</v>
      </c>
      <c r="D148" s="14">
        <v>10</v>
      </c>
      <c r="E148" s="15">
        <v>2</v>
      </c>
      <c r="F148" s="14">
        <v>20</v>
      </c>
      <c r="G148" s="15">
        <v>17</v>
      </c>
      <c r="H148" s="15">
        <v>1703</v>
      </c>
      <c r="I148" s="17">
        <v>89.49</v>
      </c>
      <c r="J148" s="14" t="s">
        <v>260</v>
      </c>
      <c r="K148" s="13" t="s">
        <v>90</v>
      </c>
    </row>
    <row r="149" spans="1:11" ht="14.25">
      <c r="A149" s="12">
        <v>148</v>
      </c>
      <c r="B149" s="13" t="s">
        <v>8</v>
      </c>
      <c r="C149" s="15">
        <v>1</v>
      </c>
      <c r="D149" s="15">
        <v>10</v>
      </c>
      <c r="E149" s="15">
        <v>2</v>
      </c>
      <c r="F149" s="14">
        <v>20</v>
      </c>
      <c r="G149" s="15">
        <v>17</v>
      </c>
      <c r="H149" s="15">
        <v>1704</v>
      </c>
      <c r="I149" s="17">
        <v>113.4</v>
      </c>
      <c r="J149" s="14" t="s">
        <v>259</v>
      </c>
      <c r="K149" s="13" t="s">
        <v>90</v>
      </c>
    </row>
    <row r="150" spans="1:11" ht="14.25">
      <c r="A150" s="12">
        <v>149</v>
      </c>
      <c r="B150" s="13" t="s">
        <v>8</v>
      </c>
      <c r="C150" s="15">
        <v>1</v>
      </c>
      <c r="D150" s="14">
        <v>10</v>
      </c>
      <c r="E150" s="15">
        <v>2</v>
      </c>
      <c r="F150" s="14">
        <v>20</v>
      </c>
      <c r="G150" s="15">
        <v>18</v>
      </c>
      <c r="H150" s="15">
        <v>1801</v>
      </c>
      <c r="I150" s="17">
        <v>89.03</v>
      </c>
      <c r="J150" s="14" t="s">
        <v>260</v>
      </c>
      <c r="K150" s="13" t="s">
        <v>90</v>
      </c>
    </row>
    <row r="151" spans="1:11" ht="14.25">
      <c r="A151" s="12">
        <v>150</v>
      </c>
      <c r="B151" s="13" t="s">
        <v>8</v>
      </c>
      <c r="C151" s="15">
        <v>1</v>
      </c>
      <c r="D151" s="15">
        <v>10</v>
      </c>
      <c r="E151" s="15">
        <v>2</v>
      </c>
      <c r="F151" s="14">
        <v>20</v>
      </c>
      <c r="G151" s="15">
        <v>18</v>
      </c>
      <c r="H151" s="15">
        <v>1802</v>
      </c>
      <c r="I151" s="17">
        <v>89.49</v>
      </c>
      <c r="J151" s="14" t="s">
        <v>260</v>
      </c>
      <c r="K151" s="13" t="s">
        <v>90</v>
      </c>
    </row>
    <row r="152" spans="1:11" ht="14.25">
      <c r="A152" s="12">
        <v>151</v>
      </c>
      <c r="B152" s="13" t="s">
        <v>8</v>
      </c>
      <c r="C152" s="15">
        <v>1</v>
      </c>
      <c r="D152" s="14">
        <v>10</v>
      </c>
      <c r="E152" s="15">
        <v>2</v>
      </c>
      <c r="F152" s="14">
        <v>20</v>
      </c>
      <c r="G152" s="15">
        <v>18</v>
      </c>
      <c r="H152" s="15">
        <v>1803</v>
      </c>
      <c r="I152" s="17">
        <v>89.49</v>
      </c>
      <c r="J152" s="14" t="s">
        <v>260</v>
      </c>
      <c r="K152" s="13" t="s">
        <v>90</v>
      </c>
    </row>
    <row r="153" spans="1:11" ht="14.25">
      <c r="A153" s="12">
        <v>152</v>
      </c>
      <c r="B153" s="13" t="s">
        <v>8</v>
      </c>
      <c r="C153" s="15">
        <v>1</v>
      </c>
      <c r="D153" s="15">
        <v>10</v>
      </c>
      <c r="E153" s="15">
        <v>2</v>
      </c>
      <c r="F153" s="14">
        <v>20</v>
      </c>
      <c r="G153" s="15">
        <v>18</v>
      </c>
      <c r="H153" s="15">
        <v>1804</v>
      </c>
      <c r="I153" s="17">
        <v>113.4</v>
      </c>
      <c r="J153" s="14" t="s">
        <v>259</v>
      </c>
      <c r="K153" s="13" t="s">
        <v>90</v>
      </c>
    </row>
    <row r="154" spans="1:11" ht="14.25">
      <c r="A154" s="12">
        <v>153</v>
      </c>
      <c r="B154" s="13" t="s">
        <v>8</v>
      </c>
      <c r="C154" s="15">
        <v>1</v>
      </c>
      <c r="D154" s="14">
        <v>10</v>
      </c>
      <c r="E154" s="15">
        <v>2</v>
      </c>
      <c r="F154" s="14">
        <v>20</v>
      </c>
      <c r="G154" s="15">
        <v>19</v>
      </c>
      <c r="H154" s="15">
        <v>1901</v>
      </c>
      <c r="I154" s="17">
        <v>89.03</v>
      </c>
      <c r="J154" s="14" t="s">
        <v>260</v>
      </c>
      <c r="K154" s="13" t="s">
        <v>90</v>
      </c>
    </row>
    <row r="155" spans="1:11" ht="14.25">
      <c r="A155" s="12">
        <v>154</v>
      </c>
      <c r="B155" s="13" t="s">
        <v>8</v>
      </c>
      <c r="C155" s="15">
        <v>1</v>
      </c>
      <c r="D155" s="15">
        <v>10</v>
      </c>
      <c r="E155" s="15">
        <v>2</v>
      </c>
      <c r="F155" s="14">
        <v>20</v>
      </c>
      <c r="G155" s="15">
        <v>19</v>
      </c>
      <c r="H155" s="15">
        <v>1902</v>
      </c>
      <c r="I155" s="17">
        <v>89.49</v>
      </c>
      <c r="J155" s="14" t="s">
        <v>260</v>
      </c>
      <c r="K155" s="13" t="s">
        <v>90</v>
      </c>
    </row>
    <row r="156" spans="1:11" ht="14.25">
      <c r="A156" s="12">
        <v>155</v>
      </c>
      <c r="B156" s="13" t="s">
        <v>8</v>
      </c>
      <c r="C156" s="15">
        <v>1</v>
      </c>
      <c r="D156" s="14">
        <v>10</v>
      </c>
      <c r="E156" s="15">
        <v>2</v>
      </c>
      <c r="F156" s="14">
        <v>20</v>
      </c>
      <c r="G156" s="15">
        <v>19</v>
      </c>
      <c r="H156" s="15">
        <v>1903</v>
      </c>
      <c r="I156" s="17">
        <v>89.49</v>
      </c>
      <c r="J156" s="14" t="s">
        <v>260</v>
      </c>
      <c r="K156" s="13" t="s">
        <v>90</v>
      </c>
    </row>
    <row r="157" spans="1:11" ht="14.25">
      <c r="A157" s="12">
        <v>156</v>
      </c>
      <c r="B157" s="13" t="s">
        <v>8</v>
      </c>
      <c r="C157" s="15">
        <v>1</v>
      </c>
      <c r="D157" s="15">
        <v>10</v>
      </c>
      <c r="E157" s="15">
        <v>2</v>
      </c>
      <c r="F157" s="14">
        <v>20</v>
      </c>
      <c r="G157" s="15">
        <v>19</v>
      </c>
      <c r="H157" s="15">
        <v>1904</v>
      </c>
      <c r="I157" s="17">
        <v>113.4</v>
      </c>
      <c r="J157" s="14" t="s">
        <v>259</v>
      </c>
      <c r="K157" s="13" t="s">
        <v>90</v>
      </c>
    </row>
    <row r="158" spans="1:11" ht="14.25">
      <c r="A158" s="12">
        <v>157</v>
      </c>
      <c r="B158" s="13" t="s">
        <v>8</v>
      </c>
      <c r="C158" s="15">
        <v>1</v>
      </c>
      <c r="D158" s="14">
        <v>10</v>
      </c>
      <c r="E158" s="15">
        <v>2</v>
      </c>
      <c r="F158" s="14">
        <v>20</v>
      </c>
      <c r="G158" s="15">
        <v>20</v>
      </c>
      <c r="H158" s="15">
        <v>2001</v>
      </c>
      <c r="I158" s="17">
        <v>89.03</v>
      </c>
      <c r="J158" s="14" t="s">
        <v>260</v>
      </c>
      <c r="K158" s="13" t="s">
        <v>90</v>
      </c>
    </row>
    <row r="159" spans="1:11" ht="14.25">
      <c r="A159" s="12">
        <v>158</v>
      </c>
      <c r="B159" s="13" t="s">
        <v>8</v>
      </c>
      <c r="C159" s="15">
        <v>1</v>
      </c>
      <c r="D159" s="15">
        <v>10</v>
      </c>
      <c r="E159" s="15">
        <v>2</v>
      </c>
      <c r="F159" s="14">
        <v>20</v>
      </c>
      <c r="G159" s="15">
        <v>20</v>
      </c>
      <c r="H159" s="15">
        <v>2002</v>
      </c>
      <c r="I159" s="17">
        <v>89.49</v>
      </c>
      <c r="J159" s="14" t="s">
        <v>260</v>
      </c>
      <c r="K159" s="13" t="s">
        <v>90</v>
      </c>
    </row>
    <row r="160" spans="1:11" ht="14.25">
      <c r="A160" s="12">
        <v>159</v>
      </c>
      <c r="B160" s="13" t="s">
        <v>8</v>
      </c>
      <c r="C160" s="15">
        <v>1</v>
      </c>
      <c r="D160" s="14">
        <v>10</v>
      </c>
      <c r="E160" s="15">
        <v>2</v>
      </c>
      <c r="F160" s="14">
        <v>20</v>
      </c>
      <c r="G160" s="15">
        <v>20</v>
      </c>
      <c r="H160" s="15">
        <v>2003</v>
      </c>
      <c r="I160" s="17">
        <v>89.49</v>
      </c>
      <c r="J160" s="14" t="s">
        <v>260</v>
      </c>
      <c r="K160" s="13" t="s">
        <v>90</v>
      </c>
    </row>
    <row r="161" spans="1:11" ht="14.25">
      <c r="A161" s="12">
        <v>160</v>
      </c>
      <c r="B161" s="13" t="s">
        <v>8</v>
      </c>
      <c r="C161" s="15">
        <v>1</v>
      </c>
      <c r="D161" s="15">
        <v>10</v>
      </c>
      <c r="E161" s="15">
        <v>2</v>
      </c>
      <c r="F161" s="14">
        <v>20</v>
      </c>
      <c r="G161" s="15">
        <v>20</v>
      </c>
      <c r="H161" s="15">
        <v>2004</v>
      </c>
      <c r="I161" s="17">
        <v>113.4</v>
      </c>
      <c r="J161" s="14" t="s">
        <v>259</v>
      </c>
      <c r="K161" s="13" t="s">
        <v>90</v>
      </c>
    </row>
    <row r="162" spans="1:11" ht="14.25">
      <c r="A162" s="12">
        <v>161</v>
      </c>
      <c r="B162" s="13" t="s">
        <v>8</v>
      </c>
      <c r="C162" s="15">
        <v>2</v>
      </c>
      <c r="D162" s="15">
        <v>11</v>
      </c>
      <c r="E162" s="15">
        <v>1</v>
      </c>
      <c r="F162" s="14">
        <v>20</v>
      </c>
      <c r="G162" s="15">
        <v>1</v>
      </c>
      <c r="H162" s="15">
        <v>101</v>
      </c>
      <c r="I162" s="17">
        <v>113.74</v>
      </c>
      <c r="J162" s="14" t="s">
        <v>259</v>
      </c>
      <c r="K162" s="13" t="s">
        <v>90</v>
      </c>
    </row>
    <row r="163" spans="1:11" ht="14.25">
      <c r="A163" s="12">
        <v>162</v>
      </c>
      <c r="B163" s="13" t="s">
        <v>8</v>
      </c>
      <c r="C163" s="15">
        <v>2</v>
      </c>
      <c r="D163" s="15">
        <v>11</v>
      </c>
      <c r="E163" s="15">
        <v>1</v>
      </c>
      <c r="F163" s="14">
        <v>20</v>
      </c>
      <c r="G163" s="15">
        <v>1</v>
      </c>
      <c r="H163" s="15">
        <v>102</v>
      </c>
      <c r="I163" s="17">
        <v>89.74</v>
      </c>
      <c r="J163" s="14" t="s">
        <v>260</v>
      </c>
      <c r="K163" s="13" t="s">
        <v>90</v>
      </c>
    </row>
    <row r="164" spans="1:11" ht="14.25">
      <c r="A164" s="12">
        <v>163</v>
      </c>
      <c r="B164" s="13" t="s">
        <v>8</v>
      </c>
      <c r="C164" s="15">
        <v>2</v>
      </c>
      <c r="D164" s="15">
        <v>11</v>
      </c>
      <c r="E164" s="15">
        <v>1</v>
      </c>
      <c r="F164" s="14">
        <v>20</v>
      </c>
      <c r="G164" s="15">
        <v>1</v>
      </c>
      <c r="H164" s="15">
        <v>103</v>
      </c>
      <c r="I164" s="17">
        <v>53.77</v>
      </c>
      <c r="J164" s="14" t="s">
        <v>261</v>
      </c>
      <c r="K164" s="13" t="s">
        <v>91</v>
      </c>
    </row>
    <row r="165" spans="1:11" ht="14.25">
      <c r="A165" s="12">
        <v>164</v>
      </c>
      <c r="B165" s="13" t="s">
        <v>8</v>
      </c>
      <c r="C165" s="15">
        <v>2</v>
      </c>
      <c r="D165" s="15">
        <v>11</v>
      </c>
      <c r="E165" s="15">
        <v>1</v>
      </c>
      <c r="F165" s="14">
        <v>20</v>
      </c>
      <c r="G165" s="15">
        <v>1</v>
      </c>
      <c r="H165" s="15">
        <v>104</v>
      </c>
      <c r="I165" s="17">
        <v>89.46</v>
      </c>
      <c r="J165" s="14" t="s">
        <v>260</v>
      </c>
      <c r="K165" s="13" t="s">
        <v>90</v>
      </c>
    </row>
    <row r="166" spans="1:11" ht="14.25">
      <c r="A166" s="12">
        <v>165</v>
      </c>
      <c r="B166" s="13" t="s">
        <v>8</v>
      </c>
      <c r="C166" s="15">
        <v>2</v>
      </c>
      <c r="D166" s="15">
        <v>11</v>
      </c>
      <c r="E166" s="15">
        <v>1</v>
      </c>
      <c r="F166" s="14">
        <v>20</v>
      </c>
      <c r="G166" s="15">
        <v>2</v>
      </c>
      <c r="H166" s="15">
        <v>201</v>
      </c>
      <c r="I166" s="17">
        <v>113.74</v>
      </c>
      <c r="J166" s="14" t="s">
        <v>259</v>
      </c>
      <c r="K166" s="13" t="s">
        <v>90</v>
      </c>
    </row>
    <row r="167" spans="1:11" ht="14.25">
      <c r="A167" s="12">
        <v>166</v>
      </c>
      <c r="B167" s="13" t="s">
        <v>8</v>
      </c>
      <c r="C167" s="15">
        <v>2</v>
      </c>
      <c r="D167" s="15">
        <v>11</v>
      </c>
      <c r="E167" s="15">
        <v>1</v>
      </c>
      <c r="F167" s="14">
        <v>20</v>
      </c>
      <c r="G167" s="15">
        <v>2</v>
      </c>
      <c r="H167" s="15">
        <v>202</v>
      </c>
      <c r="I167" s="17">
        <v>89.74</v>
      </c>
      <c r="J167" s="14" t="s">
        <v>260</v>
      </c>
      <c r="K167" s="13" t="s">
        <v>90</v>
      </c>
    </row>
    <row r="168" spans="1:11" ht="14.25">
      <c r="A168" s="12">
        <v>167</v>
      </c>
      <c r="B168" s="13" t="s">
        <v>8</v>
      </c>
      <c r="C168" s="15">
        <v>2</v>
      </c>
      <c r="D168" s="15">
        <v>11</v>
      </c>
      <c r="E168" s="15">
        <v>1</v>
      </c>
      <c r="F168" s="14">
        <v>20</v>
      </c>
      <c r="G168" s="15">
        <v>2</v>
      </c>
      <c r="H168" s="15">
        <v>203</v>
      </c>
      <c r="I168" s="17">
        <v>89.74</v>
      </c>
      <c r="J168" s="14" t="s">
        <v>260</v>
      </c>
      <c r="K168" s="13" t="s">
        <v>90</v>
      </c>
    </row>
    <row r="169" spans="1:11" ht="14.25">
      <c r="A169" s="12">
        <v>168</v>
      </c>
      <c r="B169" s="13" t="s">
        <v>8</v>
      </c>
      <c r="C169" s="15">
        <v>2</v>
      </c>
      <c r="D169" s="15">
        <v>11</v>
      </c>
      <c r="E169" s="15">
        <v>1</v>
      </c>
      <c r="F169" s="14">
        <v>20</v>
      </c>
      <c r="G169" s="15">
        <v>2</v>
      </c>
      <c r="H169" s="15">
        <v>204</v>
      </c>
      <c r="I169" s="17">
        <v>89.46</v>
      </c>
      <c r="J169" s="14" t="s">
        <v>260</v>
      </c>
      <c r="K169" s="13" t="s">
        <v>90</v>
      </c>
    </row>
    <row r="170" spans="1:11" ht="14.25">
      <c r="A170" s="12">
        <v>169</v>
      </c>
      <c r="B170" s="13" t="s">
        <v>8</v>
      </c>
      <c r="C170" s="15">
        <v>2</v>
      </c>
      <c r="D170" s="15">
        <v>11</v>
      </c>
      <c r="E170" s="15">
        <v>1</v>
      </c>
      <c r="F170" s="14">
        <v>20</v>
      </c>
      <c r="G170" s="15">
        <v>3</v>
      </c>
      <c r="H170" s="15">
        <v>301</v>
      </c>
      <c r="I170" s="17">
        <v>113.74</v>
      </c>
      <c r="J170" s="14" t="s">
        <v>259</v>
      </c>
      <c r="K170" s="13" t="s">
        <v>90</v>
      </c>
    </row>
    <row r="171" spans="1:11" ht="14.25">
      <c r="A171" s="12">
        <v>170</v>
      </c>
      <c r="B171" s="13" t="s">
        <v>8</v>
      </c>
      <c r="C171" s="15">
        <v>2</v>
      </c>
      <c r="D171" s="15">
        <v>11</v>
      </c>
      <c r="E171" s="15">
        <v>1</v>
      </c>
      <c r="F171" s="14">
        <v>20</v>
      </c>
      <c r="G171" s="15">
        <v>3</v>
      </c>
      <c r="H171" s="15">
        <v>302</v>
      </c>
      <c r="I171" s="17">
        <v>89.74</v>
      </c>
      <c r="J171" s="14" t="s">
        <v>260</v>
      </c>
      <c r="K171" s="13" t="s">
        <v>90</v>
      </c>
    </row>
    <row r="172" spans="1:11" ht="14.25">
      <c r="A172" s="12">
        <v>171</v>
      </c>
      <c r="B172" s="13" t="s">
        <v>8</v>
      </c>
      <c r="C172" s="15">
        <v>2</v>
      </c>
      <c r="D172" s="15">
        <v>11</v>
      </c>
      <c r="E172" s="15">
        <v>1</v>
      </c>
      <c r="F172" s="14">
        <v>20</v>
      </c>
      <c r="G172" s="15">
        <v>3</v>
      </c>
      <c r="H172" s="15">
        <v>303</v>
      </c>
      <c r="I172" s="17">
        <v>89.74</v>
      </c>
      <c r="J172" s="14" t="s">
        <v>260</v>
      </c>
      <c r="K172" s="13" t="s">
        <v>90</v>
      </c>
    </row>
    <row r="173" spans="1:11" ht="14.25">
      <c r="A173" s="12">
        <v>172</v>
      </c>
      <c r="B173" s="13" t="s">
        <v>8</v>
      </c>
      <c r="C173" s="15">
        <v>2</v>
      </c>
      <c r="D173" s="15">
        <v>11</v>
      </c>
      <c r="E173" s="15">
        <v>1</v>
      </c>
      <c r="F173" s="14">
        <v>20</v>
      </c>
      <c r="G173" s="15">
        <v>3</v>
      </c>
      <c r="H173" s="15">
        <v>304</v>
      </c>
      <c r="I173" s="17">
        <v>89.46</v>
      </c>
      <c r="J173" s="14" t="s">
        <v>260</v>
      </c>
      <c r="K173" s="13" t="s">
        <v>90</v>
      </c>
    </row>
    <row r="174" spans="1:11" ht="14.25">
      <c r="A174" s="12">
        <v>173</v>
      </c>
      <c r="B174" s="13" t="s">
        <v>8</v>
      </c>
      <c r="C174" s="15">
        <v>2</v>
      </c>
      <c r="D174" s="15">
        <v>11</v>
      </c>
      <c r="E174" s="15">
        <v>1</v>
      </c>
      <c r="F174" s="14">
        <v>20</v>
      </c>
      <c r="G174" s="15">
        <v>4</v>
      </c>
      <c r="H174" s="15">
        <v>401</v>
      </c>
      <c r="I174" s="17">
        <v>113.4</v>
      </c>
      <c r="J174" s="14" t="s">
        <v>259</v>
      </c>
      <c r="K174" s="13" t="s">
        <v>90</v>
      </c>
    </row>
    <row r="175" spans="1:11" ht="14.25">
      <c r="A175" s="12">
        <v>174</v>
      </c>
      <c r="B175" s="13" t="s">
        <v>8</v>
      </c>
      <c r="C175" s="15">
        <v>2</v>
      </c>
      <c r="D175" s="15">
        <v>11</v>
      </c>
      <c r="E175" s="15">
        <v>1</v>
      </c>
      <c r="F175" s="14">
        <v>20</v>
      </c>
      <c r="G175" s="15">
        <v>4</v>
      </c>
      <c r="H175" s="15">
        <v>402</v>
      </c>
      <c r="I175" s="17">
        <v>89.5</v>
      </c>
      <c r="J175" s="14" t="s">
        <v>260</v>
      </c>
      <c r="K175" s="13" t="s">
        <v>90</v>
      </c>
    </row>
    <row r="176" spans="1:11" ht="14.25">
      <c r="A176" s="12">
        <v>175</v>
      </c>
      <c r="B176" s="13" t="s">
        <v>8</v>
      </c>
      <c r="C176" s="15">
        <v>2</v>
      </c>
      <c r="D176" s="15">
        <v>11</v>
      </c>
      <c r="E176" s="15">
        <v>1</v>
      </c>
      <c r="F176" s="14">
        <v>20</v>
      </c>
      <c r="G176" s="15">
        <v>4</v>
      </c>
      <c r="H176" s="15">
        <v>403</v>
      </c>
      <c r="I176" s="17">
        <v>89.5</v>
      </c>
      <c r="J176" s="14" t="s">
        <v>260</v>
      </c>
      <c r="K176" s="13" t="s">
        <v>90</v>
      </c>
    </row>
    <row r="177" spans="1:11" ht="14.25">
      <c r="A177" s="12">
        <v>176</v>
      </c>
      <c r="B177" s="13" t="s">
        <v>8</v>
      </c>
      <c r="C177" s="15">
        <v>2</v>
      </c>
      <c r="D177" s="15">
        <v>11</v>
      </c>
      <c r="E177" s="15">
        <v>1</v>
      </c>
      <c r="F177" s="14">
        <v>20</v>
      </c>
      <c r="G177" s="15">
        <v>4</v>
      </c>
      <c r="H177" s="15">
        <v>404</v>
      </c>
      <c r="I177" s="17">
        <v>89.04</v>
      </c>
      <c r="J177" s="14" t="s">
        <v>260</v>
      </c>
      <c r="K177" s="13" t="s">
        <v>90</v>
      </c>
    </row>
    <row r="178" spans="1:11" ht="14.25">
      <c r="A178" s="12">
        <v>177</v>
      </c>
      <c r="B178" s="13" t="s">
        <v>8</v>
      </c>
      <c r="C178" s="15">
        <v>2</v>
      </c>
      <c r="D178" s="15">
        <v>11</v>
      </c>
      <c r="E178" s="15">
        <v>1</v>
      </c>
      <c r="F178" s="14">
        <v>20</v>
      </c>
      <c r="G178" s="15">
        <v>5</v>
      </c>
      <c r="H178" s="15">
        <v>501</v>
      </c>
      <c r="I178" s="17">
        <v>113.4</v>
      </c>
      <c r="J178" s="14" t="s">
        <v>259</v>
      </c>
      <c r="K178" s="13" t="s">
        <v>90</v>
      </c>
    </row>
    <row r="179" spans="1:11" ht="14.25">
      <c r="A179" s="12">
        <v>178</v>
      </c>
      <c r="B179" s="13" t="s">
        <v>8</v>
      </c>
      <c r="C179" s="15">
        <v>2</v>
      </c>
      <c r="D179" s="15">
        <v>11</v>
      </c>
      <c r="E179" s="15">
        <v>1</v>
      </c>
      <c r="F179" s="14">
        <v>20</v>
      </c>
      <c r="G179" s="15">
        <v>5</v>
      </c>
      <c r="H179" s="15">
        <v>502</v>
      </c>
      <c r="I179" s="17">
        <v>89.5</v>
      </c>
      <c r="J179" s="14" t="s">
        <v>260</v>
      </c>
      <c r="K179" s="13" t="s">
        <v>90</v>
      </c>
    </row>
    <row r="180" spans="1:11" ht="14.25">
      <c r="A180" s="12">
        <v>179</v>
      </c>
      <c r="B180" s="13" t="s">
        <v>8</v>
      </c>
      <c r="C180" s="15">
        <v>2</v>
      </c>
      <c r="D180" s="15">
        <v>11</v>
      </c>
      <c r="E180" s="15">
        <v>1</v>
      </c>
      <c r="F180" s="14">
        <v>20</v>
      </c>
      <c r="G180" s="15">
        <v>5</v>
      </c>
      <c r="H180" s="15">
        <v>503</v>
      </c>
      <c r="I180" s="17">
        <v>89.5</v>
      </c>
      <c r="J180" s="14" t="s">
        <v>260</v>
      </c>
      <c r="K180" s="13" t="s">
        <v>90</v>
      </c>
    </row>
    <row r="181" spans="1:11" ht="14.25">
      <c r="A181" s="12">
        <v>180</v>
      </c>
      <c r="B181" s="13" t="s">
        <v>8</v>
      </c>
      <c r="C181" s="15">
        <v>2</v>
      </c>
      <c r="D181" s="15">
        <v>11</v>
      </c>
      <c r="E181" s="15">
        <v>1</v>
      </c>
      <c r="F181" s="14">
        <v>20</v>
      </c>
      <c r="G181" s="15">
        <v>5</v>
      </c>
      <c r="H181" s="15">
        <v>504</v>
      </c>
      <c r="I181" s="17">
        <v>89.04</v>
      </c>
      <c r="J181" s="14" t="s">
        <v>260</v>
      </c>
      <c r="K181" s="13" t="s">
        <v>90</v>
      </c>
    </row>
    <row r="182" spans="1:11" ht="14.25">
      <c r="A182" s="12">
        <v>181</v>
      </c>
      <c r="B182" s="13" t="s">
        <v>8</v>
      </c>
      <c r="C182" s="15">
        <v>2</v>
      </c>
      <c r="D182" s="15">
        <v>11</v>
      </c>
      <c r="E182" s="15">
        <v>1</v>
      </c>
      <c r="F182" s="14">
        <v>20</v>
      </c>
      <c r="G182" s="15">
        <v>6</v>
      </c>
      <c r="H182" s="15">
        <v>601</v>
      </c>
      <c r="I182" s="17">
        <v>113.4</v>
      </c>
      <c r="J182" s="14" t="s">
        <v>259</v>
      </c>
      <c r="K182" s="13" t="s">
        <v>90</v>
      </c>
    </row>
    <row r="183" spans="1:11" ht="14.25">
      <c r="A183" s="12">
        <v>182</v>
      </c>
      <c r="B183" s="13" t="s">
        <v>8</v>
      </c>
      <c r="C183" s="15">
        <v>2</v>
      </c>
      <c r="D183" s="15">
        <v>11</v>
      </c>
      <c r="E183" s="15">
        <v>1</v>
      </c>
      <c r="F183" s="14">
        <v>20</v>
      </c>
      <c r="G183" s="15">
        <v>6</v>
      </c>
      <c r="H183" s="15">
        <v>602</v>
      </c>
      <c r="I183" s="17">
        <v>89.5</v>
      </c>
      <c r="J183" s="14" t="s">
        <v>260</v>
      </c>
      <c r="K183" s="13" t="s">
        <v>90</v>
      </c>
    </row>
    <row r="184" spans="1:11" ht="14.25">
      <c r="A184" s="12">
        <v>183</v>
      </c>
      <c r="B184" s="13" t="s">
        <v>8</v>
      </c>
      <c r="C184" s="15">
        <v>2</v>
      </c>
      <c r="D184" s="15">
        <v>11</v>
      </c>
      <c r="E184" s="15">
        <v>1</v>
      </c>
      <c r="F184" s="14">
        <v>20</v>
      </c>
      <c r="G184" s="15">
        <v>6</v>
      </c>
      <c r="H184" s="15">
        <v>603</v>
      </c>
      <c r="I184" s="17">
        <v>89.5</v>
      </c>
      <c r="J184" s="14" t="s">
        <v>260</v>
      </c>
      <c r="K184" s="13" t="s">
        <v>90</v>
      </c>
    </row>
    <row r="185" spans="1:11" ht="14.25">
      <c r="A185" s="12">
        <v>184</v>
      </c>
      <c r="B185" s="13" t="s">
        <v>8</v>
      </c>
      <c r="C185" s="15">
        <v>2</v>
      </c>
      <c r="D185" s="15">
        <v>11</v>
      </c>
      <c r="E185" s="15">
        <v>1</v>
      </c>
      <c r="F185" s="14">
        <v>20</v>
      </c>
      <c r="G185" s="15">
        <v>6</v>
      </c>
      <c r="H185" s="15">
        <v>604</v>
      </c>
      <c r="I185" s="17">
        <v>89.04</v>
      </c>
      <c r="J185" s="14" t="s">
        <v>260</v>
      </c>
      <c r="K185" s="13" t="s">
        <v>90</v>
      </c>
    </row>
    <row r="186" spans="1:11" ht="14.25">
      <c r="A186" s="12">
        <v>185</v>
      </c>
      <c r="B186" s="13" t="s">
        <v>8</v>
      </c>
      <c r="C186" s="15">
        <v>2</v>
      </c>
      <c r="D186" s="15">
        <v>11</v>
      </c>
      <c r="E186" s="15">
        <v>1</v>
      </c>
      <c r="F186" s="14">
        <v>20</v>
      </c>
      <c r="G186" s="15">
        <v>7</v>
      </c>
      <c r="H186" s="15">
        <v>701</v>
      </c>
      <c r="I186" s="17">
        <v>113.4</v>
      </c>
      <c r="J186" s="14" t="s">
        <v>259</v>
      </c>
      <c r="K186" s="13" t="s">
        <v>90</v>
      </c>
    </row>
    <row r="187" spans="1:11" ht="14.25">
      <c r="A187" s="12">
        <v>186</v>
      </c>
      <c r="B187" s="13" t="s">
        <v>8</v>
      </c>
      <c r="C187" s="15">
        <v>2</v>
      </c>
      <c r="D187" s="15">
        <v>11</v>
      </c>
      <c r="E187" s="15">
        <v>1</v>
      </c>
      <c r="F187" s="14">
        <v>20</v>
      </c>
      <c r="G187" s="15">
        <v>7</v>
      </c>
      <c r="H187" s="15">
        <v>702</v>
      </c>
      <c r="I187" s="17">
        <v>89.5</v>
      </c>
      <c r="J187" s="14" t="s">
        <v>260</v>
      </c>
      <c r="K187" s="13" t="s">
        <v>90</v>
      </c>
    </row>
    <row r="188" spans="1:11" ht="14.25">
      <c r="A188" s="12">
        <v>187</v>
      </c>
      <c r="B188" s="13" t="s">
        <v>8</v>
      </c>
      <c r="C188" s="15">
        <v>2</v>
      </c>
      <c r="D188" s="15">
        <v>11</v>
      </c>
      <c r="E188" s="15">
        <v>1</v>
      </c>
      <c r="F188" s="14">
        <v>20</v>
      </c>
      <c r="G188" s="15">
        <v>7</v>
      </c>
      <c r="H188" s="15">
        <v>703</v>
      </c>
      <c r="I188" s="17">
        <v>89.5</v>
      </c>
      <c r="J188" s="14" t="s">
        <v>260</v>
      </c>
      <c r="K188" s="13" t="s">
        <v>90</v>
      </c>
    </row>
    <row r="189" spans="1:11" ht="14.25">
      <c r="A189" s="12">
        <v>188</v>
      </c>
      <c r="B189" s="13" t="s">
        <v>8</v>
      </c>
      <c r="C189" s="15">
        <v>2</v>
      </c>
      <c r="D189" s="15">
        <v>11</v>
      </c>
      <c r="E189" s="15">
        <v>1</v>
      </c>
      <c r="F189" s="14">
        <v>20</v>
      </c>
      <c r="G189" s="15">
        <v>7</v>
      </c>
      <c r="H189" s="15">
        <v>704</v>
      </c>
      <c r="I189" s="17">
        <v>89.04</v>
      </c>
      <c r="J189" s="14" t="s">
        <v>260</v>
      </c>
      <c r="K189" s="13" t="s">
        <v>90</v>
      </c>
    </row>
    <row r="190" spans="1:11" ht="14.25">
      <c r="A190" s="12">
        <v>189</v>
      </c>
      <c r="B190" s="13" t="s">
        <v>8</v>
      </c>
      <c r="C190" s="15">
        <v>2</v>
      </c>
      <c r="D190" s="15">
        <v>11</v>
      </c>
      <c r="E190" s="15">
        <v>1</v>
      </c>
      <c r="F190" s="14">
        <v>20</v>
      </c>
      <c r="G190" s="15">
        <v>8</v>
      </c>
      <c r="H190" s="15">
        <v>801</v>
      </c>
      <c r="I190" s="17">
        <v>113.4</v>
      </c>
      <c r="J190" s="14" t="s">
        <v>259</v>
      </c>
      <c r="K190" s="13" t="s">
        <v>90</v>
      </c>
    </row>
    <row r="191" spans="1:11" ht="14.25">
      <c r="A191" s="12">
        <v>190</v>
      </c>
      <c r="B191" s="13" t="s">
        <v>8</v>
      </c>
      <c r="C191" s="15">
        <v>2</v>
      </c>
      <c r="D191" s="15">
        <v>11</v>
      </c>
      <c r="E191" s="15">
        <v>1</v>
      </c>
      <c r="F191" s="14">
        <v>20</v>
      </c>
      <c r="G191" s="15">
        <v>8</v>
      </c>
      <c r="H191" s="15">
        <v>802</v>
      </c>
      <c r="I191" s="17">
        <v>89.5</v>
      </c>
      <c r="J191" s="14" t="s">
        <v>260</v>
      </c>
      <c r="K191" s="13" t="s">
        <v>90</v>
      </c>
    </row>
    <row r="192" spans="1:11" ht="14.25">
      <c r="A192" s="12">
        <v>191</v>
      </c>
      <c r="B192" s="13" t="s">
        <v>8</v>
      </c>
      <c r="C192" s="15">
        <v>2</v>
      </c>
      <c r="D192" s="15">
        <v>11</v>
      </c>
      <c r="E192" s="15">
        <v>1</v>
      </c>
      <c r="F192" s="14">
        <v>20</v>
      </c>
      <c r="G192" s="15">
        <v>8</v>
      </c>
      <c r="H192" s="15">
        <v>803</v>
      </c>
      <c r="I192" s="17">
        <v>89.5</v>
      </c>
      <c r="J192" s="14" t="s">
        <v>260</v>
      </c>
      <c r="K192" s="13" t="s">
        <v>90</v>
      </c>
    </row>
    <row r="193" spans="1:11" ht="14.25">
      <c r="A193" s="12">
        <v>192</v>
      </c>
      <c r="B193" s="13" t="s">
        <v>8</v>
      </c>
      <c r="C193" s="15">
        <v>2</v>
      </c>
      <c r="D193" s="15">
        <v>11</v>
      </c>
      <c r="E193" s="15">
        <v>1</v>
      </c>
      <c r="F193" s="14">
        <v>20</v>
      </c>
      <c r="G193" s="15">
        <v>8</v>
      </c>
      <c r="H193" s="15">
        <v>804</v>
      </c>
      <c r="I193" s="17">
        <v>89.04</v>
      </c>
      <c r="J193" s="14" t="s">
        <v>260</v>
      </c>
      <c r="K193" s="13" t="s">
        <v>90</v>
      </c>
    </row>
    <row r="194" spans="1:11" ht="14.25">
      <c r="A194" s="12">
        <v>193</v>
      </c>
      <c r="B194" s="13" t="s">
        <v>8</v>
      </c>
      <c r="C194" s="15">
        <v>2</v>
      </c>
      <c r="D194" s="15">
        <v>11</v>
      </c>
      <c r="E194" s="15">
        <v>1</v>
      </c>
      <c r="F194" s="14">
        <v>20</v>
      </c>
      <c r="G194" s="15">
        <v>9</v>
      </c>
      <c r="H194" s="15">
        <v>901</v>
      </c>
      <c r="I194" s="17">
        <v>113.4</v>
      </c>
      <c r="J194" s="14" t="s">
        <v>259</v>
      </c>
      <c r="K194" s="13" t="s">
        <v>90</v>
      </c>
    </row>
    <row r="195" spans="1:11" ht="14.25">
      <c r="A195" s="12">
        <v>194</v>
      </c>
      <c r="B195" s="13" t="s">
        <v>8</v>
      </c>
      <c r="C195" s="15">
        <v>2</v>
      </c>
      <c r="D195" s="15">
        <v>11</v>
      </c>
      <c r="E195" s="15">
        <v>1</v>
      </c>
      <c r="F195" s="14">
        <v>20</v>
      </c>
      <c r="G195" s="15">
        <v>9</v>
      </c>
      <c r="H195" s="15">
        <v>902</v>
      </c>
      <c r="I195" s="17">
        <v>89.5</v>
      </c>
      <c r="J195" s="14" t="s">
        <v>260</v>
      </c>
      <c r="K195" s="13" t="s">
        <v>90</v>
      </c>
    </row>
    <row r="196" spans="1:11" ht="14.25">
      <c r="A196" s="12">
        <v>195</v>
      </c>
      <c r="B196" s="13" t="s">
        <v>8</v>
      </c>
      <c r="C196" s="15">
        <v>2</v>
      </c>
      <c r="D196" s="15">
        <v>11</v>
      </c>
      <c r="E196" s="15">
        <v>1</v>
      </c>
      <c r="F196" s="14">
        <v>20</v>
      </c>
      <c r="G196" s="15">
        <v>9</v>
      </c>
      <c r="H196" s="15">
        <v>903</v>
      </c>
      <c r="I196" s="17">
        <v>89.5</v>
      </c>
      <c r="J196" s="14" t="s">
        <v>260</v>
      </c>
      <c r="K196" s="13" t="s">
        <v>90</v>
      </c>
    </row>
    <row r="197" spans="1:11" ht="14.25">
      <c r="A197" s="12">
        <v>196</v>
      </c>
      <c r="B197" s="13" t="s">
        <v>8</v>
      </c>
      <c r="C197" s="15">
        <v>2</v>
      </c>
      <c r="D197" s="15">
        <v>11</v>
      </c>
      <c r="E197" s="15">
        <v>1</v>
      </c>
      <c r="F197" s="14">
        <v>20</v>
      </c>
      <c r="G197" s="15">
        <v>9</v>
      </c>
      <c r="H197" s="15">
        <v>904</v>
      </c>
      <c r="I197" s="17">
        <v>89.04</v>
      </c>
      <c r="J197" s="14" t="s">
        <v>260</v>
      </c>
      <c r="K197" s="13" t="s">
        <v>90</v>
      </c>
    </row>
    <row r="198" spans="1:11" ht="14.25">
      <c r="A198" s="12">
        <v>197</v>
      </c>
      <c r="B198" s="13" t="s">
        <v>8</v>
      </c>
      <c r="C198" s="15">
        <v>2</v>
      </c>
      <c r="D198" s="15">
        <v>11</v>
      </c>
      <c r="E198" s="15">
        <v>1</v>
      </c>
      <c r="F198" s="14">
        <v>20</v>
      </c>
      <c r="G198" s="15">
        <v>10</v>
      </c>
      <c r="H198" s="15">
        <v>1001</v>
      </c>
      <c r="I198" s="17">
        <v>113.4</v>
      </c>
      <c r="J198" s="14" t="s">
        <v>259</v>
      </c>
      <c r="K198" s="13" t="s">
        <v>90</v>
      </c>
    </row>
    <row r="199" spans="1:11" ht="14.25">
      <c r="A199" s="12">
        <v>198</v>
      </c>
      <c r="B199" s="13" t="s">
        <v>8</v>
      </c>
      <c r="C199" s="15">
        <v>2</v>
      </c>
      <c r="D199" s="15">
        <v>11</v>
      </c>
      <c r="E199" s="15">
        <v>1</v>
      </c>
      <c r="F199" s="14">
        <v>20</v>
      </c>
      <c r="G199" s="15">
        <v>10</v>
      </c>
      <c r="H199" s="15">
        <v>1002</v>
      </c>
      <c r="I199" s="17">
        <v>89.5</v>
      </c>
      <c r="J199" s="14" t="s">
        <v>260</v>
      </c>
      <c r="K199" s="13" t="s">
        <v>90</v>
      </c>
    </row>
    <row r="200" spans="1:11" ht="14.25">
      <c r="A200" s="12">
        <v>199</v>
      </c>
      <c r="B200" s="13" t="s">
        <v>8</v>
      </c>
      <c r="C200" s="15">
        <v>2</v>
      </c>
      <c r="D200" s="15">
        <v>11</v>
      </c>
      <c r="E200" s="15">
        <v>1</v>
      </c>
      <c r="F200" s="14">
        <v>20</v>
      </c>
      <c r="G200" s="15">
        <v>10</v>
      </c>
      <c r="H200" s="15">
        <v>1003</v>
      </c>
      <c r="I200" s="17">
        <v>89.5</v>
      </c>
      <c r="J200" s="14" t="s">
        <v>260</v>
      </c>
      <c r="K200" s="13" t="s">
        <v>90</v>
      </c>
    </row>
    <row r="201" spans="1:11" ht="14.25">
      <c r="A201" s="12">
        <v>200</v>
      </c>
      <c r="B201" s="13" t="s">
        <v>8</v>
      </c>
      <c r="C201" s="15">
        <v>2</v>
      </c>
      <c r="D201" s="15">
        <v>11</v>
      </c>
      <c r="E201" s="15">
        <v>1</v>
      </c>
      <c r="F201" s="14">
        <v>20</v>
      </c>
      <c r="G201" s="15">
        <v>10</v>
      </c>
      <c r="H201" s="15">
        <v>1004</v>
      </c>
      <c r="I201" s="17">
        <v>89.04</v>
      </c>
      <c r="J201" s="14" t="s">
        <v>260</v>
      </c>
      <c r="K201" s="13" t="s">
        <v>90</v>
      </c>
    </row>
    <row r="202" spans="1:11" ht="14.25">
      <c r="A202" s="12">
        <v>201</v>
      </c>
      <c r="B202" s="13" t="s">
        <v>8</v>
      </c>
      <c r="C202" s="15">
        <v>2</v>
      </c>
      <c r="D202" s="15">
        <v>11</v>
      </c>
      <c r="E202" s="15">
        <v>1</v>
      </c>
      <c r="F202" s="14">
        <v>20</v>
      </c>
      <c r="G202" s="15">
        <v>11</v>
      </c>
      <c r="H202" s="15">
        <v>1101</v>
      </c>
      <c r="I202" s="17">
        <v>113.4</v>
      </c>
      <c r="J202" s="14" t="s">
        <v>259</v>
      </c>
      <c r="K202" s="13" t="s">
        <v>90</v>
      </c>
    </row>
    <row r="203" spans="1:11" ht="14.25">
      <c r="A203" s="12">
        <v>202</v>
      </c>
      <c r="B203" s="13" t="s">
        <v>8</v>
      </c>
      <c r="C203" s="15">
        <v>2</v>
      </c>
      <c r="D203" s="15">
        <v>11</v>
      </c>
      <c r="E203" s="15">
        <v>1</v>
      </c>
      <c r="F203" s="14">
        <v>20</v>
      </c>
      <c r="G203" s="15">
        <v>11</v>
      </c>
      <c r="H203" s="15">
        <v>1102</v>
      </c>
      <c r="I203" s="17">
        <v>89.5</v>
      </c>
      <c r="J203" s="14" t="s">
        <v>260</v>
      </c>
      <c r="K203" s="13" t="s">
        <v>90</v>
      </c>
    </row>
    <row r="204" spans="1:11" ht="14.25">
      <c r="A204" s="12">
        <v>203</v>
      </c>
      <c r="B204" s="13" t="s">
        <v>8</v>
      </c>
      <c r="C204" s="15">
        <v>2</v>
      </c>
      <c r="D204" s="15">
        <v>11</v>
      </c>
      <c r="E204" s="15">
        <v>1</v>
      </c>
      <c r="F204" s="14">
        <v>20</v>
      </c>
      <c r="G204" s="15">
        <v>11</v>
      </c>
      <c r="H204" s="15">
        <v>1103</v>
      </c>
      <c r="I204" s="17">
        <v>89.5</v>
      </c>
      <c r="J204" s="14" t="s">
        <v>260</v>
      </c>
      <c r="K204" s="13" t="s">
        <v>90</v>
      </c>
    </row>
    <row r="205" spans="1:11" ht="14.25">
      <c r="A205" s="12">
        <v>204</v>
      </c>
      <c r="B205" s="13" t="s">
        <v>8</v>
      </c>
      <c r="C205" s="15">
        <v>2</v>
      </c>
      <c r="D205" s="15">
        <v>11</v>
      </c>
      <c r="E205" s="15">
        <v>1</v>
      </c>
      <c r="F205" s="14">
        <v>20</v>
      </c>
      <c r="G205" s="15">
        <v>11</v>
      </c>
      <c r="H205" s="15">
        <v>1104</v>
      </c>
      <c r="I205" s="17">
        <v>89.04</v>
      </c>
      <c r="J205" s="14" t="s">
        <v>260</v>
      </c>
      <c r="K205" s="13" t="s">
        <v>90</v>
      </c>
    </row>
    <row r="206" spans="1:11" ht="14.25">
      <c r="A206" s="12">
        <v>205</v>
      </c>
      <c r="B206" s="13" t="s">
        <v>8</v>
      </c>
      <c r="C206" s="15">
        <v>2</v>
      </c>
      <c r="D206" s="15">
        <v>11</v>
      </c>
      <c r="E206" s="15">
        <v>1</v>
      </c>
      <c r="F206" s="14">
        <v>20</v>
      </c>
      <c r="G206" s="15">
        <v>12</v>
      </c>
      <c r="H206" s="15">
        <v>1201</v>
      </c>
      <c r="I206" s="17">
        <v>113.4</v>
      </c>
      <c r="J206" s="14" t="s">
        <v>259</v>
      </c>
      <c r="K206" s="13" t="s">
        <v>90</v>
      </c>
    </row>
    <row r="207" spans="1:11" ht="14.25">
      <c r="A207" s="12">
        <v>206</v>
      </c>
      <c r="B207" s="13" t="s">
        <v>8</v>
      </c>
      <c r="C207" s="15">
        <v>2</v>
      </c>
      <c r="D207" s="15">
        <v>11</v>
      </c>
      <c r="E207" s="15">
        <v>1</v>
      </c>
      <c r="F207" s="14">
        <v>20</v>
      </c>
      <c r="G207" s="15">
        <v>12</v>
      </c>
      <c r="H207" s="15">
        <v>1202</v>
      </c>
      <c r="I207" s="17">
        <v>89.5</v>
      </c>
      <c r="J207" s="14" t="s">
        <v>260</v>
      </c>
      <c r="K207" s="13" t="s">
        <v>90</v>
      </c>
    </row>
    <row r="208" spans="1:11" ht="14.25">
      <c r="A208" s="12">
        <v>207</v>
      </c>
      <c r="B208" s="13" t="s">
        <v>8</v>
      </c>
      <c r="C208" s="15">
        <v>2</v>
      </c>
      <c r="D208" s="15">
        <v>11</v>
      </c>
      <c r="E208" s="15">
        <v>1</v>
      </c>
      <c r="F208" s="14">
        <v>20</v>
      </c>
      <c r="G208" s="15">
        <v>12</v>
      </c>
      <c r="H208" s="15">
        <v>1203</v>
      </c>
      <c r="I208" s="17">
        <v>89.5</v>
      </c>
      <c r="J208" s="14" t="s">
        <v>260</v>
      </c>
      <c r="K208" s="13" t="s">
        <v>90</v>
      </c>
    </row>
    <row r="209" spans="1:11" ht="14.25">
      <c r="A209" s="12">
        <v>208</v>
      </c>
      <c r="B209" s="13" t="s">
        <v>8</v>
      </c>
      <c r="C209" s="15">
        <v>2</v>
      </c>
      <c r="D209" s="15">
        <v>11</v>
      </c>
      <c r="E209" s="15">
        <v>1</v>
      </c>
      <c r="F209" s="14">
        <v>20</v>
      </c>
      <c r="G209" s="15">
        <v>12</v>
      </c>
      <c r="H209" s="15">
        <v>1204</v>
      </c>
      <c r="I209" s="17">
        <v>89.04</v>
      </c>
      <c r="J209" s="14" t="s">
        <v>260</v>
      </c>
      <c r="K209" s="13" t="s">
        <v>90</v>
      </c>
    </row>
    <row r="210" spans="1:11" ht="14.25">
      <c r="A210" s="12">
        <v>209</v>
      </c>
      <c r="B210" s="13" t="s">
        <v>8</v>
      </c>
      <c r="C210" s="15">
        <v>2</v>
      </c>
      <c r="D210" s="15">
        <v>11</v>
      </c>
      <c r="E210" s="15">
        <v>1</v>
      </c>
      <c r="F210" s="14">
        <v>20</v>
      </c>
      <c r="G210" s="15">
        <v>13</v>
      </c>
      <c r="H210" s="15">
        <v>1301</v>
      </c>
      <c r="I210" s="17">
        <v>113.4</v>
      </c>
      <c r="J210" s="14" t="s">
        <v>259</v>
      </c>
      <c r="K210" s="13" t="s">
        <v>90</v>
      </c>
    </row>
    <row r="211" spans="1:11" ht="14.25">
      <c r="A211" s="12">
        <v>210</v>
      </c>
      <c r="B211" s="13" t="s">
        <v>8</v>
      </c>
      <c r="C211" s="15">
        <v>2</v>
      </c>
      <c r="D211" s="15">
        <v>11</v>
      </c>
      <c r="E211" s="15">
        <v>1</v>
      </c>
      <c r="F211" s="14">
        <v>20</v>
      </c>
      <c r="G211" s="15">
        <v>13</v>
      </c>
      <c r="H211" s="15">
        <v>1302</v>
      </c>
      <c r="I211" s="17">
        <v>89.5</v>
      </c>
      <c r="J211" s="14" t="s">
        <v>260</v>
      </c>
      <c r="K211" s="13" t="s">
        <v>90</v>
      </c>
    </row>
    <row r="212" spans="1:11" ht="14.25">
      <c r="A212" s="12">
        <v>211</v>
      </c>
      <c r="B212" s="13" t="s">
        <v>8</v>
      </c>
      <c r="C212" s="15">
        <v>2</v>
      </c>
      <c r="D212" s="15">
        <v>11</v>
      </c>
      <c r="E212" s="15">
        <v>1</v>
      </c>
      <c r="F212" s="14">
        <v>20</v>
      </c>
      <c r="G212" s="15">
        <v>13</v>
      </c>
      <c r="H212" s="15">
        <v>1303</v>
      </c>
      <c r="I212" s="17">
        <v>89.5</v>
      </c>
      <c r="J212" s="14" t="s">
        <v>260</v>
      </c>
      <c r="K212" s="13" t="s">
        <v>90</v>
      </c>
    </row>
    <row r="213" spans="1:11" ht="14.25">
      <c r="A213" s="12">
        <v>212</v>
      </c>
      <c r="B213" s="13" t="s">
        <v>8</v>
      </c>
      <c r="C213" s="15">
        <v>2</v>
      </c>
      <c r="D213" s="15">
        <v>11</v>
      </c>
      <c r="E213" s="15">
        <v>1</v>
      </c>
      <c r="F213" s="14">
        <v>20</v>
      </c>
      <c r="G213" s="15">
        <v>13</v>
      </c>
      <c r="H213" s="15">
        <v>1304</v>
      </c>
      <c r="I213" s="17">
        <v>89.04</v>
      </c>
      <c r="J213" s="14" t="s">
        <v>260</v>
      </c>
      <c r="K213" s="13" t="s">
        <v>90</v>
      </c>
    </row>
    <row r="214" spans="1:11" ht="14.25">
      <c r="A214" s="12">
        <v>213</v>
      </c>
      <c r="B214" s="13" t="s">
        <v>8</v>
      </c>
      <c r="C214" s="15">
        <v>2</v>
      </c>
      <c r="D214" s="15">
        <v>11</v>
      </c>
      <c r="E214" s="15">
        <v>1</v>
      </c>
      <c r="F214" s="14">
        <v>20</v>
      </c>
      <c r="G214" s="15">
        <v>14</v>
      </c>
      <c r="H214" s="15">
        <v>1401</v>
      </c>
      <c r="I214" s="17">
        <v>113.4</v>
      </c>
      <c r="J214" s="14" t="s">
        <v>259</v>
      </c>
      <c r="K214" s="13" t="s">
        <v>90</v>
      </c>
    </row>
    <row r="215" spans="1:11" ht="14.25">
      <c r="A215" s="12">
        <v>214</v>
      </c>
      <c r="B215" s="13" t="s">
        <v>8</v>
      </c>
      <c r="C215" s="15">
        <v>2</v>
      </c>
      <c r="D215" s="15">
        <v>11</v>
      </c>
      <c r="E215" s="15">
        <v>1</v>
      </c>
      <c r="F215" s="14">
        <v>20</v>
      </c>
      <c r="G215" s="15">
        <v>14</v>
      </c>
      <c r="H215" s="15">
        <v>1402</v>
      </c>
      <c r="I215" s="17">
        <v>89.5</v>
      </c>
      <c r="J215" s="14" t="s">
        <v>260</v>
      </c>
      <c r="K215" s="13" t="s">
        <v>90</v>
      </c>
    </row>
    <row r="216" spans="1:11" ht="14.25">
      <c r="A216" s="12">
        <v>215</v>
      </c>
      <c r="B216" s="13" t="s">
        <v>8</v>
      </c>
      <c r="C216" s="15">
        <v>2</v>
      </c>
      <c r="D216" s="15">
        <v>11</v>
      </c>
      <c r="E216" s="15">
        <v>1</v>
      </c>
      <c r="F216" s="14">
        <v>20</v>
      </c>
      <c r="G216" s="15">
        <v>14</v>
      </c>
      <c r="H216" s="15">
        <v>1403</v>
      </c>
      <c r="I216" s="17">
        <v>89.5</v>
      </c>
      <c r="J216" s="14" t="s">
        <v>260</v>
      </c>
      <c r="K216" s="13" t="s">
        <v>90</v>
      </c>
    </row>
    <row r="217" spans="1:11" ht="14.25">
      <c r="A217" s="12">
        <v>216</v>
      </c>
      <c r="B217" s="13" t="s">
        <v>8</v>
      </c>
      <c r="C217" s="15">
        <v>2</v>
      </c>
      <c r="D217" s="15">
        <v>11</v>
      </c>
      <c r="E217" s="15">
        <v>1</v>
      </c>
      <c r="F217" s="14">
        <v>20</v>
      </c>
      <c r="G217" s="15">
        <v>14</v>
      </c>
      <c r="H217" s="15">
        <v>1404</v>
      </c>
      <c r="I217" s="17">
        <v>89.04</v>
      </c>
      <c r="J217" s="14" t="s">
        <v>260</v>
      </c>
      <c r="K217" s="13" t="s">
        <v>90</v>
      </c>
    </row>
    <row r="218" spans="1:11" ht="14.25">
      <c r="A218" s="12">
        <v>217</v>
      </c>
      <c r="B218" s="13" t="s">
        <v>8</v>
      </c>
      <c r="C218" s="15">
        <v>2</v>
      </c>
      <c r="D218" s="15">
        <v>11</v>
      </c>
      <c r="E218" s="15">
        <v>1</v>
      </c>
      <c r="F218" s="14">
        <v>20</v>
      </c>
      <c r="G218" s="15">
        <v>15</v>
      </c>
      <c r="H218" s="15">
        <v>1501</v>
      </c>
      <c r="I218" s="17">
        <v>113.4</v>
      </c>
      <c r="J218" s="14" t="s">
        <v>259</v>
      </c>
      <c r="K218" s="13" t="s">
        <v>90</v>
      </c>
    </row>
    <row r="219" spans="1:11" ht="14.25">
      <c r="A219" s="12">
        <v>218</v>
      </c>
      <c r="B219" s="13" t="s">
        <v>8</v>
      </c>
      <c r="C219" s="15">
        <v>2</v>
      </c>
      <c r="D219" s="15">
        <v>11</v>
      </c>
      <c r="E219" s="15">
        <v>1</v>
      </c>
      <c r="F219" s="14">
        <v>20</v>
      </c>
      <c r="G219" s="15">
        <v>15</v>
      </c>
      <c r="H219" s="15">
        <v>1502</v>
      </c>
      <c r="I219" s="17">
        <v>89.5</v>
      </c>
      <c r="J219" s="14" t="s">
        <v>260</v>
      </c>
      <c r="K219" s="13" t="s">
        <v>90</v>
      </c>
    </row>
    <row r="220" spans="1:11" ht="14.25">
      <c r="A220" s="12">
        <v>219</v>
      </c>
      <c r="B220" s="13" t="s">
        <v>8</v>
      </c>
      <c r="C220" s="15">
        <v>2</v>
      </c>
      <c r="D220" s="15">
        <v>11</v>
      </c>
      <c r="E220" s="15">
        <v>1</v>
      </c>
      <c r="F220" s="14">
        <v>20</v>
      </c>
      <c r="G220" s="15">
        <v>15</v>
      </c>
      <c r="H220" s="15">
        <v>1503</v>
      </c>
      <c r="I220" s="17">
        <v>89.5</v>
      </c>
      <c r="J220" s="14" t="s">
        <v>260</v>
      </c>
      <c r="K220" s="13" t="s">
        <v>90</v>
      </c>
    </row>
    <row r="221" spans="1:11" ht="14.25">
      <c r="A221" s="12">
        <v>220</v>
      </c>
      <c r="B221" s="13" t="s">
        <v>8</v>
      </c>
      <c r="C221" s="15">
        <v>2</v>
      </c>
      <c r="D221" s="15">
        <v>11</v>
      </c>
      <c r="E221" s="15">
        <v>1</v>
      </c>
      <c r="F221" s="14">
        <v>20</v>
      </c>
      <c r="G221" s="15">
        <v>15</v>
      </c>
      <c r="H221" s="15">
        <v>1504</v>
      </c>
      <c r="I221" s="17">
        <v>89.04</v>
      </c>
      <c r="J221" s="14" t="s">
        <v>260</v>
      </c>
      <c r="K221" s="13" t="s">
        <v>90</v>
      </c>
    </row>
    <row r="222" spans="1:11" ht="14.25">
      <c r="A222" s="12">
        <v>221</v>
      </c>
      <c r="B222" s="13" t="s">
        <v>8</v>
      </c>
      <c r="C222" s="15">
        <v>2</v>
      </c>
      <c r="D222" s="15">
        <v>11</v>
      </c>
      <c r="E222" s="15">
        <v>1</v>
      </c>
      <c r="F222" s="14">
        <v>20</v>
      </c>
      <c r="G222" s="15">
        <v>16</v>
      </c>
      <c r="H222" s="15">
        <v>1601</v>
      </c>
      <c r="I222" s="17">
        <v>113.4</v>
      </c>
      <c r="J222" s="14" t="s">
        <v>259</v>
      </c>
      <c r="K222" s="13" t="s">
        <v>90</v>
      </c>
    </row>
    <row r="223" spans="1:11" ht="14.25">
      <c r="A223" s="12">
        <v>222</v>
      </c>
      <c r="B223" s="13" t="s">
        <v>8</v>
      </c>
      <c r="C223" s="15">
        <v>2</v>
      </c>
      <c r="D223" s="15">
        <v>11</v>
      </c>
      <c r="E223" s="15">
        <v>1</v>
      </c>
      <c r="F223" s="14">
        <v>20</v>
      </c>
      <c r="G223" s="15">
        <v>16</v>
      </c>
      <c r="H223" s="15">
        <v>1602</v>
      </c>
      <c r="I223" s="17">
        <v>89.5</v>
      </c>
      <c r="J223" s="14" t="s">
        <v>260</v>
      </c>
      <c r="K223" s="13" t="s">
        <v>90</v>
      </c>
    </row>
    <row r="224" spans="1:11" ht="14.25">
      <c r="A224" s="12">
        <v>223</v>
      </c>
      <c r="B224" s="13" t="s">
        <v>8</v>
      </c>
      <c r="C224" s="15">
        <v>2</v>
      </c>
      <c r="D224" s="15">
        <v>11</v>
      </c>
      <c r="E224" s="15">
        <v>1</v>
      </c>
      <c r="F224" s="14">
        <v>20</v>
      </c>
      <c r="G224" s="15">
        <v>16</v>
      </c>
      <c r="H224" s="15">
        <v>1603</v>
      </c>
      <c r="I224" s="17">
        <v>89.5</v>
      </c>
      <c r="J224" s="14" t="s">
        <v>260</v>
      </c>
      <c r="K224" s="13" t="s">
        <v>90</v>
      </c>
    </row>
    <row r="225" spans="1:11" ht="14.25">
      <c r="A225" s="12">
        <v>224</v>
      </c>
      <c r="B225" s="13" t="s">
        <v>8</v>
      </c>
      <c r="C225" s="15">
        <v>2</v>
      </c>
      <c r="D225" s="15">
        <v>11</v>
      </c>
      <c r="E225" s="15">
        <v>1</v>
      </c>
      <c r="F225" s="14">
        <v>20</v>
      </c>
      <c r="G225" s="15">
        <v>16</v>
      </c>
      <c r="H225" s="15">
        <v>1604</v>
      </c>
      <c r="I225" s="17">
        <v>89.04</v>
      </c>
      <c r="J225" s="14" t="s">
        <v>260</v>
      </c>
      <c r="K225" s="13" t="s">
        <v>90</v>
      </c>
    </row>
    <row r="226" spans="1:11" ht="14.25">
      <c r="A226" s="12">
        <v>225</v>
      </c>
      <c r="B226" s="13" t="s">
        <v>8</v>
      </c>
      <c r="C226" s="15">
        <v>2</v>
      </c>
      <c r="D226" s="15">
        <v>11</v>
      </c>
      <c r="E226" s="15">
        <v>1</v>
      </c>
      <c r="F226" s="14">
        <v>20</v>
      </c>
      <c r="G226" s="15">
        <v>17</v>
      </c>
      <c r="H226" s="15">
        <v>1701</v>
      </c>
      <c r="I226" s="17">
        <v>113.4</v>
      </c>
      <c r="J226" s="14" t="s">
        <v>259</v>
      </c>
      <c r="K226" s="13" t="s">
        <v>90</v>
      </c>
    </row>
    <row r="227" spans="1:11" ht="14.25">
      <c r="A227" s="12">
        <v>226</v>
      </c>
      <c r="B227" s="13" t="s">
        <v>8</v>
      </c>
      <c r="C227" s="15">
        <v>2</v>
      </c>
      <c r="D227" s="15">
        <v>11</v>
      </c>
      <c r="E227" s="15">
        <v>1</v>
      </c>
      <c r="F227" s="14">
        <v>20</v>
      </c>
      <c r="G227" s="15">
        <v>17</v>
      </c>
      <c r="H227" s="15">
        <v>1702</v>
      </c>
      <c r="I227" s="17">
        <v>89.5</v>
      </c>
      <c r="J227" s="14" t="s">
        <v>260</v>
      </c>
      <c r="K227" s="13" t="s">
        <v>90</v>
      </c>
    </row>
    <row r="228" spans="1:11" ht="14.25">
      <c r="A228" s="12">
        <v>227</v>
      </c>
      <c r="B228" s="13" t="s">
        <v>8</v>
      </c>
      <c r="C228" s="15">
        <v>2</v>
      </c>
      <c r="D228" s="15">
        <v>11</v>
      </c>
      <c r="E228" s="15">
        <v>1</v>
      </c>
      <c r="F228" s="14">
        <v>20</v>
      </c>
      <c r="G228" s="15">
        <v>17</v>
      </c>
      <c r="H228" s="15">
        <v>1703</v>
      </c>
      <c r="I228" s="17">
        <v>89.5</v>
      </c>
      <c r="J228" s="14" t="s">
        <v>260</v>
      </c>
      <c r="K228" s="13" t="s">
        <v>90</v>
      </c>
    </row>
    <row r="229" spans="1:11" ht="14.25">
      <c r="A229" s="12">
        <v>228</v>
      </c>
      <c r="B229" s="13" t="s">
        <v>8</v>
      </c>
      <c r="C229" s="15">
        <v>2</v>
      </c>
      <c r="D229" s="15">
        <v>11</v>
      </c>
      <c r="E229" s="15">
        <v>1</v>
      </c>
      <c r="F229" s="14">
        <v>20</v>
      </c>
      <c r="G229" s="15">
        <v>17</v>
      </c>
      <c r="H229" s="15">
        <v>1704</v>
      </c>
      <c r="I229" s="17">
        <v>89.04</v>
      </c>
      <c r="J229" s="14" t="s">
        <v>260</v>
      </c>
      <c r="K229" s="13" t="s">
        <v>90</v>
      </c>
    </row>
    <row r="230" spans="1:11" ht="14.25">
      <c r="A230" s="12">
        <v>229</v>
      </c>
      <c r="B230" s="13" t="s">
        <v>8</v>
      </c>
      <c r="C230" s="15">
        <v>2</v>
      </c>
      <c r="D230" s="15">
        <v>11</v>
      </c>
      <c r="E230" s="15">
        <v>1</v>
      </c>
      <c r="F230" s="14">
        <v>20</v>
      </c>
      <c r="G230" s="15">
        <v>18</v>
      </c>
      <c r="H230" s="15">
        <v>1801</v>
      </c>
      <c r="I230" s="17">
        <v>113.4</v>
      </c>
      <c r="J230" s="14" t="s">
        <v>259</v>
      </c>
      <c r="K230" s="13" t="s">
        <v>90</v>
      </c>
    </row>
    <row r="231" spans="1:11" ht="14.25">
      <c r="A231" s="12">
        <v>230</v>
      </c>
      <c r="B231" s="13" t="s">
        <v>8</v>
      </c>
      <c r="C231" s="15">
        <v>2</v>
      </c>
      <c r="D231" s="15">
        <v>11</v>
      </c>
      <c r="E231" s="15">
        <v>1</v>
      </c>
      <c r="F231" s="14">
        <v>20</v>
      </c>
      <c r="G231" s="15">
        <v>18</v>
      </c>
      <c r="H231" s="15">
        <v>1802</v>
      </c>
      <c r="I231" s="17">
        <v>89.5</v>
      </c>
      <c r="J231" s="14" t="s">
        <v>260</v>
      </c>
      <c r="K231" s="13" t="s">
        <v>90</v>
      </c>
    </row>
    <row r="232" spans="1:11" ht="14.25">
      <c r="A232" s="12">
        <v>231</v>
      </c>
      <c r="B232" s="13" t="s">
        <v>8</v>
      </c>
      <c r="C232" s="15">
        <v>2</v>
      </c>
      <c r="D232" s="15">
        <v>11</v>
      </c>
      <c r="E232" s="15">
        <v>1</v>
      </c>
      <c r="F232" s="14">
        <v>20</v>
      </c>
      <c r="G232" s="15">
        <v>18</v>
      </c>
      <c r="H232" s="15">
        <v>1803</v>
      </c>
      <c r="I232" s="17">
        <v>89.5</v>
      </c>
      <c r="J232" s="14" t="s">
        <v>260</v>
      </c>
      <c r="K232" s="13" t="s">
        <v>90</v>
      </c>
    </row>
    <row r="233" spans="1:11" ht="14.25">
      <c r="A233" s="12">
        <v>232</v>
      </c>
      <c r="B233" s="13" t="s">
        <v>8</v>
      </c>
      <c r="C233" s="15">
        <v>2</v>
      </c>
      <c r="D233" s="15">
        <v>11</v>
      </c>
      <c r="E233" s="15">
        <v>1</v>
      </c>
      <c r="F233" s="14">
        <v>20</v>
      </c>
      <c r="G233" s="15">
        <v>18</v>
      </c>
      <c r="H233" s="15">
        <v>1804</v>
      </c>
      <c r="I233" s="17">
        <v>89.04</v>
      </c>
      <c r="J233" s="14" t="s">
        <v>260</v>
      </c>
      <c r="K233" s="13" t="s">
        <v>90</v>
      </c>
    </row>
    <row r="234" spans="1:11" ht="14.25">
      <c r="A234" s="12">
        <v>233</v>
      </c>
      <c r="B234" s="13" t="s">
        <v>8</v>
      </c>
      <c r="C234" s="15">
        <v>2</v>
      </c>
      <c r="D234" s="15">
        <v>11</v>
      </c>
      <c r="E234" s="15">
        <v>1</v>
      </c>
      <c r="F234" s="14">
        <v>20</v>
      </c>
      <c r="G234" s="15">
        <v>19</v>
      </c>
      <c r="H234" s="15">
        <v>1901</v>
      </c>
      <c r="I234" s="17">
        <v>113.4</v>
      </c>
      <c r="J234" s="14" t="s">
        <v>259</v>
      </c>
      <c r="K234" s="13" t="s">
        <v>90</v>
      </c>
    </row>
    <row r="235" spans="1:11" ht="14.25">
      <c r="A235" s="12">
        <v>234</v>
      </c>
      <c r="B235" s="13" t="s">
        <v>8</v>
      </c>
      <c r="C235" s="15">
        <v>2</v>
      </c>
      <c r="D235" s="15">
        <v>11</v>
      </c>
      <c r="E235" s="15">
        <v>1</v>
      </c>
      <c r="F235" s="14">
        <v>20</v>
      </c>
      <c r="G235" s="15">
        <v>19</v>
      </c>
      <c r="H235" s="15">
        <v>1902</v>
      </c>
      <c r="I235" s="17">
        <v>89.5</v>
      </c>
      <c r="J235" s="14" t="s">
        <v>260</v>
      </c>
      <c r="K235" s="13" t="s">
        <v>90</v>
      </c>
    </row>
    <row r="236" spans="1:11" ht="14.25">
      <c r="A236" s="12">
        <v>235</v>
      </c>
      <c r="B236" s="13" t="s">
        <v>8</v>
      </c>
      <c r="C236" s="15">
        <v>2</v>
      </c>
      <c r="D236" s="15">
        <v>11</v>
      </c>
      <c r="E236" s="15">
        <v>1</v>
      </c>
      <c r="F236" s="14">
        <v>20</v>
      </c>
      <c r="G236" s="15">
        <v>19</v>
      </c>
      <c r="H236" s="15">
        <v>1903</v>
      </c>
      <c r="I236" s="17">
        <v>89.5</v>
      </c>
      <c r="J236" s="14" t="s">
        <v>260</v>
      </c>
      <c r="K236" s="13" t="s">
        <v>90</v>
      </c>
    </row>
    <row r="237" spans="1:11" ht="14.25">
      <c r="A237" s="12">
        <v>236</v>
      </c>
      <c r="B237" s="13" t="s">
        <v>8</v>
      </c>
      <c r="C237" s="15">
        <v>2</v>
      </c>
      <c r="D237" s="15">
        <v>11</v>
      </c>
      <c r="E237" s="15">
        <v>1</v>
      </c>
      <c r="F237" s="14">
        <v>20</v>
      </c>
      <c r="G237" s="15">
        <v>19</v>
      </c>
      <c r="H237" s="15">
        <v>1904</v>
      </c>
      <c r="I237" s="17">
        <v>89.04</v>
      </c>
      <c r="J237" s="14" t="s">
        <v>260</v>
      </c>
      <c r="K237" s="13" t="s">
        <v>90</v>
      </c>
    </row>
    <row r="238" spans="1:11" ht="14.25">
      <c r="A238" s="12">
        <v>237</v>
      </c>
      <c r="B238" s="13" t="s">
        <v>8</v>
      </c>
      <c r="C238" s="15">
        <v>2</v>
      </c>
      <c r="D238" s="15">
        <v>11</v>
      </c>
      <c r="E238" s="15">
        <v>1</v>
      </c>
      <c r="F238" s="14">
        <v>20</v>
      </c>
      <c r="G238" s="15">
        <v>20</v>
      </c>
      <c r="H238" s="15">
        <v>2001</v>
      </c>
      <c r="I238" s="17">
        <v>113.4</v>
      </c>
      <c r="J238" s="14" t="s">
        <v>259</v>
      </c>
      <c r="K238" s="13" t="s">
        <v>90</v>
      </c>
    </row>
    <row r="239" spans="1:11" ht="14.25">
      <c r="A239" s="12">
        <v>238</v>
      </c>
      <c r="B239" s="13" t="s">
        <v>8</v>
      </c>
      <c r="C239" s="15">
        <v>2</v>
      </c>
      <c r="D239" s="15">
        <v>11</v>
      </c>
      <c r="E239" s="15">
        <v>1</v>
      </c>
      <c r="F239" s="14">
        <v>20</v>
      </c>
      <c r="G239" s="15">
        <v>20</v>
      </c>
      <c r="H239" s="15">
        <v>2002</v>
      </c>
      <c r="I239" s="17">
        <v>89.5</v>
      </c>
      <c r="J239" s="14" t="s">
        <v>260</v>
      </c>
      <c r="K239" s="13" t="s">
        <v>90</v>
      </c>
    </row>
    <row r="240" spans="1:11" ht="14.25">
      <c r="A240" s="12">
        <v>239</v>
      </c>
      <c r="B240" s="13" t="s">
        <v>8</v>
      </c>
      <c r="C240" s="15">
        <v>2</v>
      </c>
      <c r="D240" s="15">
        <v>11</v>
      </c>
      <c r="E240" s="15">
        <v>1</v>
      </c>
      <c r="F240" s="14">
        <v>20</v>
      </c>
      <c r="G240" s="15">
        <v>20</v>
      </c>
      <c r="H240" s="15">
        <v>2003</v>
      </c>
      <c r="I240" s="17">
        <v>89.5</v>
      </c>
      <c r="J240" s="14" t="s">
        <v>260</v>
      </c>
      <c r="K240" s="13" t="s">
        <v>90</v>
      </c>
    </row>
    <row r="241" spans="1:11" ht="14.25">
      <c r="A241" s="12">
        <v>240</v>
      </c>
      <c r="B241" s="13" t="s">
        <v>8</v>
      </c>
      <c r="C241" s="15">
        <v>2</v>
      </c>
      <c r="D241" s="15">
        <v>11</v>
      </c>
      <c r="E241" s="15">
        <v>1</v>
      </c>
      <c r="F241" s="14">
        <v>20</v>
      </c>
      <c r="G241" s="15">
        <v>20</v>
      </c>
      <c r="H241" s="15">
        <v>2004</v>
      </c>
      <c r="I241" s="17">
        <v>89.04</v>
      </c>
      <c r="J241" s="14" t="s">
        <v>260</v>
      </c>
      <c r="K241" s="13" t="s">
        <v>90</v>
      </c>
    </row>
    <row r="242" spans="1:11" ht="14.25">
      <c r="A242" s="12">
        <v>241</v>
      </c>
      <c r="B242" s="13" t="s">
        <v>8</v>
      </c>
      <c r="C242" s="15">
        <v>2</v>
      </c>
      <c r="D242" s="15">
        <v>11</v>
      </c>
      <c r="E242" s="15">
        <v>2</v>
      </c>
      <c r="F242" s="14">
        <v>20</v>
      </c>
      <c r="G242" s="15">
        <v>1</v>
      </c>
      <c r="H242" s="15">
        <v>101</v>
      </c>
      <c r="I242" s="17">
        <v>89.46</v>
      </c>
      <c r="J242" s="14" t="s">
        <v>260</v>
      </c>
      <c r="K242" s="13" t="s">
        <v>90</v>
      </c>
    </row>
    <row r="243" spans="1:11" ht="14.25">
      <c r="A243" s="12">
        <v>242</v>
      </c>
      <c r="B243" s="13" t="s">
        <v>8</v>
      </c>
      <c r="C243" s="15">
        <v>2</v>
      </c>
      <c r="D243" s="15">
        <v>11</v>
      </c>
      <c r="E243" s="15">
        <v>2</v>
      </c>
      <c r="F243" s="14">
        <v>20</v>
      </c>
      <c r="G243" s="15">
        <v>1</v>
      </c>
      <c r="H243" s="15">
        <v>102</v>
      </c>
      <c r="I243" s="17">
        <v>53.77</v>
      </c>
      <c r="J243" s="14" t="s">
        <v>261</v>
      </c>
      <c r="K243" s="13" t="s">
        <v>91</v>
      </c>
    </row>
    <row r="244" spans="1:11" ht="14.25">
      <c r="A244" s="12">
        <v>243</v>
      </c>
      <c r="B244" s="13" t="s">
        <v>8</v>
      </c>
      <c r="C244" s="15">
        <v>2</v>
      </c>
      <c r="D244" s="15">
        <v>11</v>
      </c>
      <c r="E244" s="15">
        <v>2</v>
      </c>
      <c r="F244" s="14">
        <v>20</v>
      </c>
      <c r="G244" s="15">
        <v>1</v>
      </c>
      <c r="H244" s="15">
        <v>103</v>
      </c>
      <c r="I244" s="17">
        <v>89.74</v>
      </c>
      <c r="J244" s="14" t="s">
        <v>260</v>
      </c>
      <c r="K244" s="13" t="s">
        <v>90</v>
      </c>
    </row>
    <row r="245" spans="1:11" ht="14.25">
      <c r="A245" s="12">
        <v>244</v>
      </c>
      <c r="B245" s="13" t="s">
        <v>8</v>
      </c>
      <c r="C245" s="15">
        <v>2</v>
      </c>
      <c r="D245" s="15">
        <v>11</v>
      </c>
      <c r="E245" s="15">
        <v>2</v>
      </c>
      <c r="F245" s="14">
        <v>20</v>
      </c>
      <c r="G245" s="15">
        <v>1</v>
      </c>
      <c r="H245" s="15">
        <v>104</v>
      </c>
      <c r="I245" s="17">
        <v>113.74</v>
      </c>
      <c r="J245" s="14" t="s">
        <v>259</v>
      </c>
      <c r="K245" s="13" t="s">
        <v>90</v>
      </c>
    </row>
    <row r="246" spans="1:11" ht="14.25">
      <c r="A246" s="12">
        <v>245</v>
      </c>
      <c r="B246" s="13" t="s">
        <v>8</v>
      </c>
      <c r="C246" s="15">
        <v>2</v>
      </c>
      <c r="D246" s="15">
        <v>11</v>
      </c>
      <c r="E246" s="15">
        <v>2</v>
      </c>
      <c r="F246" s="14">
        <v>20</v>
      </c>
      <c r="G246" s="15">
        <v>2</v>
      </c>
      <c r="H246" s="15">
        <v>201</v>
      </c>
      <c r="I246" s="17">
        <v>89.46</v>
      </c>
      <c r="J246" s="14" t="s">
        <v>260</v>
      </c>
      <c r="K246" s="13" t="s">
        <v>90</v>
      </c>
    </row>
    <row r="247" spans="1:11" ht="14.25">
      <c r="A247" s="12">
        <v>246</v>
      </c>
      <c r="B247" s="13" t="s">
        <v>8</v>
      </c>
      <c r="C247" s="15">
        <v>2</v>
      </c>
      <c r="D247" s="15">
        <v>11</v>
      </c>
      <c r="E247" s="15">
        <v>2</v>
      </c>
      <c r="F247" s="14">
        <v>20</v>
      </c>
      <c r="G247" s="15">
        <v>2</v>
      </c>
      <c r="H247" s="15">
        <v>202</v>
      </c>
      <c r="I247" s="17">
        <v>89.74</v>
      </c>
      <c r="J247" s="14" t="s">
        <v>260</v>
      </c>
      <c r="K247" s="13" t="s">
        <v>90</v>
      </c>
    </row>
    <row r="248" spans="1:11" ht="14.25">
      <c r="A248" s="12">
        <v>247</v>
      </c>
      <c r="B248" s="13" t="s">
        <v>8</v>
      </c>
      <c r="C248" s="15">
        <v>2</v>
      </c>
      <c r="D248" s="15">
        <v>11</v>
      </c>
      <c r="E248" s="15">
        <v>2</v>
      </c>
      <c r="F248" s="14">
        <v>20</v>
      </c>
      <c r="G248" s="15">
        <v>2</v>
      </c>
      <c r="H248" s="15">
        <v>203</v>
      </c>
      <c r="I248" s="17">
        <v>89.74</v>
      </c>
      <c r="J248" s="14" t="s">
        <v>260</v>
      </c>
      <c r="K248" s="13" t="s">
        <v>90</v>
      </c>
    </row>
    <row r="249" spans="1:11" ht="14.25">
      <c r="A249" s="12">
        <v>248</v>
      </c>
      <c r="B249" s="13" t="s">
        <v>8</v>
      </c>
      <c r="C249" s="15">
        <v>2</v>
      </c>
      <c r="D249" s="15">
        <v>11</v>
      </c>
      <c r="E249" s="15">
        <v>2</v>
      </c>
      <c r="F249" s="14">
        <v>20</v>
      </c>
      <c r="G249" s="15">
        <v>2</v>
      </c>
      <c r="H249" s="15">
        <v>204</v>
      </c>
      <c r="I249" s="17">
        <v>113.74</v>
      </c>
      <c r="J249" s="14" t="s">
        <v>259</v>
      </c>
      <c r="K249" s="13" t="s">
        <v>90</v>
      </c>
    </row>
    <row r="250" spans="1:11" ht="14.25">
      <c r="A250" s="12">
        <v>249</v>
      </c>
      <c r="B250" s="13" t="s">
        <v>8</v>
      </c>
      <c r="C250" s="15">
        <v>2</v>
      </c>
      <c r="D250" s="15">
        <v>11</v>
      </c>
      <c r="E250" s="15">
        <v>2</v>
      </c>
      <c r="F250" s="14">
        <v>20</v>
      </c>
      <c r="G250" s="15">
        <v>3</v>
      </c>
      <c r="H250" s="15">
        <v>301</v>
      </c>
      <c r="I250" s="17">
        <v>89.46</v>
      </c>
      <c r="J250" s="14" t="s">
        <v>260</v>
      </c>
      <c r="K250" s="13" t="s">
        <v>90</v>
      </c>
    </row>
    <row r="251" spans="1:11" ht="14.25">
      <c r="A251" s="12">
        <v>250</v>
      </c>
      <c r="B251" s="13" t="s">
        <v>8</v>
      </c>
      <c r="C251" s="15">
        <v>2</v>
      </c>
      <c r="D251" s="15">
        <v>11</v>
      </c>
      <c r="E251" s="15">
        <v>2</v>
      </c>
      <c r="F251" s="14">
        <v>20</v>
      </c>
      <c r="G251" s="15">
        <v>3</v>
      </c>
      <c r="H251" s="15">
        <v>302</v>
      </c>
      <c r="I251" s="17">
        <v>89.74</v>
      </c>
      <c r="J251" s="14" t="s">
        <v>260</v>
      </c>
      <c r="K251" s="13" t="s">
        <v>90</v>
      </c>
    </row>
    <row r="252" spans="1:11" ht="14.25">
      <c r="A252" s="12">
        <v>251</v>
      </c>
      <c r="B252" s="13" t="s">
        <v>8</v>
      </c>
      <c r="C252" s="15">
        <v>2</v>
      </c>
      <c r="D252" s="15">
        <v>11</v>
      </c>
      <c r="E252" s="15">
        <v>2</v>
      </c>
      <c r="F252" s="14">
        <v>20</v>
      </c>
      <c r="G252" s="15">
        <v>3</v>
      </c>
      <c r="H252" s="15">
        <v>303</v>
      </c>
      <c r="I252" s="17">
        <v>89.74</v>
      </c>
      <c r="J252" s="14" t="s">
        <v>260</v>
      </c>
      <c r="K252" s="13" t="s">
        <v>90</v>
      </c>
    </row>
    <row r="253" spans="1:11" ht="14.25">
      <c r="A253" s="12">
        <v>252</v>
      </c>
      <c r="B253" s="13" t="s">
        <v>8</v>
      </c>
      <c r="C253" s="15">
        <v>2</v>
      </c>
      <c r="D253" s="15">
        <v>11</v>
      </c>
      <c r="E253" s="15">
        <v>2</v>
      </c>
      <c r="F253" s="14">
        <v>20</v>
      </c>
      <c r="G253" s="15">
        <v>3</v>
      </c>
      <c r="H253" s="15">
        <v>304</v>
      </c>
      <c r="I253" s="17">
        <v>113.74</v>
      </c>
      <c r="J253" s="14" t="s">
        <v>259</v>
      </c>
      <c r="K253" s="13" t="s">
        <v>90</v>
      </c>
    </row>
    <row r="254" spans="1:11" ht="14.25">
      <c r="A254" s="12">
        <v>253</v>
      </c>
      <c r="B254" s="13" t="s">
        <v>8</v>
      </c>
      <c r="C254" s="15">
        <v>2</v>
      </c>
      <c r="D254" s="15">
        <v>11</v>
      </c>
      <c r="E254" s="15">
        <v>2</v>
      </c>
      <c r="F254" s="14">
        <v>20</v>
      </c>
      <c r="G254" s="15">
        <v>4</v>
      </c>
      <c r="H254" s="15">
        <v>401</v>
      </c>
      <c r="I254" s="17">
        <v>89.04</v>
      </c>
      <c r="J254" s="14" t="s">
        <v>260</v>
      </c>
      <c r="K254" s="13" t="s">
        <v>90</v>
      </c>
    </row>
    <row r="255" spans="1:11" ht="14.25">
      <c r="A255" s="12">
        <v>254</v>
      </c>
      <c r="B255" s="13" t="s">
        <v>8</v>
      </c>
      <c r="C255" s="15">
        <v>2</v>
      </c>
      <c r="D255" s="15">
        <v>11</v>
      </c>
      <c r="E255" s="15">
        <v>2</v>
      </c>
      <c r="F255" s="14">
        <v>20</v>
      </c>
      <c r="G255" s="15">
        <v>4</v>
      </c>
      <c r="H255" s="15">
        <v>402</v>
      </c>
      <c r="I255" s="17">
        <v>89.5</v>
      </c>
      <c r="J255" s="14" t="s">
        <v>260</v>
      </c>
      <c r="K255" s="13" t="s">
        <v>90</v>
      </c>
    </row>
    <row r="256" spans="1:11" ht="14.25">
      <c r="A256" s="12">
        <v>255</v>
      </c>
      <c r="B256" s="13" t="s">
        <v>8</v>
      </c>
      <c r="C256" s="15">
        <v>2</v>
      </c>
      <c r="D256" s="15">
        <v>11</v>
      </c>
      <c r="E256" s="15">
        <v>2</v>
      </c>
      <c r="F256" s="14">
        <v>20</v>
      </c>
      <c r="G256" s="15">
        <v>4</v>
      </c>
      <c r="H256" s="15">
        <v>403</v>
      </c>
      <c r="I256" s="17">
        <v>89.5</v>
      </c>
      <c r="J256" s="14" t="s">
        <v>260</v>
      </c>
      <c r="K256" s="13" t="s">
        <v>90</v>
      </c>
    </row>
    <row r="257" spans="1:11" ht="14.25">
      <c r="A257" s="12">
        <v>256</v>
      </c>
      <c r="B257" s="13" t="s">
        <v>8</v>
      </c>
      <c r="C257" s="15">
        <v>2</v>
      </c>
      <c r="D257" s="15">
        <v>11</v>
      </c>
      <c r="E257" s="15">
        <v>2</v>
      </c>
      <c r="F257" s="14">
        <v>20</v>
      </c>
      <c r="G257" s="15">
        <v>4</v>
      </c>
      <c r="H257" s="15">
        <v>404</v>
      </c>
      <c r="I257" s="17">
        <v>113.4</v>
      </c>
      <c r="J257" s="14" t="s">
        <v>259</v>
      </c>
      <c r="K257" s="13" t="s">
        <v>90</v>
      </c>
    </row>
    <row r="258" spans="1:11" ht="14.25">
      <c r="A258" s="12">
        <v>257</v>
      </c>
      <c r="B258" s="13" t="s">
        <v>8</v>
      </c>
      <c r="C258" s="15">
        <v>2</v>
      </c>
      <c r="D258" s="15">
        <v>11</v>
      </c>
      <c r="E258" s="15">
        <v>2</v>
      </c>
      <c r="F258" s="14">
        <v>20</v>
      </c>
      <c r="G258" s="15">
        <v>5</v>
      </c>
      <c r="H258" s="15">
        <v>501</v>
      </c>
      <c r="I258" s="17">
        <v>89.04</v>
      </c>
      <c r="J258" s="14" t="s">
        <v>260</v>
      </c>
      <c r="K258" s="13" t="s">
        <v>90</v>
      </c>
    </row>
    <row r="259" spans="1:11" ht="14.25">
      <c r="A259" s="12">
        <v>258</v>
      </c>
      <c r="B259" s="13" t="s">
        <v>8</v>
      </c>
      <c r="C259" s="15">
        <v>2</v>
      </c>
      <c r="D259" s="15">
        <v>11</v>
      </c>
      <c r="E259" s="15">
        <v>2</v>
      </c>
      <c r="F259" s="14">
        <v>20</v>
      </c>
      <c r="G259" s="15">
        <v>5</v>
      </c>
      <c r="H259" s="15">
        <v>502</v>
      </c>
      <c r="I259" s="17">
        <v>89.5</v>
      </c>
      <c r="J259" s="14" t="s">
        <v>260</v>
      </c>
      <c r="K259" s="13" t="s">
        <v>90</v>
      </c>
    </row>
    <row r="260" spans="1:11" ht="14.25">
      <c r="A260" s="12">
        <v>259</v>
      </c>
      <c r="B260" s="13" t="s">
        <v>8</v>
      </c>
      <c r="C260" s="15">
        <v>2</v>
      </c>
      <c r="D260" s="15">
        <v>11</v>
      </c>
      <c r="E260" s="15">
        <v>2</v>
      </c>
      <c r="F260" s="14">
        <v>20</v>
      </c>
      <c r="G260" s="15">
        <v>5</v>
      </c>
      <c r="H260" s="15">
        <v>503</v>
      </c>
      <c r="I260" s="17">
        <v>89.5</v>
      </c>
      <c r="J260" s="14" t="s">
        <v>260</v>
      </c>
      <c r="K260" s="13" t="s">
        <v>90</v>
      </c>
    </row>
    <row r="261" spans="1:11" ht="14.25">
      <c r="A261" s="12">
        <v>260</v>
      </c>
      <c r="B261" s="13" t="s">
        <v>8</v>
      </c>
      <c r="C261" s="15">
        <v>2</v>
      </c>
      <c r="D261" s="15">
        <v>11</v>
      </c>
      <c r="E261" s="15">
        <v>2</v>
      </c>
      <c r="F261" s="14">
        <v>20</v>
      </c>
      <c r="G261" s="15">
        <v>5</v>
      </c>
      <c r="H261" s="15">
        <v>504</v>
      </c>
      <c r="I261" s="17">
        <v>113.4</v>
      </c>
      <c r="J261" s="14" t="s">
        <v>259</v>
      </c>
      <c r="K261" s="13" t="s">
        <v>90</v>
      </c>
    </row>
    <row r="262" spans="1:11" ht="14.25">
      <c r="A262" s="12">
        <v>261</v>
      </c>
      <c r="B262" s="13" t="s">
        <v>8</v>
      </c>
      <c r="C262" s="15">
        <v>2</v>
      </c>
      <c r="D262" s="15">
        <v>11</v>
      </c>
      <c r="E262" s="15">
        <v>2</v>
      </c>
      <c r="F262" s="14">
        <v>20</v>
      </c>
      <c r="G262" s="15">
        <v>6</v>
      </c>
      <c r="H262" s="15">
        <v>601</v>
      </c>
      <c r="I262" s="17">
        <v>89.04</v>
      </c>
      <c r="J262" s="14" t="s">
        <v>260</v>
      </c>
      <c r="K262" s="13" t="s">
        <v>90</v>
      </c>
    </row>
    <row r="263" spans="1:11" ht="14.25">
      <c r="A263" s="12">
        <v>262</v>
      </c>
      <c r="B263" s="13" t="s">
        <v>8</v>
      </c>
      <c r="C263" s="15">
        <v>2</v>
      </c>
      <c r="D263" s="15">
        <v>11</v>
      </c>
      <c r="E263" s="15">
        <v>2</v>
      </c>
      <c r="F263" s="14">
        <v>20</v>
      </c>
      <c r="G263" s="15">
        <v>6</v>
      </c>
      <c r="H263" s="15">
        <v>602</v>
      </c>
      <c r="I263" s="17">
        <v>89.5</v>
      </c>
      <c r="J263" s="14" t="s">
        <v>260</v>
      </c>
      <c r="K263" s="13" t="s">
        <v>90</v>
      </c>
    </row>
    <row r="264" spans="1:11" ht="14.25">
      <c r="A264" s="12">
        <v>263</v>
      </c>
      <c r="B264" s="13" t="s">
        <v>8</v>
      </c>
      <c r="C264" s="15">
        <v>2</v>
      </c>
      <c r="D264" s="15">
        <v>11</v>
      </c>
      <c r="E264" s="15">
        <v>2</v>
      </c>
      <c r="F264" s="14">
        <v>20</v>
      </c>
      <c r="G264" s="15">
        <v>6</v>
      </c>
      <c r="H264" s="15">
        <v>603</v>
      </c>
      <c r="I264" s="17">
        <v>89.5</v>
      </c>
      <c r="J264" s="14" t="s">
        <v>260</v>
      </c>
      <c r="K264" s="13" t="s">
        <v>90</v>
      </c>
    </row>
    <row r="265" spans="1:11" ht="14.25">
      <c r="A265" s="12">
        <v>264</v>
      </c>
      <c r="B265" s="13" t="s">
        <v>8</v>
      </c>
      <c r="C265" s="15">
        <v>2</v>
      </c>
      <c r="D265" s="15">
        <v>11</v>
      </c>
      <c r="E265" s="15">
        <v>2</v>
      </c>
      <c r="F265" s="14">
        <v>20</v>
      </c>
      <c r="G265" s="15">
        <v>6</v>
      </c>
      <c r="H265" s="15">
        <v>604</v>
      </c>
      <c r="I265" s="17">
        <v>113.4</v>
      </c>
      <c r="J265" s="14" t="s">
        <v>259</v>
      </c>
      <c r="K265" s="13" t="s">
        <v>90</v>
      </c>
    </row>
    <row r="266" spans="1:11" ht="14.25">
      <c r="A266" s="12">
        <v>265</v>
      </c>
      <c r="B266" s="13" t="s">
        <v>8</v>
      </c>
      <c r="C266" s="15">
        <v>2</v>
      </c>
      <c r="D266" s="15">
        <v>11</v>
      </c>
      <c r="E266" s="15">
        <v>2</v>
      </c>
      <c r="F266" s="14">
        <v>20</v>
      </c>
      <c r="G266" s="15">
        <v>7</v>
      </c>
      <c r="H266" s="15">
        <v>701</v>
      </c>
      <c r="I266" s="17">
        <v>89.04</v>
      </c>
      <c r="J266" s="14" t="s">
        <v>260</v>
      </c>
      <c r="K266" s="13" t="s">
        <v>90</v>
      </c>
    </row>
    <row r="267" spans="1:11" ht="14.25">
      <c r="A267" s="12">
        <v>266</v>
      </c>
      <c r="B267" s="13" t="s">
        <v>8</v>
      </c>
      <c r="C267" s="15">
        <v>2</v>
      </c>
      <c r="D267" s="15">
        <v>11</v>
      </c>
      <c r="E267" s="15">
        <v>2</v>
      </c>
      <c r="F267" s="14">
        <v>20</v>
      </c>
      <c r="G267" s="15">
        <v>7</v>
      </c>
      <c r="H267" s="15">
        <v>702</v>
      </c>
      <c r="I267" s="17">
        <v>89.5</v>
      </c>
      <c r="J267" s="14" t="s">
        <v>260</v>
      </c>
      <c r="K267" s="13" t="s">
        <v>90</v>
      </c>
    </row>
    <row r="268" spans="1:11" ht="14.25">
      <c r="A268" s="12">
        <v>267</v>
      </c>
      <c r="B268" s="13" t="s">
        <v>8</v>
      </c>
      <c r="C268" s="15">
        <v>2</v>
      </c>
      <c r="D268" s="15">
        <v>11</v>
      </c>
      <c r="E268" s="15">
        <v>2</v>
      </c>
      <c r="F268" s="14">
        <v>20</v>
      </c>
      <c r="G268" s="15">
        <v>7</v>
      </c>
      <c r="H268" s="15">
        <v>703</v>
      </c>
      <c r="I268" s="17">
        <v>89.5</v>
      </c>
      <c r="J268" s="14" t="s">
        <v>260</v>
      </c>
      <c r="K268" s="13" t="s">
        <v>90</v>
      </c>
    </row>
    <row r="269" spans="1:11" ht="14.25">
      <c r="A269" s="12">
        <v>268</v>
      </c>
      <c r="B269" s="13" t="s">
        <v>8</v>
      </c>
      <c r="C269" s="15">
        <v>2</v>
      </c>
      <c r="D269" s="15">
        <v>11</v>
      </c>
      <c r="E269" s="15">
        <v>2</v>
      </c>
      <c r="F269" s="14">
        <v>20</v>
      </c>
      <c r="G269" s="15">
        <v>7</v>
      </c>
      <c r="H269" s="15">
        <v>704</v>
      </c>
      <c r="I269" s="17">
        <v>113.4</v>
      </c>
      <c r="J269" s="14" t="s">
        <v>259</v>
      </c>
      <c r="K269" s="13" t="s">
        <v>90</v>
      </c>
    </row>
    <row r="270" spans="1:11" ht="14.25">
      <c r="A270" s="12">
        <v>269</v>
      </c>
      <c r="B270" s="13" t="s">
        <v>8</v>
      </c>
      <c r="C270" s="15">
        <v>2</v>
      </c>
      <c r="D270" s="15">
        <v>11</v>
      </c>
      <c r="E270" s="15">
        <v>2</v>
      </c>
      <c r="F270" s="14">
        <v>20</v>
      </c>
      <c r="G270" s="15">
        <v>8</v>
      </c>
      <c r="H270" s="15">
        <v>801</v>
      </c>
      <c r="I270" s="17">
        <v>89.04</v>
      </c>
      <c r="J270" s="14" t="s">
        <v>260</v>
      </c>
      <c r="K270" s="13" t="s">
        <v>90</v>
      </c>
    </row>
    <row r="271" spans="1:11" ht="14.25">
      <c r="A271" s="12">
        <v>270</v>
      </c>
      <c r="B271" s="13" t="s">
        <v>8</v>
      </c>
      <c r="C271" s="15">
        <v>2</v>
      </c>
      <c r="D271" s="15">
        <v>11</v>
      </c>
      <c r="E271" s="15">
        <v>2</v>
      </c>
      <c r="F271" s="14">
        <v>20</v>
      </c>
      <c r="G271" s="15">
        <v>8</v>
      </c>
      <c r="H271" s="15">
        <v>802</v>
      </c>
      <c r="I271" s="17">
        <v>89.5</v>
      </c>
      <c r="J271" s="14" t="s">
        <v>260</v>
      </c>
      <c r="K271" s="13" t="s">
        <v>90</v>
      </c>
    </row>
    <row r="272" spans="1:11" ht="14.25">
      <c r="A272" s="12">
        <v>271</v>
      </c>
      <c r="B272" s="13" t="s">
        <v>8</v>
      </c>
      <c r="C272" s="15">
        <v>2</v>
      </c>
      <c r="D272" s="15">
        <v>11</v>
      </c>
      <c r="E272" s="15">
        <v>2</v>
      </c>
      <c r="F272" s="14">
        <v>20</v>
      </c>
      <c r="G272" s="15">
        <v>8</v>
      </c>
      <c r="H272" s="15">
        <v>803</v>
      </c>
      <c r="I272" s="17">
        <v>89.5</v>
      </c>
      <c r="J272" s="14" t="s">
        <v>260</v>
      </c>
      <c r="K272" s="13" t="s">
        <v>90</v>
      </c>
    </row>
    <row r="273" spans="1:11" ht="14.25">
      <c r="A273" s="12">
        <v>272</v>
      </c>
      <c r="B273" s="13" t="s">
        <v>8</v>
      </c>
      <c r="C273" s="15">
        <v>2</v>
      </c>
      <c r="D273" s="15">
        <v>11</v>
      </c>
      <c r="E273" s="15">
        <v>2</v>
      </c>
      <c r="F273" s="14">
        <v>20</v>
      </c>
      <c r="G273" s="15">
        <v>8</v>
      </c>
      <c r="H273" s="15">
        <v>804</v>
      </c>
      <c r="I273" s="17">
        <v>113.4</v>
      </c>
      <c r="J273" s="14" t="s">
        <v>259</v>
      </c>
      <c r="K273" s="13" t="s">
        <v>90</v>
      </c>
    </row>
    <row r="274" spans="1:11" ht="14.25">
      <c r="A274" s="12">
        <v>273</v>
      </c>
      <c r="B274" s="13" t="s">
        <v>8</v>
      </c>
      <c r="C274" s="15">
        <v>2</v>
      </c>
      <c r="D274" s="15">
        <v>11</v>
      </c>
      <c r="E274" s="15">
        <v>2</v>
      </c>
      <c r="F274" s="14">
        <v>20</v>
      </c>
      <c r="G274" s="15">
        <v>9</v>
      </c>
      <c r="H274" s="15">
        <v>901</v>
      </c>
      <c r="I274" s="17">
        <v>89.04</v>
      </c>
      <c r="J274" s="14" t="s">
        <v>260</v>
      </c>
      <c r="K274" s="13" t="s">
        <v>90</v>
      </c>
    </row>
    <row r="275" spans="1:11" ht="14.25">
      <c r="A275" s="12">
        <v>274</v>
      </c>
      <c r="B275" s="13" t="s">
        <v>8</v>
      </c>
      <c r="C275" s="15">
        <v>2</v>
      </c>
      <c r="D275" s="15">
        <v>11</v>
      </c>
      <c r="E275" s="15">
        <v>2</v>
      </c>
      <c r="F275" s="14">
        <v>20</v>
      </c>
      <c r="G275" s="15">
        <v>9</v>
      </c>
      <c r="H275" s="15">
        <v>902</v>
      </c>
      <c r="I275" s="17">
        <v>89.5</v>
      </c>
      <c r="J275" s="14" t="s">
        <v>260</v>
      </c>
      <c r="K275" s="13" t="s">
        <v>90</v>
      </c>
    </row>
    <row r="276" spans="1:11" ht="14.25">
      <c r="A276" s="12">
        <v>275</v>
      </c>
      <c r="B276" s="13" t="s">
        <v>8</v>
      </c>
      <c r="C276" s="15">
        <v>2</v>
      </c>
      <c r="D276" s="15">
        <v>11</v>
      </c>
      <c r="E276" s="15">
        <v>2</v>
      </c>
      <c r="F276" s="14">
        <v>20</v>
      </c>
      <c r="G276" s="15">
        <v>9</v>
      </c>
      <c r="H276" s="15">
        <v>903</v>
      </c>
      <c r="I276" s="17">
        <v>89.5</v>
      </c>
      <c r="J276" s="14" t="s">
        <v>260</v>
      </c>
      <c r="K276" s="13" t="s">
        <v>90</v>
      </c>
    </row>
    <row r="277" spans="1:11" ht="14.25">
      <c r="A277" s="12">
        <v>276</v>
      </c>
      <c r="B277" s="13" t="s">
        <v>8</v>
      </c>
      <c r="C277" s="15">
        <v>2</v>
      </c>
      <c r="D277" s="15">
        <v>11</v>
      </c>
      <c r="E277" s="15">
        <v>2</v>
      </c>
      <c r="F277" s="14">
        <v>20</v>
      </c>
      <c r="G277" s="15">
        <v>9</v>
      </c>
      <c r="H277" s="15">
        <v>904</v>
      </c>
      <c r="I277" s="17">
        <v>113.4</v>
      </c>
      <c r="J277" s="14" t="s">
        <v>259</v>
      </c>
      <c r="K277" s="13" t="s">
        <v>90</v>
      </c>
    </row>
    <row r="278" spans="1:11" ht="14.25">
      <c r="A278" s="12">
        <v>277</v>
      </c>
      <c r="B278" s="13" t="s">
        <v>8</v>
      </c>
      <c r="C278" s="15">
        <v>2</v>
      </c>
      <c r="D278" s="15">
        <v>11</v>
      </c>
      <c r="E278" s="15">
        <v>2</v>
      </c>
      <c r="F278" s="14">
        <v>20</v>
      </c>
      <c r="G278" s="15">
        <v>10</v>
      </c>
      <c r="H278" s="15">
        <v>1001</v>
      </c>
      <c r="I278" s="17">
        <v>89.04</v>
      </c>
      <c r="J278" s="14" t="s">
        <v>260</v>
      </c>
      <c r="K278" s="13" t="s">
        <v>90</v>
      </c>
    </row>
    <row r="279" spans="1:11" ht="14.25">
      <c r="A279" s="12">
        <v>278</v>
      </c>
      <c r="B279" s="13" t="s">
        <v>8</v>
      </c>
      <c r="C279" s="15">
        <v>2</v>
      </c>
      <c r="D279" s="15">
        <v>11</v>
      </c>
      <c r="E279" s="15">
        <v>2</v>
      </c>
      <c r="F279" s="14">
        <v>20</v>
      </c>
      <c r="G279" s="15">
        <v>10</v>
      </c>
      <c r="H279" s="15">
        <v>1002</v>
      </c>
      <c r="I279" s="17">
        <v>89.5</v>
      </c>
      <c r="J279" s="14" t="s">
        <v>260</v>
      </c>
      <c r="K279" s="13" t="s">
        <v>90</v>
      </c>
    </row>
    <row r="280" spans="1:11" ht="14.25">
      <c r="A280" s="12">
        <v>279</v>
      </c>
      <c r="B280" s="13" t="s">
        <v>8</v>
      </c>
      <c r="C280" s="15">
        <v>2</v>
      </c>
      <c r="D280" s="15">
        <v>11</v>
      </c>
      <c r="E280" s="15">
        <v>2</v>
      </c>
      <c r="F280" s="14">
        <v>20</v>
      </c>
      <c r="G280" s="15">
        <v>10</v>
      </c>
      <c r="H280" s="15">
        <v>1003</v>
      </c>
      <c r="I280" s="17">
        <v>89.5</v>
      </c>
      <c r="J280" s="14" t="s">
        <v>260</v>
      </c>
      <c r="K280" s="13" t="s">
        <v>90</v>
      </c>
    </row>
    <row r="281" spans="1:11" ht="14.25">
      <c r="A281" s="12">
        <v>280</v>
      </c>
      <c r="B281" s="13" t="s">
        <v>8</v>
      </c>
      <c r="C281" s="15">
        <v>2</v>
      </c>
      <c r="D281" s="15">
        <v>11</v>
      </c>
      <c r="E281" s="15">
        <v>2</v>
      </c>
      <c r="F281" s="14">
        <v>20</v>
      </c>
      <c r="G281" s="15">
        <v>10</v>
      </c>
      <c r="H281" s="15">
        <v>1004</v>
      </c>
      <c r="I281" s="17">
        <v>113.4</v>
      </c>
      <c r="J281" s="14" t="s">
        <v>259</v>
      </c>
      <c r="K281" s="13" t="s">
        <v>90</v>
      </c>
    </row>
    <row r="282" spans="1:11" ht="14.25">
      <c r="A282" s="12">
        <v>281</v>
      </c>
      <c r="B282" s="13" t="s">
        <v>8</v>
      </c>
      <c r="C282" s="15">
        <v>2</v>
      </c>
      <c r="D282" s="15">
        <v>11</v>
      </c>
      <c r="E282" s="15">
        <v>2</v>
      </c>
      <c r="F282" s="14">
        <v>20</v>
      </c>
      <c r="G282" s="15">
        <v>11</v>
      </c>
      <c r="H282" s="15">
        <v>1101</v>
      </c>
      <c r="I282" s="17">
        <v>89.04</v>
      </c>
      <c r="J282" s="14" t="s">
        <v>260</v>
      </c>
      <c r="K282" s="13" t="s">
        <v>90</v>
      </c>
    </row>
    <row r="283" spans="1:11" ht="14.25">
      <c r="A283" s="12">
        <v>282</v>
      </c>
      <c r="B283" s="13" t="s">
        <v>8</v>
      </c>
      <c r="C283" s="15">
        <v>2</v>
      </c>
      <c r="D283" s="15">
        <v>11</v>
      </c>
      <c r="E283" s="15">
        <v>2</v>
      </c>
      <c r="F283" s="14">
        <v>20</v>
      </c>
      <c r="G283" s="15">
        <v>11</v>
      </c>
      <c r="H283" s="15">
        <v>1102</v>
      </c>
      <c r="I283" s="17">
        <v>89.5</v>
      </c>
      <c r="J283" s="14" t="s">
        <v>260</v>
      </c>
      <c r="K283" s="13" t="s">
        <v>90</v>
      </c>
    </row>
    <row r="284" spans="1:11" ht="14.25">
      <c r="A284" s="12">
        <v>283</v>
      </c>
      <c r="B284" s="13" t="s">
        <v>8</v>
      </c>
      <c r="C284" s="15">
        <v>2</v>
      </c>
      <c r="D284" s="15">
        <v>11</v>
      </c>
      <c r="E284" s="15">
        <v>2</v>
      </c>
      <c r="F284" s="14">
        <v>20</v>
      </c>
      <c r="G284" s="15">
        <v>11</v>
      </c>
      <c r="H284" s="15">
        <v>1103</v>
      </c>
      <c r="I284" s="17">
        <v>89.5</v>
      </c>
      <c r="J284" s="14" t="s">
        <v>260</v>
      </c>
      <c r="K284" s="13" t="s">
        <v>90</v>
      </c>
    </row>
    <row r="285" spans="1:11" ht="14.25">
      <c r="A285" s="12">
        <v>284</v>
      </c>
      <c r="B285" s="13" t="s">
        <v>8</v>
      </c>
      <c r="C285" s="15">
        <v>2</v>
      </c>
      <c r="D285" s="15">
        <v>11</v>
      </c>
      <c r="E285" s="15">
        <v>2</v>
      </c>
      <c r="F285" s="14">
        <v>20</v>
      </c>
      <c r="G285" s="15">
        <v>11</v>
      </c>
      <c r="H285" s="15">
        <v>1104</v>
      </c>
      <c r="I285" s="17">
        <v>113.4</v>
      </c>
      <c r="J285" s="14" t="s">
        <v>259</v>
      </c>
      <c r="K285" s="13" t="s">
        <v>90</v>
      </c>
    </row>
    <row r="286" spans="1:11" ht="14.25">
      <c r="A286" s="12">
        <v>285</v>
      </c>
      <c r="B286" s="13" t="s">
        <v>8</v>
      </c>
      <c r="C286" s="15">
        <v>2</v>
      </c>
      <c r="D286" s="15">
        <v>11</v>
      </c>
      <c r="E286" s="15">
        <v>2</v>
      </c>
      <c r="F286" s="14">
        <v>20</v>
      </c>
      <c r="G286" s="15">
        <v>12</v>
      </c>
      <c r="H286" s="15">
        <v>1201</v>
      </c>
      <c r="I286" s="17">
        <v>89.04</v>
      </c>
      <c r="J286" s="14" t="s">
        <v>260</v>
      </c>
      <c r="K286" s="13" t="s">
        <v>90</v>
      </c>
    </row>
    <row r="287" spans="1:11" ht="14.25">
      <c r="A287" s="12">
        <v>286</v>
      </c>
      <c r="B287" s="13" t="s">
        <v>8</v>
      </c>
      <c r="C287" s="15">
        <v>2</v>
      </c>
      <c r="D287" s="15">
        <v>11</v>
      </c>
      <c r="E287" s="15">
        <v>2</v>
      </c>
      <c r="F287" s="14">
        <v>20</v>
      </c>
      <c r="G287" s="15">
        <v>12</v>
      </c>
      <c r="H287" s="15">
        <v>1202</v>
      </c>
      <c r="I287" s="17">
        <v>89.5</v>
      </c>
      <c r="J287" s="14" t="s">
        <v>260</v>
      </c>
      <c r="K287" s="13" t="s">
        <v>90</v>
      </c>
    </row>
    <row r="288" spans="1:11" ht="14.25">
      <c r="A288" s="12">
        <v>287</v>
      </c>
      <c r="B288" s="13" t="s">
        <v>8</v>
      </c>
      <c r="C288" s="15">
        <v>2</v>
      </c>
      <c r="D288" s="15">
        <v>11</v>
      </c>
      <c r="E288" s="15">
        <v>2</v>
      </c>
      <c r="F288" s="14">
        <v>20</v>
      </c>
      <c r="G288" s="15">
        <v>12</v>
      </c>
      <c r="H288" s="15">
        <v>1203</v>
      </c>
      <c r="I288" s="17">
        <v>89.5</v>
      </c>
      <c r="J288" s="14" t="s">
        <v>260</v>
      </c>
      <c r="K288" s="13" t="s">
        <v>90</v>
      </c>
    </row>
    <row r="289" spans="1:11" ht="14.25">
      <c r="A289" s="12">
        <v>288</v>
      </c>
      <c r="B289" s="13" t="s">
        <v>8</v>
      </c>
      <c r="C289" s="15">
        <v>2</v>
      </c>
      <c r="D289" s="15">
        <v>11</v>
      </c>
      <c r="E289" s="15">
        <v>2</v>
      </c>
      <c r="F289" s="14">
        <v>20</v>
      </c>
      <c r="G289" s="15">
        <v>12</v>
      </c>
      <c r="H289" s="15">
        <v>1204</v>
      </c>
      <c r="I289" s="17">
        <v>113.4</v>
      </c>
      <c r="J289" s="14" t="s">
        <v>259</v>
      </c>
      <c r="K289" s="13" t="s">
        <v>90</v>
      </c>
    </row>
    <row r="290" spans="1:11" ht="14.25">
      <c r="A290" s="12">
        <v>289</v>
      </c>
      <c r="B290" s="13" t="s">
        <v>8</v>
      </c>
      <c r="C290" s="15">
        <v>2</v>
      </c>
      <c r="D290" s="15">
        <v>11</v>
      </c>
      <c r="E290" s="15">
        <v>2</v>
      </c>
      <c r="F290" s="14">
        <v>20</v>
      </c>
      <c r="G290" s="15">
        <v>13</v>
      </c>
      <c r="H290" s="15">
        <v>1301</v>
      </c>
      <c r="I290" s="17">
        <v>89.04</v>
      </c>
      <c r="J290" s="14" t="s">
        <v>260</v>
      </c>
      <c r="K290" s="13" t="s">
        <v>90</v>
      </c>
    </row>
    <row r="291" spans="1:11" ht="14.25">
      <c r="A291" s="12">
        <v>290</v>
      </c>
      <c r="B291" s="13" t="s">
        <v>8</v>
      </c>
      <c r="C291" s="15">
        <v>2</v>
      </c>
      <c r="D291" s="15">
        <v>11</v>
      </c>
      <c r="E291" s="15">
        <v>2</v>
      </c>
      <c r="F291" s="14">
        <v>20</v>
      </c>
      <c r="G291" s="15">
        <v>13</v>
      </c>
      <c r="H291" s="15">
        <v>1302</v>
      </c>
      <c r="I291" s="17">
        <v>89.5</v>
      </c>
      <c r="J291" s="14" t="s">
        <v>260</v>
      </c>
      <c r="K291" s="13" t="s">
        <v>90</v>
      </c>
    </row>
    <row r="292" spans="1:11" ht="14.25">
      <c r="A292" s="12">
        <v>291</v>
      </c>
      <c r="B292" s="13" t="s">
        <v>8</v>
      </c>
      <c r="C292" s="15">
        <v>2</v>
      </c>
      <c r="D292" s="15">
        <v>11</v>
      </c>
      <c r="E292" s="15">
        <v>2</v>
      </c>
      <c r="F292" s="14">
        <v>20</v>
      </c>
      <c r="G292" s="15">
        <v>13</v>
      </c>
      <c r="H292" s="15">
        <v>1303</v>
      </c>
      <c r="I292" s="17">
        <v>89.5</v>
      </c>
      <c r="J292" s="14" t="s">
        <v>260</v>
      </c>
      <c r="K292" s="13" t="s">
        <v>90</v>
      </c>
    </row>
    <row r="293" spans="1:11" ht="14.25">
      <c r="A293" s="12">
        <v>292</v>
      </c>
      <c r="B293" s="13" t="s">
        <v>8</v>
      </c>
      <c r="C293" s="15">
        <v>2</v>
      </c>
      <c r="D293" s="15">
        <v>11</v>
      </c>
      <c r="E293" s="15">
        <v>2</v>
      </c>
      <c r="F293" s="14">
        <v>20</v>
      </c>
      <c r="G293" s="15">
        <v>13</v>
      </c>
      <c r="H293" s="15">
        <v>1304</v>
      </c>
      <c r="I293" s="17">
        <v>113.4</v>
      </c>
      <c r="J293" s="14" t="s">
        <v>259</v>
      </c>
      <c r="K293" s="13" t="s">
        <v>90</v>
      </c>
    </row>
    <row r="294" spans="1:11" ht="14.25">
      <c r="A294" s="12">
        <v>293</v>
      </c>
      <c r="B294" s="13" t="s">
        <v>8</v>
      </c>
      <c r="C294" s="15">
        <v>2</v>
      </c>
      <c r="D294" s="15">
        <v>11</v>
      </c>
      <c r="E294" s="15">
        <v>2</v>
      </c>
      <c r="F294" s="14">
        <v>20</v>
      </c>
      <c r="G294" s="15">
        <v>14</v>
      </c>
      <c r="H294" s="15">
        <v>1401</v>
      </c>
      <c r="I294" s="17">
        <v>89.04</v>
      </c>
      <c r="J294" s="14" t="s">
        <v>260</v>
      </c>
      <c r="K294" s="13" t="s">
        <v>90</v>
      </c>
    </row>
    <row r="295" spans="1:11" ht="14.25">
      <c r="A295" s="12">
        <v>294</v>
      </c>
      <c r="B295" s="13" t="s">
        <v>8</v>
      </c>
      <c r="C295" s="15">
        <v>2</v>
      </c>
      <c r="D295" s="15">
        <v>11</v>
      </c>
      <c r="E295" s="15">
        <v>2</v>
      </c>
      <c r="F295" s="14">
        <v>20</v>
      </c>
      <c r="G295" s="15">
        <v>14</v>
      </c>
      <c r="H295" s="15">
        <v>1402</v>
      </c>
      <c r="I295" s="17">
        <v>89.5</v>
      </c>
      <c r="J295" s="14" t="s">
        <v>260</v>
      </c>
      <c r="K295" s="13" t="s">
        <v>90</v>
      </c>
    </row>
    <row r="296" spans="1:11" ht="14.25">
      <c r="A296" s="12">
        <v>295</v>
      </c>
      <c r="B296" s="13" t="s">
        <v>8</v>
      </c>
      <c r="C296" s="15">
        <v>2</v>
      </c>
      <c r="D296" s="15">
        <v>11</v>
      </c>
      <c r="E296" s="15">
        <v>2</v>
      </c>
      <c r="F296" s="14">
        <v>20</v>
      </c>
      <c r="G296" s="15">
        <v>14</v>
      </c>
      <c r="H296" s="15">
        <v>1403</v>
      </c>
      <c r="I296" s="17">
        <v>89.5</v>
      </c>
      <c r="J296" s="14" t="s">
        <v>260</v>
      </c>
      <c r="K296" s="13" t="s">
        <v>90</v>
      </c>
    </row>
    <row r="297" spans="1:11" ht="14.25">
      <c r="A297" s="12">
        <v>296</v>
      </c>
      <c r="B297" s="13" t="s">
        <v>8</v>
      </c>
      <c r="C297" s="15">
        <v>2</v>
      </c>
      <c r="D297" s="15">
        <v>11</v>
      </c>
      <c r="E297" s="15">
        <v>2</v>
      </c>
      <c r="F297" s="14">
        <v>20</v>
      </c>
      <c r="G297" s="15">
        <v>14</v>
      </c>
      <c r="H297" s="15">
        <v>1404</v>
      </c>
      <c r="I297" s="17">
        <v>113.4</v>
      </c>
      <c r="J297" s="14" t="s">
        <v>259</v>
      </c>
      <c r="K297" s="13" t="s">
        <v>90</v>
      </c>
    </row>
    <row r="298" spans="1:11" ht="14.25">
      <c r="A298" s="12">
        <v>297</v>
      </c>
      <c r="B298" s="13" t="s">
        <v>8</v>
      </c>
      <c r="C298" s="15">
        <v>2</v>
      </c>
      <c r="D298" s="15">
        <v>11</v>
      </c>
      <c r="E298" s="15">
        <v>2</v>
      </c>
      <c r="F298" s="14">
        <v>20</v>
      </c>
      <c r="G298" s="15">
        <v>15</v>
      </c>
      <c r="H298" s="15">
        <v>1501</v>
      </c>
      <c r="I298" s="17">
        <v>89.04</v>
      </c>
      <c r="J298" s="14" t="s">
        <v>260</v>
      </c>
      <c r="K298" s="13" t="s">
        <v>90</v>
      </c>
    </row>
    <row r="299" spans="1:11" ht="14.25">
      <c r="A299" s="12">
        <v>298</v>
      </c>
      <c r="B299" s="13" t="s">
        <v>8</v>
      </c>
      <c r="C299" s="15">
        <v>2</v>
      </c>
      <c r="D299" s="15">
        <v>11</v>
      </c>
      <c r="E299" s="15">
        <v>2</v>
      </c>
      <c r="F299" s="14">
        <v>20</v>
      </c>
      <c r="G299" s="15">
        <v>15</v>
      </c>
      <c r="H299" s="15">
        <v>1502</v>
      </c>
      <c r="I299" s="17">
        <v>89.5</v>
      </c>
      <c r="J299" s="14" t="s">
        <v>260</v>
      </c>
      <c r="K299" s="13" t="s">
        <v>90</v>
      </c>
    </row>
    <row r="300" spans="1:11" ht="14.25">
      <c r="A300" s="12">
        <v>299</v>
      </c>
      <c r="B300" s="13" t="s">
        <v>8</v>
      </c>
      <c r="C300" s="15">
        <v>2</v>
      </c>
      <c r="D300" s="15">
        <v>11</v>
      </c>
      <c r="E300" s="15">
        <v>2</v>
      </c>
      <c r="F300" s="14">
        <v>20</v>
      </c>
      <c r="G300" s="15">
        <v>15</v>
      </c>
      <c r="H300" s="15">
        <v>1503</v>
      </c>
      <c r="I300" s="17">
        <v>89.5</v>
      </c>
      <c r="J300" s="14" t="s">
        <v>260</v>
      </c>
      <c r="K300" s="13" t="s">
        <v>90</v>
      </c>
    </row>
    <row r="301" spans="1:11" ht="14.25">
      <c r="A301" s="12">
        <v>300</v>
      </c>
      <c r="B301" s="13" t="s">
        <v>8</v>
      </c>
      <c r="C301" s="15">
        <v>2</v>
      </c>
      <c r="D301" s="15">
        <v>11</v>
      </c>
      <c r="E301" s="15">
        <v>2</v>
      </c>
      <c r="F301" s="14">
        <v>20</v>
      </c>
      <c r="G301" s="15">
        <v>15</v>
      </c>
      <c r="H301" s="15">
        <v>1504</v>
      </c>
      <c r="I301" s="17">
        <v>113.4</v>
      </c>
      <c r="J301" s="14" t="s">
        <v>259</v>
      </c>
      <c r="K301" s="13" t="s">
        <v>90</v>
      </c>
    </row>
    <row r="302" spans="1:11" ht="14.25">
      <c r="A302" s="12">
        <v>301</v>
      </c>
      <c r="B302" s="13" t="s">
        <v>8</v>
      </c>
      <c r="C302" s="15">
        <v>2</v>
      </c>
      <c r="D302" s="15">
        <v>11</v>
      </c>
      <c r="E302" s="15">
        <v>2</v>
      </c>
      <c r="F302" s="14">
        <v>20</v>
      </c>
      <c r="G302" s="15">
        <v>16</v>
      </c>
      <c r="H302" s="15">
        <v>1601</v>
      </c>
      <c r="I302" s="17">
        <v>89.04</v>
      </c>
      <c r="J302" s="14" t="s">
        <v>260</v>
      </c>
      <c r="K302" s="13" t="s">
        <v>90</v>
      </c>
    </row>
    <row r="303" spans="1:11" ht="14.25">
      <c r="A303" s="12">
        <v>302</v>
      </c>
      <c r="B303" s="13" t="s">
        <v>8</v>
      </c>
      <c r="C303" s="15">
        <v>2</v>
      </c>
      <c r="D303" s="15">
        <v>11</v>
      </c>
      <c r="E303" s="15">
        <v>2</v>
      </c>
      <c r="F303" s="14">
        <v>20</v>
      </c>
      <c r="G303" s="15">
        <v>16</v>
      </c>
      <c r="H303" s="15">
        <v>1602</v>
      </c>
      <c r="I303" s="17">
        <v>89.5</v>
      </c>
      <c r="J303" s="14" t="s">
        <v>260</v>
      </c>
      <c r="K303" s="13" t="s">
        <v>90</v>
      </c>
    </row>
    <row r="304" spans="1:11" ht="14.25">
      <c r="A304" s="12">
        <v>303</v>
      </c>
      <c r="B304" s="13" t="s">
        <v>8</v>
      </c>
      <c r="C304" s="15">
        <v>2</v>
      </c>
      <c r="D304" s="15">
        <v>11</v>
      </c>
      <c r="E304" s="15">
        <v>2</v>
      </c>
      <c r="F304" s="14">
        <v>20</v>
      </c>
      <c r="G304" s="15">
        <v>16</v>
      </c>
      <c r="H304" s="15">
        <v>1603</v>
      </c>
      <c r="I304" s="17">
        <v>89.5</v>
      </c>
      <c r="J304" s="14" t="s">
        <v>260</v>
      </c>
      <c r="K304" s="13" t="s">
        <v>90</v>
      </c>
    </row>
    <row r="305" spans="1:11" ht="14.25">
      <c r="A305" s="12">
        <v>304</v>
      </c>
      <c r="B305" s="13" t="s">
        <v>8</v>
      </c>
      <c r="C305" s="15">
        <v>2</v>
      </c>
      <c r="D305" s="15">
        <v>11</v>
      </c>
      <c r="E305" s="15">
        <v>2</v>
      </c>
      <c r="F305" s="14">
        <v>20</v>
      </c>
      <c r="G305" s="15">
        <v>16</v>
      </c>
      <c r="H305" s="15">
        <v>1604</v>
      </c>
      <c r="I305" s="17">
        <v>113.4</v>
      </c>
      <c r="J305" s="14" t="s">
        <v>259</v>
      </c>
      <c r="K305" s="13" t="s">
        <v>90</v>
      </c>
    </row>
    <row r="306" spans="1:11" ht="14.25">
      <c r="A306" s="12">
        <v>305</v>
      </c>
      <c r="B306" s="13" t="s">
        <v>8</v>
      </c>
      <c r="C306" s="15">
        <v>2</v>
      </c>
      <c r="D306" s="15">
        <v>11</v>
      </c>
      <c r="E306" s="15">
        <v>2</v>
      </c>
      <c r="F306" s="14">
        <v>20</v>
      </c>
      <c r="G306" s="15">
        <v>17</v>
      </c>
      <c r="H306" s="15">
        <v>1701</v>
      </c>
      <c r="I306" s="17">
        <v>89.04</v>
      </c>
      <c r="J306" s="14" t="s">
        <v>260</v>
      </c>
      <c r="K306" s="13" t="s">
        <v>90</v>
      </c>
    </row>
    <row r="307" spans="1:11" ht="14.25">
      <c r="A307" s="12">
        <v>306</v>
      </c>
      <c r="B307" s="13" t="s">
        <v>8</v>
      </c>
      <c r="C307" s="15">
        <v>2</v>
      </c>
      <c r="D307" s="15">
        <v>11</v>
      </c>
      <c r="E307" s="15">
        <v>2</v>
      </c>
      <c r="F307" s="14">
        <v>20</v>
      </c>
      <c r="G307" s="15">
        <v>17</v>
      </c>
      <c r="H307" s="15">
        <v>1702</v>
      </c>
      <c r="I307" s="17">
        <v>89.5</v>
      </c>
      <c r="J307" s="14" t="s">
        <v>260</v>
      </c>
      <c r="K307" s="13" t="s">
        <v>90</v>
      </c>
    </row>
    <row r="308" spans="1:11" ht="14.25">
      <c r="A308" s="12">
        <v>307</v>
      </c>
      <c r="B308" s="13" t="s">
        <v>8</v>
      </c>
      <c r="C308" s="15">
        <v>2</v>
      </c>
      <c r="D308" s="15">
        <v>11</v>
      </c>
      <c r="E308" s="15">
        <v>2</v>
      </c>
      <c r="F308" s="14">
        <v>20</v>
      </c>
      <c r="G308" s="15">
        <v>17</v>
      </c>
      <c r="H308" s="15">
        <v>1703</v>
      </c>
      <c r="I308" s="17">
        <v>89.5</v>
      </c>
      <c r="J308" s="14" t="s">
        <v>260</v>
      </c>
      <c r="K308" s="13" t="s">
        <v>90</v>
      </c>
    </row>
    <row r="309" spans="1:11" ht="14.25">
      <c r="A309" s="12">
        <v>308</v>
      </c>
      <c r="B309" s="13" t="s">
        <v>8</v>
      </c>
      <c r="C309" s="15">
        <v>2</v>
      </c>
      <c r="D309" s="15">
        <v>11</v>
      </c>
      <c r="E309" s="15">
        <v>2</v>
      </c>
      <c r="F309" s="14">
        <v>20</v>
      </c>
      <c r="G309" s="15">
        <v>17</v>
      </c>
      <c r="H309" s="15">
        <v>1704</v>
      </c>
      <c r="I309" s="17">
        <v>113.4</v>
      </c>
      <c r="J309" s="14" t="s">
        <v>259</v>
      </c>
      <c r="K309" s="13" t="s">
        <v>90</v>
      </c>
    </row>
    <row r="310" spans="1:11" ht="14.25">
      <c r="A310" s="12">
        <v>309</v>
      </c>
      <c r="B310" s="13" t="s">
        <v>8</v>
      </c>
      <c r="C310" s="15">
        <v>2</v>
      </c>
      <c r="D310" s="15">
        <v>11</v>
      </c>
      <c r="E310" s="15">
        <v>2</v>
      </c>
      <c r="F310" s="14">
        <v>20</v>
      </c>
      <c r="G310" s="15">
        <v>18</v>
      </c>
      <c r="H310" s="15">
        <v>1801</v>
      </c>
      <c r="I310" s="17">
        <v>89.04</v>
      </c>
      <c r="J310" s="14" t="s">
        <v>260</v>
      </c>
      <c r="K310" s="13" t="s">
        <v>90</v>
      </c>
    </row>
    <row r="311" spans="1:11" ht="14.25">
      <c r="A311" s="12">
        <v>310</v>
      </c>
      <c r="B311" s="13" t="s">
        <v>8</v>
      </c>
      <c r="C311" s="15">
        <v>2</v>
      </c>
      <c r="D311" s="15">
        <v>11</v>
      </c>
      <c r="E311" s="15">
        <v>2</v>
      </c>
      <c r="F311" s="14">
        <v>20</v>
      </c>
      <c r="G311" s="15">
        <v>18</v>
      </c>
      <c r="H311" s="15">
        <v>1802</v>
      </c>
      <c r="I311" s="17">
        <v>89.5</v>
      </c>
      <c r="J311" s="14" t="s">
        <v>260</v>
      </c>
      <c r="K311" s="13" t="s">
        <v>90</v>
      </c>
    </row>
    <row r="312" spans="1:11" ht="14.25">
      <c r="A312" s="12">
        <v>311</v>
      </c>
      <c r="B312" s="13" t="s">
        <v>8</v>
      </c>
      <c r="C312" s="15">
        <v>2</v>
      </c>
      <c r="D312" s="15">
        <v>11</v>
      </c>
      <c r="E312" s="15">
        <v>2</v>
      </c>
      <c r="F312" s="14">
        <v>20</v>
      </c>
      <c r="G312" s="15">
        <v>18</v>
      </c>
      <c r="H312" s="15">
        <v>1803</v>
      </c>
      <c r="I312" s="17">
        <v>89.5</v>
      </c>
      <c r="J312" s="14" t="s">
        <v>260</v>
      </c>
      <c r="K312" s="13" t="s">
        <v>90</v>
      </c>
    </row>
    <row r="313" spans="1:11" ht="14.25">
      <c r="A313" s="12">
        <v>312</v>
      </c>
      <c r="B313" s="13" t="s">
        <v>8</v>
      </c>
      <c r="C313" s="15">
        <v>2</v>
      </c>
      <c r="D313" s="15">
        <v>11</v>
      </c>
      <c r="E313" s="15">
        <v>2</v>
      </c>
      <c r="F313" s="14">
        <v>20</v>
      </c>
      <c r="G313" s="15">
        <v>18</v>
      </c>
      <c r="H313" s="15">
        <v>1804</v>
      </c>
      <c r="I313" s="17">
        <v>113.4</v>
      </c>
      <c r="J313" s="14" t="s">
        <v>259</v>
      </c>
      <c r="K313" s="13" t="s">
        <v>90</v>
      </c>
    </row>
    <row r="314" spans="1:11" ht="14.25">
      <c r="A314" s="12">
        <v>313</v>
      </c>
      <c r="B314" s="13" t="s">
        <v>8</v>
      </c>
      <c r="C314" s="15">
        <v>2</v>
      </c>
      <c r="D314" s="15">
        <v>11</v>
      </c>
      <c r="E314" s="15">
        <v>2</v>
      </c>
      <c r="F314" s="14">
        <v>20</v>
      </c>
      <c r="G314" s="15">
        <v>19</v>
      </c>
      <c r="H314" s="15">
        <v>1901</v>
      </c>
      <c r="I314" s="17">
        <v>89.04</v>
      </c>
      <c r="J314" s="14" t="s">
        <v>260</v>
      </c>
      <c r="K314" s="13" t="s">
        <v>90</v>
      </c>
    </row>
    <row r="315" spans="1:11" ht="14.25">
      <c r="A315" s="12">
        <v>314</v>
      </c>
      <c r="B315" s="13" t="s">
        <v>8</v>
      </c>
      <c r="C315" s="15">
        <v>2</v>
      </c>
      <c r="D315" s="15">
        <v>11</v>
      </c>
      <c r="E315" s="15">
        <v>2</v>
      </c>
      <c r="F315" s="14">
        <v>20</v>
      </c>
      <c r="G315" s="15">
        <v>19</v>
      </c>
      <c r="H315" s="15">
        <v>1902</v>
      </c>
      <c r="I315" s="17">
        <v>89.5</v>
      </c>
      <c r="J315" s="14" t="s">
        <v>260</v>
      </c>
      <c r="K315" s="13" t="s">
        <v>90</v>
      </c>
    </row>
    <row r="316" spans="1:11" ht="14.25">
      <c r="A316" s="12">
        <v>315</v>
      </c>
      <c r="B316" s="13" t="s">
        <v>8</v>
      </c>
      <c r="C316" s="15">
        <v>2</v>
      </c>
      <c r="D316" s="15">
        <v>11</v>
      </c>
      <c r="E316" s="15">
        <v>2</v>
      </c>
      <c r="F316" s="14">
        <v>20</v>
      </c>
      <c r="G316" s="15">
        <v>19</v>
      </c>
      <c r="H316" s="15">
        <v>1903</v>
      </c>
      <c r="I316" s="17">
        <v>89.5</v>
      </c>
      <c r="J316" s="14" t="s">
        <v>260</v>
      </c>
      <c r="K316" s="13" t="s">
        <v>90</v>
      </c>
    </row>
    <row r="317" spans="1:11" ht="14.25">
      <c r="A317" s="12">
        <v>316</v>
      </c>
      <c r="B317" s="13" t="s">
        <v>8</v>
      </c>
      <c r="C317" s="15">
        <v>2</v>
      </c>
      <c r="D317" s="15">
        <v>11</v>
      </c>
      <c r="E317" s="15">
        <v>2</v>
      </c>
      <c r="F317" s="14">
        <v>20</v>
      </c>
      <c r="G317" s="15">
        <v>19</v>
      </c>
      <c r="H317" s="15">
        <v>1904</v>
      </c>
      <c r="I317" s="17">
        <v>113.4</v>
      </c>
      <c r="J317" s="14" t="s">
        <v>259</v>
      </c>
      <c r="K317" s="13" t="s">
        <v>90</v>
      </c>
    </row>
    <row r="318" spans="1:11" ht="14.25">
      <c r="A318" s="12">
        <v>317</v>
      </c>
      <c r="B318" s="13" t="s">
        <v>8</v>
      </c>
      <c r="C318" s="15">
        <v>2</v>
      </c>
      <c r="D318" s="15">
        <v>11</v>
      </c>
      <c r="E318" s="15">
        <v>2</v>
      </c>
      <c r="F318" s="14">
        <v>20</v>
      </c>
      <c r="G318" s="15">
        <v>20</v>
      </c>
      <c r="H318" s="15">
        <v>2001</v>
      </c>
      <c r="I318" s="17">
        <v>89.04</v>
      </c>
      <c r="J318" s="14" t="s">
        <v>260</v>
      </c>
      <c r="K318" s="13" t="s">
        <v>90</v>
      </c>
    </row>
    <row r="319" spans="1:11" ht="14.25">
      <c r="A319" s="12">
        <v>318</v>
      </c>
      <c r="B319" s="13" t="s">
        <v>8</v>
      </c>
      <c r="C319" s="15">
        <v>2</v>
      </c>
      <c r="D319" s="15">
        <v>11</v>
      </c>
      <c r="E319" s="15">
        <v>2</v>
      </c>
      <c r="F319" s="14">
        <v>20</v>
      </c>
      <c r="G319" s="15">
        <v>20</v>
      </c>
      <c r="H319" s="15">
        <v>2002</v>
      </c>
      <c r="I319" s="17">
        <v>89.5</v>
      </c>
      <c r="J319" s="14" t="s">
        <v>260</v>
      </c>
      <c r="K319" s="13" t="s">
        <v>90</v>
      </c>
    </row>
    <row r="320" spans="1:11" ht="14.25">
      <c r="A320" s="12">
        <v>319</v>
      </c>
      <c r="B320" s="13" t="s">
        <v>8</v>
      </c>
      <c r="C320" s="15">
        <v>2</v>
      </c>
      <c r="D320" s="15">
        <v>11</v>
      </c>
      <c r="E320" s="15">
        <v>2</v>
      </c>
      <c r="F320" s="14">
        <v>20</v>
      </c>
      <c r="G320" s="15">
        <v>20</v>
      </c>
      <c r="H320" s="15">
        <v>2003</v>
      </c>
      <c r="I320" s="17">
        <v>89.5</v>
      </c>
      <c r="J320" s="14" t="s">
        <v>260</v>
      </c>
      <c r="K320" s="13" t="s">
        <v>90</v>
      </c>
    </row>
    <row r="321" spans="1:11" ht="14.25">
      <c r="A321" s="12">
        <v>320</v>
      </c>
      <c r="B321" s="13" t="s">
        <v>8</v>
      </c>
      <c r="C321" s="15">
        <v>2</v>
      </c>
      <c r="D321" s="15">
        <v>11</v>
      </c>
      <c r="E321" s="15">
        <v>2</v>
      </c>
      <c r="F321" s="14">
        <v>20</v>
      </c>
      <c r="G321" s="15">
        <v>20</v>
      </c>
      <c r="H321" s="15">
        <v>2004</v>
      </c>
      <c r="I321" s="17">
        <v>113.4</v>
      </c>
      <c r="J321" s="14" t="s">
        <v>259</v>
      </c>
      <c r="K321" s="13" t="s">
        <v>90</v>
      </c>
    </row>
    <row r="322" spans="1:11" ht="14.25">
      <c r="A322" s="12">
        <v>321</v>
      </c>
      <c r="B322" s="13" t="s">
        <v>8</v>
      </c>
      <c r="C322" s="15">
        <v>4</v>
      </c>
      <c r="D322" s="15">
        <v>8</v>
      </c>
      <c r="E322" s="15">
        <v>1</v>
      </c>
      <c r="F322" s="14">
        <v>17</v>
      </c>
      <c r="G322" s="15">
        <v>1</v>
      </c>
      <c r="H322" s="15">
        <v>101</v>
      </c>
      <c r="I322" s="17">
        <v>85.65</v>
      </c>
      <c r="J322" s="14" t="s">
        <v>260</v>
      </c>
      <c r="K322" s="13" t="s">
        <v>90</v>
      </c>
    </row>
    <row r="323" spans="1:11" ht="14.25">
      <c r="A323" s="12">
        <v>322</v>
      </c>
      <c r="B323" s="13" t="s">
        <v>8</v>
      </c>
      <c r="C323" s="15">
        <v>4</v>
      </c>
      <c r="D323" s="15">
        <v>8</v>
      </c>
      <c r="E323" s="15">
        <v>1</v>
      </c>
      <c r="F323" s="14">
        <v>17</v>
      </c>
      <c r="G323" s="15">
        <v>1</v>
      </c>
      <c r="H323" s="15">
        <v>102</v>
      </c>
      <c r="I323" s="17">
        <v>86.16</v>
      </c>
      <c r="J323" s="14" t="s">
        <v>260</v>
      </c>
      <c r="K323" s="13" t="s">
        <v>90</v>
      </c>
    </row>
    <row r="324" spans="1:11" ht="14.25">
      <c r="A324" s="12">
        <v>323</v>
      </c>
      <c r="B324" s="13" t="s">
        <v>8</v>
      </c>
      <c r="C324" s="15">
        <v>4</v>
      </c>
      <c r="D324" s="15">
        <v>8</v>
      </c>
      <c r="E324" s="15">
        <v>1</v>
      </c>
      <c r="F324" s="14">
        <v>17</v>
      </c>
      <c r="G324" s="15">
        <v>1</v>
      </c>
      <c r="H324" s="15">
        <v>103</v>
      </c>
      <c r="I324" s="17">
        <v>86.16</v>
      </c>
      <c r="J324" s="14" t="s">
        <v>260</v>
      </c>
      <c r="K324" s="13" t="s">
        <v>90</v>
      </c>
    </row>
    <row r="325" spans="1:11" ht="14.25">
      <c r="A325" s="12">
        <v>324</v>
      </c>
      <c r="B325" s="13" t="s">
        <v>8</v>
      </c>
      <c r="C325" s="15">
        <v>4</v>
      </c>
      <c r="D325" s="15">
        <v>8</v>
      </c>
      <c r="E325" s="15">
        <v>1</v>
      </c>
      <c r="F325" s="14">
        <v>17</v>
      </c>
      <c r="G325" s="15">
        <v>1</v>
      </c>
      <c r="H325" s="15">
        <v>104</v>
      </c>
      <c r="I325" s="17">
        <v>108.92</v>
      </c>
      <c r="J325" s="14" t="s">
        <v>259</v>
      </c>
      <c r="K325" s="13" t="s">
        <v>90</v>
      </c>
    </row>
    <row r="326" spans="1:11" ht="14.25">
      <c r="A326" s="12">
        <v>325</v>
      </c>
      <c r="B326" s="13" t="s">
        <v>8</v>
      </c>
      <c r="C326" s="15">
        <v>4</v>
      </c>
      <c r="D326" s="15">
        <v>8</v>
      </c>
      <c r="E326" s="15">
        <v>1</v>
      </c>
      <c r="F326" s="14">
        <v>17</v>
      </c>
      <c r="G326" s="15">
        <v>2</v>
      </c>
      <c r="H326" s="15">
        <v>201</v>
      </c>
      <c r="I326" s="17">
        <v>85.65</v>
      </c>
      <c r="J326" s="14" t="s">
        <v>260</v>
      </c>
      <c r="K326" s="13" t="s">
        <v>90</v>
      </c>
    </row>
    <row r="327" spans="1:11" ht="14.25">
      <c r="A327" s="12">
        <v>326</v>
      </c>
      <c r="B327" s="13" t="s">
        <v>8</v>
      </c>
      <c r="C327" s="15">
        <v>4</v>
      </c>
      <c r="D327" s="15">
        <v>8</v>
      </c>
      <c r="E327" s="15">
        <v>1</v>
      </c>
      <c r="F327" s="14">
        <v>17</v>
      </c>
      <c r="G327" s="15">
        <v>2</v>
      </c>
      <c r="H327" s="15">
        <v>202</v>
      </c>
      <c r="I327" s="17">
        <v>86.16</v>
      </c>
      <c r="J327" s="14" t="s">
        <v>260</v>
      </c>
      <c r="K327" s="13" t="s">
        <v>90</v>
      </c>
    </row>
    <row r="328" spans="1:11" ht="14.25">
      <c r="A328" s="12">
        <v>327</v>
      </c>
      <c r="B328" s="13" t="s">
        <v>8</v>
      </c>
      <c r="C328" s="15">
        <v>4</v>
      </c>
      <c r="D328" s="15">
        <v>8</v>
      </c>
      <c r="E328" s="15">
        <v>1</v>
      </c>
      <c r="F328" s="14">
        <v>17</v>
      </c>
      <c r="G328" s="15">
        <v>2</v>
      </c>
      <c r="H328" s="15">
        <v>203</v>
      </c>
      <c r="I328" s="17">
        <v>86.16</v>
      </c>
      <c r="J328" s="14" t="s">
        <v>260</v>
      </c>
      <c r="K328" s="13" t="s">
        <v>90</v>
      </c>
    </row>
    <row r="329" spans="1:11" ht="14.25">
      <c r="A329" s="12">
        <v>328</v>
      </c>
      <c r="B329" s="13" t="s">
        <v>8</v>
      </c>
      <c r="C329" s="15">
        <v>4</v>
      </c>
      <c r="D329" s="15">
        <v>8</v>
      </c>
      <c r="E329" s="15">
        <v>1</v>
      </c>
      <c r="F329" s="14">
        <v>17</v>
      </c>
      <c r="G329" s="15">
        <v>2</v>
      </c>
      <c r="H329" s="15">
        <v>204</v>
      </c>
      <c r="I329" s="17">
        <v>109.15</v>
      </c>
      <c r="J329" s="14" t="s">
        <v>259</v>
      </c>
      <c r="K329" s="13" t="s">
        <v>90</v>
      </c>
    </row>
    <row r="330" spans="1:11" ht="14.25">
      <c r="A330" s="12">
        <v>329</v>
      </c>
      <c r="B330" s="13" t="s">
        <v>8</v>
      </c>
      <c r="C330" s="15">
        <v>4</v>
      </c>
      <c r="D330" s="15">
        <v>8</v>
      </c>
      <c r="E330" s="15">
        <v>1</v>
      </c>
      <c r="F330" s="14">
        <v>17</v>
      </c>
      <c r="G330" s="15">
        <v>3</v>
      </c>
      <c r="H330" s="15">
        <v>301</v>
      </c>
      <c r="I330" s="17">
        <v>85.65</v>
      </c>
      <c r="J330" s="14" t="s">
        <v>260</v>
      </c>
      <c r="K330" s="13" t="s">
        <v>90</v>
      </c>
    </row>
    <row r="331" spans="1:11" ht="14.25">
      <c r="A331" s="12">
        <v>330</v>
      </c>
      <c r="B331" s="13" t="s">
        <v>8</v>
      </c>
      <c r="C331" s="15">
        <v>4</v>
      </c>
      <c r="D331" s="15">
        <v>8</v>
      </c>
      <c r="E331" s="15">
        <v>1</v>
      </c>
      <c r="F331" s="14">
        <v>17</v>
      </c>
      <c r="G331" s="15">
        <v>3</v>
      </c>
      <c r="H331" s="15">
        <v>302</v>
      </c>
      <c r="I331" s="17">
        <v>86.16</v>
      </c>
      <c r="J331" s="14" t="s">
        <v>260</v>
      </c>
      <c r="K331" s="13" t="s">
        <v>90</v>
      </c>
    </row>
    <row r="332" spans="1:11" ht="14.25">
      <c r="A332" s="12">
        <v>331</v>
      </c>
      <c r="B332" s="13" t="s">
        <v>8</v>
      </c>
      <c r="C332" s="15">
        <v>4</v>
      </c>
      <c r="D332" s="15">
        <v>8</v>
      </c>
      <c r="E332" s="15">
        <v>1</v>
      </c>
      <c r="F332" s="14">
        <v>17</v>
      </c>
      <c r="G332" s="15">
        <v>3</v>
      </c>
      <c r="H332" s="15">
        <v>303</v>
      </c>
      <c r="I332" s="17">
        <v>86.16</v>
      </c>
      <c r="J332" s="14" t="s">
        <v>260</v>
      </c>
      <c r="K332" s="13" t="s">
        <v>90</v>
      </c>
    </row>
    <row r="333" spans="1:11" ht="14.25">
      <c r="A333" s="12">
        <v>332</v>
      </c>
      <c r="B333" s="13" t="s">
        <v>8</v>
      </c>
      <c r="C333" s="15">
        <v>4</v>
      </c>
      <c r="D333" s="15">
        <v>8</v>
      </c>
      <c r="E333" s="15">
        <v>1</v>
      </c>
      <c r="F333" s="14">
        <v>17</v>
      </c>
      <c r="G333" s="15">
        <v>3</v>
      </c>
      <c r="H333" s="15">
        <v>304</v>
      </c>
      <c r="I333" s="17">
        <v>109.15</v>
      </c>
      <c r="J333" s="14" t="s">
        <v>259</v>
      </c>
      <c r="K333" s="13" t="s">
        <v>90</v>
      </c>
    </row>
    <row r="334" spans="1:11" ht="14.25">
      <c r="A334" s="12">
        <v>333</v>
      </c>
      <c r="B334" s="13" t="s">
        <v>8</v>
      </c>
      <c r="C334" s="15">
        <v>4</v>
      </c>
      <c r="D334" s="15">
        <v>8</v>
      </c>
      <c r="E334" s="15">
        <v>1</v>
      </c>
      <c r="F334" s="14">
        <v>17</v>
      </c>
      <c r="G334" s="15">
        <v>4</v>
      </c>
      <c r="H334" s="15">
        <v>401</v>
      </c>
      <c r="I334" s="17">
        <v>85.28</v>
      </c>
      <c r="J334" s="14" t="s">
        <v>260</v>
      </c>
      <c r="K334" s="13" t="s">
        <v>90</v>
      </c>
    </row>
    <row r="335" spans="1:11" ht="14.25">
      <c r="A335" s="12">
        <v>334</v>
      </c>
      <c r="B335" s="13" t="s">
        <v>8</v>
      </c>
      <c r="C335" s="15">
        <v>4</v>
      </c>
      <c r="D335" s="15">
        <v>8</v>
      </c>
      <c r="E335" s="15">
        <v>1</v>
      </c>
      <c r="F335" s="14">
        <v>17</v>
      </c>
      <c r="G335" s="15">
        <v>4</v>
      </c>
      <c r="H335" s="15">
        <v>402</v>
      </c>
      <c r="I335" s="17">
        <v>85.93</v>
      </c>
      <c r="J335" s="14" t="s">
        <v>260</v>
      </c>
      <c r="K335" s="13" t="s">
        <v>90</v>
      </c>
    </row>
    <row r="336" spans="1:11" ht="14.25">
      <c r="A336" s="12">
        <v>335</v>
      </c>
      <c r="B336" s="13" t="s">
        <v>8</v>
      </c>
      <c r="C336" s="15">
        <v>4</v>
      </c>
      <c r="D336" s="15">
        <v>8</v>
      </c>
      <c r="E336" s="15">
        <v>1</v>
      </c>
      <c r="F336" s="14">
        <v>17</v>
      </c>
      <c r="G336" s="15">
        <v>4</v>
      </c>
      <c r="H336" s="15">
        <v>403</v>
      </c>
      <c r="I336" s="17">
        <v>85.93</v>
      </c>
      <c r="J336" s="14" t="s">
        <v>260</v>
      </c>
      <c r="K336" s="13" t="s">
        <v>90</v>
      </c>
    </row>
    <row r="337" spans="1:11" ht="14.25">
      <c r="A337" s="12">
        <v>336</v>
      </c>
      <c r="B337" s="13" t="s">
        <v>8</v>
      </c>
      <c r="C337" s="15">
        <v>4</v>
      </c>
      <c r="D337" s="15">
        <v>8</v>
      </c>
      <c r="E337" s="15">
        <v>1</v>
      </c>
      <c r="F337" s="14">
        <v>17</v>
      </c>
      <c r="G337" s="15">
        <v>4</v>
      </c>
      <c r="H337" s="15">
        <v>404</v>
      </c>
      <c r="I337" s="17">
        <v>108.84</v>
      </c>
      <c r="J337" s="14" t="s">
        <v>259</v>
      </c>
      <c r="K337" s="13" t="s">
        <v>90</v>
      </c>
    </row>
    <row r="338" spans="1:11" ht="14.25">
      <c r="A338" s="12">
        <v>337</v>
      </c>
      <c r="B338" s="13" t="s">
        <v>8</v>
      </c>
      <c r="C338" s="15">
        <v>4</v>
      </c>
      <c r="D338" s="15">
        <v>8</v>
      </c>
      <c r="E338" s="15">
        <v>1</v>
      </c>
      <c r="F338" s="14">
        <v>17</v>
      </c>
      <c r="G338" s="15">
        <v>5</v>
      </c>
      <c r="H338" s="15">
        <v>501</v>
      </c>
      <c r="I338" s="17">
        <v>85.28</v>
      </c>
      <c r="J338" s="14" t="s">
        <v>260</v>
      </c>
      <c r="K338" s="13" t="s">
        <v>90</v>
      </c>
    </row>
    <row r="339" spans="1:11" ht="14.25">
      <c r="A339" s="12">
        <v>338</v>
      </c>
      <c r="B339" s="13" t="s">
        <v>8</v>
      </c>
      <c r="C339" s="15">
        <v>4</v>
      </c>
      <c r="D339" s="15">
        <v>8</v>
      </c>
      <c r="E339" s="15">
        <v>1</v>
      </c>
      <c r="F339" s="14">
        <v>17</v>
      </c>
      <c r="G339" s="15">
        <v>5</v>
      </c>
      <c r="H339" s="15">
        <v>502</v>
      </c>
      <c r="I339" s="17">
        <v>85.93</v>
      </c>
      <c r="J339" s="14" t="s">
        <v>260</v>
      </c>
      <c r="K339" s="13" t="s">
        <v>90</v>
      </c>
    </row>
    <row r="340" spans="1:11" ht="14.25">
      <c r="A340" s="12">
        <v>339</v>
      </c>
      <c r="B340" s="13" t="s">
        <v>8</v>
      </c>
      <c r="C340" s="15">
        <v>4</v>
      </c>
      <c r="D340" s="15">
        <v>8</v>
      </c>
      <c r="E340" s="15">
        <v>1</v>
      </c>
      <c r="F340" s="14">
        <v>17</v>
      </c>
      <c r="G340" s="15">
        <v>5</v>
      </c>
      <c r="H340" s="15">
        <v>503</v>
      </c>
      <c r="I340" s="17">
        <v>85.93</v>
      </c>
      <c r="J340" s="14" t="s">
        <v>260</v>
      </c>
      <c r="K340" s="13" t="s">
        <v>90</v>
      </c>
    </row>
    <row r="341" spans="1:11" ht="14.25">
      <c r="A341" s="12">
        <v>340</v>
      </c>
      <c r="B341" s="13" t="s">
        <v>8</v>
      </c>
      <c r="C341" s="15">
        <v>4</v>
      </c>
      <c r="D341" s="15">
        <v>8</v>
      </c>
      <c r="E341" s="15">
        <v>1</v>
      </c>
      <c r="F341" s="14">
        <v>17</v>
      </c>
      <c r="G341" s="15">
        <v>5</v>
      </c>
      <c r="H341" s="15">
        <v>504</v>
      </c>
      <c r="I341" s="17">
        <v>108.84</v>
      </c>
      <c r="J341" s="14" t="s">
        <v>259</v>
      </c>
      <c r="K341" s="13" t="s">
        <v>90</v>
      </c>
    </row>
    <row r="342" spans="1:11" ht="14.25">
      <c r="A342" s="12">
        <v>341</v>
      </c>
      <c r="B342" s="13" t="s">
        <v>8</v>
      </c>
      <c r="C342" s="15">
        <v>4</v>
      </c>
      <c r="D342" s="15">
        <v>8</v>
      </c>
      <c r="E342" s="15">
        <v>1</v>
      </c>
      <c r="F342" s="14">
        <v>17</v>
      </c>
      <c r="G342" s="15">
        <v>6</v>
      </c>
      <c r="H342" s="15">
        <v>601</v>
      </c>
      <c r="I342" s="17">
        <v>85.28</v>
      </c>
      <c r="J342" s="14" t="s">
        <v>260</v>
      </c>
      <c r="K342" s="13" t="s">
        <v>90</v>
      </c>
    </row>
    <row r="343" spans="1:11" ht="14.25">
      <c r="A343" s="12">
        <v>342</v>
      </c>
      <c r="B343" s="13" t="s">
        <v>8</v>
      </c>
      <c r="C343" s="15">
        <v>4</v>
      </c>
      <c r="D343" s="15">
        <v>8</v>
      </c>
      <c r="E343" s="15">
        <v>1</v>
      </c>
      <c r="F343" s="14">
        <v>17</v>
      </c>
      <c r="G343" s="15">
        <v>6</v>
      </c>
      <c r="H343" s="15">
        <v>602</v>
      </c>
      <c r="I343" s="17">
        <v>85.93</v>
      </c>
      <c r="J343" s="14" t="s">
        <v>260</v>
      </c>
      <c r="K343" s="13" t="s">
        <v>90</v>
      </c>
    </row>
    <row r="344" spans="1:11" ht="14.25">
      <c r="A344" s="12">
        <v>343</v>
      </c>
      <c r="B344" s="13" t="s">
        <v>8</v>
      </c>
      <c r="C344" s="15">
        <v>4</v>
      </c>
      <c r="D344" s="15">
        <v>8</v>
      </c>
      <c r="E344" s="15">
        <v>1</v>
      </c>
      <c r="F344" s="14">
        <v>17</v>
      </c>
      <c r="G344" s="15">
        <v>6</v>
      </c>
      <c r="H344" s="15">
        <v>603</v>
      </c>
      <c r="I344" s="17">
        <v>85.93</v>
      </c>
      <c r="J344" s="14" t="s">
        <v>260</v>
      </c>
      <c r="K344" s="13" t="s">
        <v>90</v>
      </c>
    </row>
    <row r="345" spans="1:11" ht="14.25">
      <c r="A345" s="12">
        <v>344</v>
      </c>
      <c r="B345" s="13" t="s">
        <v>8</v>
      </c>
      <c r="C345" s="15">
        <v>4</v>
      </c>
      <c r="D345" s="15">
        <v>8</v>
      </c>
      <c r="E345" s="15">
        <v>1</v>
      </c>
      <c r="F345" s="14">
        <v>17</v>
      </c>
      <c r="G345" s="15">
        <v>6</v>
      </c>
      <c r="H345" s="15">
        <v>604</v>
      </c>
      <c r="I345" s="17">
        <v>108.84</v>
      </c>
      <c r="J345" s="14" t="s">
        <v>259</v>
      </c>
      <c r="K345" s="13" t="s">
        <v>90</v>
      </c>
    </row>
    <row r="346" spans="1:11" ht="14.25">
      <c r="A346" s="12">
        <v>345</v>
      </c>
      <c r="B346" s="13" t="s">
        <v>8</v>
      </c>
      <c r="C346" s="15">
        <v>4</v>
      </c>
      <c r="D346" s="15">
        <v>8</v>
      </c>
      <c r="E346" s="15">
        <v>1</v>
      </c>
      <c r="F346" s="14">
        <v>17</v>
      </c>
      <c r="G346" s="15">
        <v>7</v>
      </c>
      <c r="H346" s="15">
        <v>701</v>
      </c>
      <c r="I346" s="17">
        <v>85.28</v>
      </c>
      <c r="J346" s="14" t="s">
        <v>260</v>
      </c>
      <c r="K346" s="13" t="s">
        <v>90</v>
      </c>
    </row>
    <row r="347" spans="1:11" ht="14.25">
      <c r="A347" s="12">
        <v>346</v>
      </c>
      <c r="B347" s="13" t="s">
        <v>8</v>
      </c>
      <c r="C347" s="15">
        <v>4</v>
      </c>
      <c r="D347" s="15">
        <v>8</v>
      </c>
      <c r="E347" s="15">
        <v>1</v>
      </c>
      <c r="F347" s="14">
        <v>17</v>
      </c>
      <c r="G347" s="15">
        <v>7</v>
      </c>
      <c r="H347" s="15">
        <v>702</v>
      </c>
      <c r="I347" s="17">
        <v>85.93</v>
      </c>
      <c r="J347" s="14" t="s">
        <v>260</v>
      </c>
      <c r="K347" s="13" t="s">
        <v>90</v>
      </c>
    </row>
    <row r="348" spans="1:11" ht="14.25">
      <c r="A348" s="12">
        <v>347</v>
      </c>
      <c r="B348" s="13" t="s">
        <v>8</v>
      </c>
      <c r="C348" s="15">
        <v>4</v>
      </c>
      <c r="D348" s="15">
        <v>8</v>
      </c>
      <c r="E348" s="15">
        <v>1</v>
      </c>
      <c r="F348" s="14">
        <v>17</v>
      </c>
      <c r="G348" s="15">
        <v>7</v>
      </c>
      <c r="H348" s="15">
        <v>703</v>
      </c>
      <c r="I348" s="17">
        <v>85.93</v>
      </c>
      <c r="J348" s="14" t="s">
        <v>260</v>
      </c>
      <c r="K348" s="13" t="s">
        <v>90</v>
      </c>
    </row>
    <row r="349" spans="1:11" ht="14.25">
      <c r="A349" s="12">
        <v>348</v>
      </c>
      <c r="B349" s="13" t="s">
        <v>8</v>
      </c>
      <c r="C349" s="15">
        <v>4</v>
      </c>
      <c r="D349" s="15">
        <v>8</v>
      </c>
      <c r="E349" s="15">
        <v>1</v>
      </c>
      <c r="F349" s="14">
        <v>17</v>
      </c>
      <c r="G349" s="15">
        <v>7</v>
      </c>
      <c r="H349" s="15">
        <v>704</v>
      </c>
      <c r="I349" s="17">
        <v>108.84</v>
      </c>
      <c r="J349" s="14" t="s">
        <v>259</v>
      </c>
      <c r="K349" s="13" t="s">
        <v>90</v>
      </c>
    </row>
    <row r="350" spans="1:11" ht="14.25">
      <c r="A350" s="12">
        <v>349</v>
      </c>
      <c r="B350" s="13" t="s">
        <v>8</v>
      </c>
      <c r="C350" s="15">
        <v>4</v>
      </c>
      <c r="D350" s="15">
        <v>8</v>
      </c>
      <c r="E350" s="15">
        <v>1</v>
      </c>
      <c r="F350" s="14">
        <v>17</v>
      </c>
      <c r="G350" s="15">
        <v>8</v>
      </c>
      <c r="H350" s="15">
        <v>801</v>
      </c>
      <c r="I350" s="17">
        <v>85.28</v>
      </c>
      <c r="J350" s="14" t="s">
        <v>260</v>
      </c>
      <c r="K350" s="13" t="s">
        <v>90</v>
      </c>
    </row>
    <row r="351" spans="1:11" ht="14.25">
      <c r="A351" s="12">
        <v>350</v>
      </c>
      <c r="B351" s="13" t="s">
        <v>8</v>
      </c>
      <c r="C351" s="15">
        <v>4</v>
      </c>
      <c r="D351" s="15">
        <v>8</v>
      </c>
      <c r="E351" s="15">
        <v>1</v>
      </c>
      <c r="F351" s="14">
        <v>17</v>
      </c>
      <c r="G351" s="15">
        <v>8</v>
      </c>
      <c r="H351" s="15">
        <v>802</v>
      </c>
      <c r="I351" s="17">
        <v>85.93</v>
      </c>
      <c r="J351" s="14" t="s">
        <v>260</v>
      </c>
      <c r="K351" s="13" t="s">
        <v>90</v>
      </c>
    </row>
    <row r="352" spans="1:11" ht="14.25">
      <c r="A352" s="12">
        <v>351</v>
      </c>
      <c r="B352" s="13" t="s">
        <v>8</v>
      </c>
      <c r="C352" s="15">
        <v>4</v>
      </c>
      <c r="D352" s="15">
        <v>8</v>
      </c>
      <c r="E352" s="15">
        <v>1</v>
      </c>
      <c r="F352" s="14">
        <v>17</v>
      </c>
      <c r="G352" s="15">
        <v>8</v>
      </c>
      <c r="H352" s="15">
        <v>803</v>
      </c>
      <c r="I352" s="17">
        <v>85.93</v>
      </c>
      <c r="J352" s="14" t="s">
        <v>260</v>
      </c>
      <c r="K352" s="13" t="s">
        <v>90</v>
      </c>
    </row>
    <row r="353" spans="1:11" ht="14.25">
      <c r="A353" s="12">
        <v>352</v>
      </c>
      <c r="B353" s="13" t="s">
        <v>8</v>
      </c>
      <c r="C353" s="15">
        <v>4</v>
      </c>
      <c r="D353" s="15">
        <v>8</v>
      </c>
      <c r="E353" s="15">
        <v>1</v>
      </c>
      <c r="F353" s="14">
        <v>17</v>
      </c>
      <c r="G353" s="15">
        <v>8</v>
      </c>
      <c r="H353" s="15">
        <v>804</v>
      </c>
      <c r="I353" s="17">
        <v>108.84</v>
      </c>
      <c r="J353" s="14" t="s">
        <v>259</v>
      </c>
      <c r="K353" s="13" t="s">
        <v>90</v>
      </c>
    </row>
    <row r="354" spans="1:11" ht="14.25">
      <c r="A354" s="12">
        <v>353</v>
      </c>
      <c r="B354" s="13" t="s">
        <v>8</v>
      </c>
      <c r="C354" s="15">
        <v>4</v>
      </c>
      <c r="D354" s="15">
        <v>8</v>
      </c>
      <c r="E354" s="15">
        <v>1</v>
      </c>
      <c r="F354" s="14">
        <v>17</v>
      </c>
      <c r="G354" s="15">
        <v>9</v>
      </c>
      <c r="H354" s="15">
        <v>901</v>
      </c>
      <c r="I354" s="17">
        <v>85.28</v>
      </c>
      <c r="J354" s="14" t="s">
        <v>260</v>
      </c>
      <c r="K354" s="13" t="s">
        <v>90</v>
      </c>
    </row>
    <row r="355" spans="1:11" ht="14.25">
      <c r="A355" s="12">
        <v>354</v>
      </c>
      <c r="B355" s="13" t="s">
        <v>8</v>
      </c>
      <c r="C355" s="15">
        <v>4</v>
      </c>
      <c r="D355" s="15">
        <v>8</v>
      </c>
      <c r="E355" s="15">
        <v>1</v>
      </c>
      <c r="F355" s="14">
        <v>17</v>
      </c>
      <c r="G355" s="15">
        <v>9</v>
      </c>
      <c r="H355" s="15">
        <v>902</v>
      </c>
      <c r="I355" s="17">
        <v>85.93</v>
      </c>
      <c r="J355" s="14" t="s">
        <v>260</v>
      </c>
      <c r="K355" s="13" t="s">
        <v>90</v>
      </c>
    </row>
    <row r="356" spans="1:11" ht="14.25">
      <c r="A356" s="12">
        <v>355</v>
      </c>
      <c r="B356" s="13" t="s">
        <v>8</v>
      </c>
      <c r="C356" s="14">
        <v>4</v>
      </c>
      <c r="D356" s="15">
        <v>8</v>
      </c>
      <c r="E356" s="15">
        <v>1</v>
      </c>
      <c r="F356" s="14">
        <v>17</v>
      </c>
      <c r="G356" s="15">
        <v>9</v>
      </c>
      <c r="H356" s="15">
        <v>903</v>
      </c>
      <c r="I356" s="17">
        <v>85.93</v>
      </c>
      <c r="J356" s="14" t="s">
        <v>260</v>
      </c>
      <c r="K356" s="13" t="s">
        <v>90</v>
      </c>
    </row>
    <row r="357" spans="1:11" ht="14.25">
      <c r="A357" s="12">
        <v>356</v>
      </c>
      <c r="B357" s="13" t="s">
        <v>8</v>
      </c>
      <c r="C357" s="14">
        <v>4</v>
      </c>
      <c r="D357" s="15">
        <v>8</v>
      </c>
      <c r="E357" s="15">
        <v>1</v>
      </c>
      <c r="F357" s="14">
        <v>17</v>
      </c>
      <c r="G357" s="15">
        <v>9</v>
      </c>
      <c r="H357" s="15">
        <v>904</v>
      </c>
      <c r="I357" s="17">
        <v>108.84</v>
      </c>
      <c r="J357" s="14" t="s">
        <v>259</v>
      </c>
      <c r="K357" s="13" t="s">
        <v>90</v>
      </c>
    </row>
    <row r="358" spans="1:11" ht="14.25">
      <c r="A358" s="12">
        <v>357</v>
      </c>
      <c r="B358" s="13" t="s">
        <v>8</v>
      </c>
      <c r="C358" s="14">
        <v>4</v>
      </c>
      <c r="D358" s="15">
        <v>8</v>
      </c>
      <c r="E358" s="15">
        <v>1</v>
      </c>
      <c r="F358" s="14">
        <v>17</v>
      </c>
      <c r="G358" s="15">
        <v>10</v>
      </c>
      <c r="H358" s="15">
        <v>1001</v>
      </c>
      <c r="I358" s="17">
        <v>85.28</v>
      </c>
      <c r="J358" s="14" t="s">
        <v>260</v>
      </c>
      <c r="K358" s="13" t="s">
        <v>90</v>
      </c>
    </row>
    <row r="359" spans="1:11" ht="14.25">
      <c r="A359" s="12">
        <v>358</v>
      </c>
      <c r="B359" s="13" t="s">
        <v>8</v>
      </c>
      <c r="C359" s="14">
        <v>4</v>
      </c>
      <c r="D359" s="15">
        <v>8</v>
      </c>
      <c r="E359" s="15">
        <v>1</v>
      </c>
      <c r="F359" s="14">
        <v>17</v>
      </c>
      <c r="G359" s="15">
        <v>10</v>
      </c>
      <c r="H359" s="15">
        <v>1002</v>
      </c>
      <c r="I359" s="17">
        <v>85.93</v>
      </c>
      <c r="J359" s="14" t="s">
        <v>260</v>
      </c>
      <c r="K359" s="13" t="s">
        <v>90</v>
      </c>
    </row>
    <row r="360" spans="1:11" ht="14.25">
      <c r="A360" s="12">
        <v>359</v>
      </c>
      <c r="B360" s="13" t="s">
        <v>8</v>
      </c>
      <c r="C360" s="14">
        <v>4</v>
      </c>
      <c r="D360" s="15">
        <v>8</v>
      </c>
      <c r="E360" s="15">
        <v>1</v>
      </c>
      <c r="F360" s="14">
        <v>17</v>
      </c>
      <c r="G360" s="15">
        <v>10</v>
      </c>
      <c r="H360" s="15">
        <v>1003</v>
      </c>
      <c r="I360" s="17">
        <v>85.93</v>
      </c>
      <c r="J360" s="14" t="s">
        <v>260</v>
      </c>
      <c r="K360" s="13" t="s">
        <v>90</v>
      </c>
    </row>
    <row r="361" spans="1:11" ht="14.25">
      <c r="A361" s="12">
        <v>360</v>
      </c>
      <c r="B361" s="13" t="s">
        <v>8</v>
      </c>
      <c r="C361" s="14">
        <v>4</v>
      </c>
      <c r="D361" s="15">
        <v>8</v>
      </c>
      <c r="E361" s="15">
        <v>1</v>
      </c>
      <c r="F361" s="14">
        <v>17</v>
      </c>
      <c r="G361" s="15">
        <v>10</v>
      </c>
      <c r="H361" s="15">
        <v>1004</v>
      </c>
      <c r="I361" s="17">
        <v>108.84</v>
      </c>
      <c r="J361" s="14" t="s">
        <v>259</v>
      </c>
      <c r="K361" s="13" t="s">
        <v>90</v>
      </c>
    </row>
    <row r="362" spans="1:11" ht="14.25">
      <c r="A362" s="12">
        <v>361</v>
      </c>
      <c r="B362" s="13" t="s">
        <v>8</v>
      </c>
      <c r="C362" s="14">
        <v>4</v>
      </c>
      <c r="D362" s="15">
        <v>8</v>
      </c>
      <c r="E362" s="15">
        <v>1</v>
      </c>
      <c r="F362" s="14">
        <v>17</v>
      </c>
      <c r="G362" s="15">
        <v>11</v>
      </c>
      <c r="H362" s="15">
        <v>1101</v>
      </c>
      <c r="I362" s="17">
        <v>85.28</v>
      </c>
      <c r="J362" s="14" t="s">
        <v>260</v>
      </c>
      <c r="K362" s="13" t="s">
        <v>90</v>
      </c>
    </row>
    <row r="363" spans="1:11" ht="14.25">
      <c r="A363" s="12">
        <v>362</v>
      </c>
      <c r="B363" s="13" t="s">
        <v>8</v>
      </c>
      <c r="C363" s="14">
        <v>4</v>
      </c>
      <c r="D363" s="15">
        <v>8</v>
      </c>
      <c r="E363" s="15">
        <v>1</v>
      </c>
      <c r="F363" s="14">
        <v>17</v>
      </c>
      <c r="G363" s="15">
        <v>11</v>
      </c>
      <c r="H363" s="15">
        <v>1102</v>
      </c>
      <c r="I363" s="17">
        <v>85.93</v>
      </c>
      <c r="J363" s="14" t="s">
        <v>260</v>
      </c>
      <c r="K363" s="13" t="s">
        <v>90</v>
      </c>
    </row>
    <row r="364" spans="1:11" ht="14.25">
      <c r="A364" s="12">
        <v>363</v>
      </c>
      <c r="B364" s="13" t="s">
        <v>8</v>
      </c>
      <c r="C364" s="14">
        <v>4</v>
      </c>
      <c r="D364" s="15">
        <v>8</v>
      </c>
      <c r="E364" s="15">
        <v>1</v>
      </c>
      <c r="F364" s="14">
        <v>17</v>
      </c>
      <c r="G364" s="15">
        <v>11</v>
      </c>
      <c r="H364" s="15">
        <v>1103</v>
      </c>
      <c r="I364" s="17">
        <v>85.93</v>
      </c>
      <c r="J364" s="14" t="s">
        <v>260</v>
      </c>
      <c r="K364" s="13" t="s">
        <v>90</v>
      </c>
    </row>
    <row r="365" spans="1:11" ht="14.25">
      <c r="A365" s="12">
        <v>364</v>
      </c>
      <c r="B365" s="13" t="s">
        <v>8</v>
      </c>
      <c r="C365" s="14">
        <v>4</v>
      </c>
      <c r="D365" s="15">
        <v>8</v>
      </c>
      <c r="E365" s="15">
        <v>1</v>
      </c>
      <c r="F365" s="14">
        <v>17</v>
      </c>
      <c r="G365" s="15">
        <v>11</v>
      </c>
      <c r="H365" s="15">
        <v>1104</v>
      </c>
      <c r="I365" s="17">
        <v>108.84</v>
      </c>
      <c r="J365" s="14" t="s">
        <v>259</v>
      </c>
      <c r="K365" s="13" t="s">
        <v>90</v>
      </c>
    </row>
    <row r="366" spans="1:11" ht="14.25">
      <c r="A366" s="12">
        <v>365</v>
      </c>
      <c r="B366" s="13" t="s">
        <v>8</v>
      </c>
      <c r="C366" s="14">
        <v>4</v>
      </c>
      <c r="D366" s="15">
        <v>8</v>
      </c>
      <c r="E366" s="15">
        <v>1</v>
      </c>
      <c r="F366" s="14">
        <v>17</v>
      </c>
      <c r="G366" s="15">
        <v>12</v>
      </c>
      <c r="H366" s="15">
        <v>1201</v>
      </c>
      <c r="I366" s="17">
        <v>85.28</v>
      </c>
      <c r="J366" s="14" t="s">
        <v>260</v>
      </c>
      <c r="K366" s="13" t="s">
        <v>90</v>
      </c>
    </row>
    <row r="367" spans="1:11" ht="14.25">
      <c r="A367" s="12">
        <v>366</v>
      </c>
      <c r="B367" s="13" t="s">
        <v>8</v>
      </c>
      <c r="C367" s="14">
        <v>4</v>
      </c>
      <c r="D367" s="15">
        <v>8</v>
      </c>
      <c r="E367" s="15">
        <v>1</v>
      </c>
      <c r="F367" s="14">
        <v>17</v>
      </c>
      <c r="G367" s="15">
        <v>12</v>
      </c>
      <c r="H367" s="15">
        <v>1202</v>
      </c>
      <c r="I367" s="17">
        <v>85.93</v>
      </c>
      <c r="J367" s="14" t="s">
        <v>260</v>
      </c>
      <c r="K367" s="13" t="s">
        <v>90</v>
      </c>
    </row>
    <row r="368" spans="1:11" ht="14.25">
      <c r="A368" s="12">
        <v>367</v>
      </c>
      <c r="B368" s="13" t="s">
        <v>8</v>
      </c>
      <c r="C368" s="14">
        <v>4</v>
      </c>
      <c r="D368" s="15">
        <v>8</v>
      </c>
      <c r="E368" s="15">
        <v>1</v>
      </c>
      <c r="F368" s="14">
        <v>17</v>
      </c>
      <c r="G368" s="15">
        <v>12</v>
      </c>
      <c r="H368" s="15">
        <v>1203</v>
      </c>
      <c r="I368" s="17">
        <v>85.93</v>
      </c>
      <c r="J368" s="14" t="s">
        <v>260</v>
      </c>
      <c r="K368" s="13" t="s">
        <v>90</v>
      </c>
    </row>
    <row r="369" spans="1:11" ht="14.25">
      <c r="A369" s="12">
        <v>368</v>
      </c>
      <c r="B369" s="13" t="s">
        <v>8</v>
      </c>
      <c r="C369" s="14">
        <v>4</v>
      </c>
      <c r="D369" s="15">
        <v>8</v>
      </c>
      <c r="E369" s="15">
        <v>1</v>
      </c>
      <c r="F369" s="14">
        <v>17</v>
      </c>
      <c r="G369" s="15">
        <v>12</v>
      </c>
      <c r="H369" s="15">
        <v>1204</v>
      </c>
      <c r="I369" s="17">
        <v>108.84</v>
      </c>
      <c r="J369" s="14" t="s">
        <v>259</v>
      </c>
      <c r="K369" s="13" t="s">
        <v>90</v>
      </c>
    </row>
    <row r="370" spans="1:11" ht="14.25">
      <c r="A370" s="12">
        <v>369</v>
      </c>
      <c r="B370" s="13" t="s">
        <v>8</v>
      </c>
      <c r="C370" s="14">
        <v>4</v>
      </c>
      <c r="D370" s="15">
        <v>8</v>
      </c>
      <c r="E370" s="15">
        <v>1</v>
      </c>
      <c r="F370" s="14">
        <v>17</v>
      </c>
      <c r="G370" s="15">
        <v>13</v>
      </c>
      <c r="H370" s="15">
        <v>1301</v>
      </c>
      <c r="I370" s="17">
        <v>85.28</v>
      </c>
      <c r="J370" s="14" t="s">
        <v>260</v>
      </c>
      <c r="K370" s="13" t="s">
        <v>90</v>
      </c>
    </row>
    <row r="371" spans="1:11" ht="14.25">
      <c r="A371" s="12">
        <v>370</v>
      </c>
      <c r="B371" s="13" t="s">
        <v>8</v>
      </c>
      <c r="C371" s="14">
        <v>4</v>
      </c>
      <c r="D371" s="15">
        <v>8</v>
      </c>
      <c r="E371" s="15">
        <v>1</v>
      </c>
      <c r="F371" s="14">
        <v>17</v>
      </c>
      <c r="G371" s="15">
        <v>13</v>
      </c>
      <c r="H371" s="15">
        <v>1302</v>
      </c>
      <c r="I371" s="17">
        <v>85.93</v>
      </c>
      <c r="J371" s="14" t="s">
        <v>260</v>
      </c>
      <c r="K371" s="13" t="s">
        <v>90</v>
      </c>
    </row>
    <row r="372" spans="1:11" ht="14.25">
      <c r="A372" s="12">
        <v>371</v>
      </c>
      <c r="B372" s="13" t="s">
        <v>8</v>
      </c>
      <c r="C372" s="14">
        <v>4</v>
      </c>
      <c r="D372" s="15">
        <v>8</v>
      </c>
      <c r="E372" s="15">
        <v>1</v>
      </c>
      <c r="F372" s="14">
        <v>17</v>
      </c>
      <c r="G372" s="15">
        <v>13</v>
      </c>
      <c r="H372" s="15">
        <v>1303</v>
      </c>
      <c r="I372" s="17">
        <v>85.93</v>
      </c>
      <c r="J372" s="14" t="s">
        <v>260</v>
      </c>
      <c r="K372" s="13" t="s">
        <v>90</v>
      </c>
    </row>
    <row r="373" spans="1:11" ht="14.25">
      <c r="A373" s="12">
        <v>372</v>
      </c>
      <c r="B373" s="13" t="s">
        <v>8</v>
      </c>
      <c r="C373" s="14">
        <v>4</v>
      </c>
      <c r="D373" s="15">
        <v>8</v>
      </c>
      <c r="E373" s="15">
        <v>1</v>
      </c>
      <c r="F373" s="14">
        <v>17</v>
      </c>
      <c r="G373" s="15">
        <v>13</v>
      </c>
      <c r="H373" s="15">
        <v>1304</v>
      </c>
      <c r="I373" s="17">
        <v>108.84</v>
      </c>
      <c r="J373" s="14" t="s">
        <v>259</v>
      </c>
      <c r="K373" s="13" t="s">
        <v>90</v>
      </c>
    </row>
    <row r="374" spans="1:11" ht="14.25">
      <c r="A374" s="12">
        <v>373</v>
      </c>
      <c r="B374" s="13" t="s">
        <v>8</v>
      </c>
      <c r="C374" s="14">
        <v>4</v>
      </c>
      <c r="D374" s="15">
        <v>8</v>
      </c>
      <c r="E374" s="15">
        <v>1</v>
      </c>
      <c r="F374" s="14">
        <v>17</v>
      </c>
      <c r="G374" s="15">
        <v>14</v>
      </c>
      <c r="H374" s="15">
        <v>1401</v>
      </c>
      <c r="I374" s="17">
        <v>85.28</v>
      </c>
      <c r="J374" s="14" t="s">
        <v>260</v>
      </c>
      <c r="K374" s="13" t="s">
        <v>90</v>
      </c>
    </row>
    <row r="375" spans="1:11" ht="14.25">
      <c r="A375" s="12">
        <v>374</v>
      </c>
      <c r="B375" s="13" t="s">
        <v>8</v>
      </c>
      <c r="C375" s="14">
        <v>4</v>
      </c>
      <c r="D375" s="15">
        <v>8</v>
      </c>
      <c r="E375" s="15">
        <v>1</v>
      </c>
      <c r="F375" s="14">
        <v>17</v>
      </c>
      <c r="G375" s="15">
        <v>14</v>
      </c>
      <c r="H375" s="15">
        <v>1402</v>
      </c>
      <c r="I375" s="17">
        <v>85.93</v>
      </c>
      <c r="J375" s="14" t="s">
        <v>260</v>
      </c>
      <c r="K375" s="13" t="s">
        <v>90</v>
      </c>
    </row>
    <row r="376" spans="1:11" ht="14.25">
      <c r="A376" s="12">
        <v>375</v>
      </c>
      <c r="B376" s="13" t="s">
        <v>8</v>
      </c>
      <c r="C376" s="14">
        <v>4</v>
      </c>
      <c r="D376" s="15">
        <v>8</v>
      </c>
      <c r="E376" s="15">
        <v>1</v>
      </c>
      <c r="F376" s="14">
        <v>17</v>
      </c>
      <c r="G376" s="15">
        <v>14</v>
      </c>
      <c r="H376" s="15">
        <v>1403</v>
      </c>
      <c r="I376" s="17">
        <v>85.93</v>
      </c>
      <c r="J376" s="14" t="s">
        <v>260</v>
      </c>
      <c r="K376" s="13" t="s">
        <v>90</v>
      </c>
    </row>
    <row r="377" spans="1:11" ht="14.25">
      <c r="A377" s="12">
        <v>376</v>
      </c>
      <c r="B377" s="13" t="s">
        <v>8</v>
      </c>
      <c r="C377" s="14">
        <v>4</v>
      </c>
      <c r="D377" s="15">
        <v>8</v>
      </c>
      <c r="E377" s="15">
        <v>1</v>
      </c>
      <c r="F377" s="14">
        <v>17</v>
      </c>
      <c r="G377" s="15">
        <v>14</v>
      </c>
      <c r="H377" s="15">
        <v>1404</v>
      </c>
      <c r="I377" s="17">
        <v>108.84</v>
      </c>
      <c r="J377" s="14" t="s">
        <v>259</v>
      </c>
      <c r="K377" s="13" t="s">
        <v>90</v>
      </c>
    </row>
    <row r="378" spans="1:11" ht="14.25">
      <c r="A378" s="12">
        <v>377</v>
      </c>
      <c r="B378" s="13" t="s">
        <v>8</v>
      </c>
      <c r="C378" s="14">
        <v>4</v>
      </c>
      <c r="D378" s="15">
        <v>8</v>
      </c>
      <c r="E378" s="15">
        <v>1</v>
      </c>
      <c r="F378" s="14">
        <v>17</v>
      </c>
      <c r="G378" s="15">
        <v>15</v>
      </c>
      <c r="H378" s="15">
        <v>1501</v>
      </c>
      <c r="I378" s="17">
        <v>85.28</v>
      </c>
      <c r="J378" s="14" t="s">
        <v>260</v>
      </c>
      <c r="K378" s="13" t="s">
        <v>90</v>
      </c>
    </row>
    <row r="379" spans="1:11" ht="14.25">
      <c r="A379" s="12">
        <v>378</v>
      </c>
      <c r="B379" s="13" t="s">
        <v>8</v>
      </c>
      <c r="C379" s="14">
        <v>4</v>
      </c>
      <c r="D379" s="15">
        <v>8</v>
      </c>
      <c r="E379" s="15">
        <v>1</v>
      </c>
      <c r="F379" s="14">
        <v>17</v>
      </c>
      <c r="G379" s="15">
        <v>15</v>
      </c>
      <c r="H379" s="15">
        <v>1502</v>
      </c>
      <c r="I379" s="17">
        <v>85.93</v>
      </c>
      <c r="J379" s="14" t="s">
        <v>260</v>
      </c>
      <c r="K379" s="13" t="s">
        <v>90</v>
      </c>
    </row>
    <row r="380" spans="1:11" ht="14.25">
      <c r="A380" s="12">
        <v>379</v>
      </c>
      <c r="B380" s="13" t="s">
        <v>8</v>
      </c>
      <c r="C380" s="14">
        <v>4</v>
      </c>
      <c r="D380" s="15">
        <v>8</v>
      </c>
      <c r="E380" s="15">
        <v>1</v>
      </c>
      <c r="F380" s="14">
        <v>17</v>
      </c>
      <c r="G380" s="15">
        <v>15</v>
      </c>
      <c r="H380" s="15">
        <v>1503</v>
      </c>
      <c r="I380" s="17">
        <v>85.93</v>
      </c>
      <c r="J380" s="14" t="s">
        <v>260</v>
      </c>
      <c r="K380" s="13" t="s">
        <v>90</v>
      </c>
    </row>
    <row r="381" spans="1:11" ht="14.25">
      <c r="A381" s="12">
        <v>380</v>
      </c>
      <c r="B381" s="13" t="s">
        <v>8</v>
      </c>
      <c r="C381" s="14">
        <v>4</v>
      </c>
      <c r="D381" s="15">
        <v>8</v>
      </c>
      <c r="E381" s="15">
        <v>1</v>
      </c>
      <c r="F381" s="14">
        <v>17</v>
      </c>
      <c r="G381" s="15">
        <v>15</v>
      </c>
      <c r="H381" s="15">
        <v>1504</v>
      </c>
      <c r="I381" s="17">
        <v>108.84</v>
      </c>
      <c r="J381" s="14" t="s">
        <v>259</v>
      </c>
      <c r="K381" s="13" t="s">
        <v>90</v>
      </c>
    </row>
    <row r="382" spans="1:11" ht="14.25">
      <c r="A382" s="12">
        <v>381</v>
      </c>
      <c r="B382" s="13" t="s">
        <v>8</v>
      </c>
      <c r="C382" s="14">
        <v>4</v>
      </c>
      <c r="D382" s="15">
        <v>8</v>
      </c>
      <c r="E382" s="15">
        <v>1</v>
      </c>
      <c r="F382" s="14">
        <v>17</v>
      </c>
      <c r="G382" s="15">
        <v>16</v>
      </c>
      <c r="H382" s="15">
        <v>1601</v>
      </c>
      <c r="I382" s="17">
        <v>85.28</v>
      </c>
      <c r="J382" s="14" t="s">
        <v>260</v>
      </c>
      <c r="K382" s="13" t="s">
        <v>90</v>
      </c>
    </row>
    <row r="383" spans="1:11" ht="14.25">
      <c r="A383" s="12">
        <v>382</v>
      </c>
      <c r="B383" s="13" t="s">
        <v>8</v>
      </c>
      <c r="C383" s="14">
        <v>4</v>
      </c>
      <c r="D383" s="15">
        <v>8</v>
      </c>
      <c r="E383" s="15">
        <v>1</v>
      </c>
      <c r="F383" s="14">
        <v>17</v>
      </c>
      <c r="G383" s="15">
        <v>16</v>
      </c>
      <c r="H383" s="15">
        <v>1602</v>
      </c>
      <c r="I383" s="17">
        <v>85.93</v>
      </c>
      <c r="J383" s="14" t="s">
        <v>260</v>
      </c>
      <c r="K383" s="13" t="s">
        <v>90</v>
      </c>
    </row>
    <row r="384" spans="1:11" ht="14.25">
      <c r="A384" s="12">
        <v>383</v>
      </c>
      <c r="B384" s="13" t="s">
        <v>8</v>
      </c>
      <c r="C384" s="14">
        <v>4</v>
      </c>
      <c r="D384" s="15">
        <v>8</v>
      </c>
      <c r="E384" s="15">
        <v>1</v>
      </c>
      <c r="F384" s="14">
        <v>17</v>
      </c>
      <c r="G384" s="15">
        <v>16</v>
      </c>
      <c r="H384" s="15">
        <v>1603</v>
      </c>
      <c r="I384" s="17">
        <v>85.93</v>
      </c>
      <c r="J384" s="14" t="s">
        <v>260</v>
      </c>
      <c r="K384" s="13" t="s">
        <v>90</v>
      </c>
    </row>
    <row r="385" spans="1:11" ht="14.25">
      <c r="A385" s="12">
        <v>384</v>
      </c>
      <c r="B385" s="13" t="s">
        <v>8</v>
      </c>
      <c r="C385" s="14">
        <v>4</v>
      </c>
      <c r="D385" s="15">
        <v>8</v>
      </c>
      <c r="E385" s="15">
        <v>1</v>
      </c>
      <c r="F385" s="14">
        <v>17</v>
      </c>
      <c r="G385" s="15">
        <v>16</v>
      </c>
      <c r="H385" s="15">
        <v>1604</v>
      </c>
      <c r="I385" s="17">
        <v>108.84</v>
      </c>
      <c r="J385" s="14" t="s">
        <v>259</v>
      </c>
      <c r="K385" s="13" t="s">
        <v>90</v>
      </c>
    </row>
    <row r="386" spans="1:11" ht="14.25">
      <c r="A386" s="12">
        <v>385</v>
      </c>
      <c r="B386" s="13" t="s">
        <v>8</v>
      </c>
      <c r="C386" s="14">
        <v>4</v>
      </c>
      <c r="D386" s="15">
        <v>8</v>
      </c>
      <c r="E386" s="15">
        <v>1</v>
      </c>
      <c r="F386" s="14">
        <v>17</v>
      </c>
      <c r="G386" s="15">
        <v>17</v>
      </c>
      <c r="H386" s="15">
        <v>1701</v>
      </c>
      <c r="I386" s="17">
        <v>85.28</v>
      </c>
      <c r="J386" s="14" t="s">
        <v>260</v>
      </c>
      <c r="K386" s="13" t="s">
        <v>90</v>
      </c>
    </row>
    <row r="387" spans="1:11" ht="14.25">
      <c r="A387" s="12">
        <v>386</v>
      </c>
      <c r="B387" s="13" t="s">
        <v>8</v>
      </c>
      <c r="C387" s="14">
        <v>4</v>
      </c>
      <c r="D387" s="15">
        <v>8</v>
      </c>
      <c r="E387" s="15">
        <v>1</v>
      </c>
      <c r="F387" s="14">
        <v>17</v>
      </c>
      <c r="G387" s="15">
        <v>17</v>
      </c>
      <c r="H387" s="15">
        <v>1702</v>
      </c>
      <c r="I387" s="17">
        <v>85.93</v>
      </c>
      <c r="J387" s="14" t="s">
        <v>260</v>
      </c>
      <c r="K387" s="13" t="s">
        <v>90</v>
      </c>
    </row>
    <row r="388" spans="1:11" ht="14.25">
      <c r="A388" s="12">
        <v>387</v>
      </c>
      <c r="B388" s="13" t="s">
        <v>8</v>
      </c>
      <c r="C388" s="14">
        <v>4</v>
      </c>
      <c r="D388" s="15">
        <v>8</v>
      </c>
      <c r="E388" s="15">
        <v>1</v>
      </c>
      <c r="F388" s="14">
        <v>17</v>
      </c>
      <c r="G388" s="15">
        <v>17</v>
      </c>
      <c r="H388" s="15">
        <v>1703</v>
      </c>
      <c r="I388" s="17">
        <v>85.93</v>
      </c>
      <c r="J388" s="14" t="s">
        <v>260</v>
      </c>
      <c r="K388" s="13" t="s">
        <v>90</v>
      </c>
    </row>
    <row r="389" spans="1:11" ht="14.25">
      <c r="A389" s="12">
        <v>388</v>
      </c>
      <c r="B389" s="13" t="s">
        <v>8</v>
      </c>
      <c r="C389" s="14">
        <v>4</v>
      </c>
      <c r="D389" s="15">
        <v>8</v>
      </c>
      <c r="E389" s="15">
        <v>1</v>
      </c>
      <c r="F389" s="14">
        <v>17</v>
      </c>
      <c r="G389" s="15">
        <v>17</v>
      </c>
      <c r="H389" s="15">
        <v>1704</v>
      </c>
      <c r="I389" s="17">
        <v>108.84</v>
      </c>
      <c r="J389" s="14" t="s">
        <v>259</v>
      </c>
      <c r="K389" s="13" t="s">
        <v>90</v>
      </c>
    </row>
    <row r="390" spans="1:11" ht="14.25">
      <c r="A390" s="12">
        <v>389</v>
      </c>
      <c r="B390" s="13" t="s">
        <v>8</v>
      </c>
      <c r="C390" s="14">
        <v>4</v>
      </c>
      <c r="D390" s="15">
        <v>8</v>
      </c>
      <c r="E390" s="15">
        <v>2</v>
      </c>
      <c r="F390" s="14">
        <v>17</v>
      </c>
      <c r="G390" s="15">
        <v>1</v>
      </c>
      <c r="H390" s="15">
        <v>101</v>
      </c>
      <c r="I390" s="17">
        <v>108.92</v>
      </c>
      <c r="J390" s="14" t="s">
        <v>259</v>
      </c>
      <c r="K390" s="13" t="s">
        <v>90</v>
      </c>
    </row>
    <row r="391" spans="1:11" ht="14.25">
      <c r="A391" s="12">
        <v>390</v>
      </c>
      <c r="B391" s="13" t="s">
        <v>8</v>
      </c>
      <c r="C391" s="14">
        <v>4</v>
      </c>
      <c r="D391" s="15">
        <v>8</v>
      </c>
      <c r="E391" s="15">
        <v>2</v>
      </c>
      <c r="F391" s="14">
        <v>17</v>
      </c>
      <c r="G391" s="15">
        <v>1</v>
      </c>
      <c r="H391" s="15">
        <v>102</v>
      </c>
      <c r="I391" s="17">
        <v>86.16</v>
      </c>
      <c r="J391" s="14" t="s">
        <v>260</v>
      </c>
      <c r="K391" s="13" t="s">
        <v>90</v>
      </c>
    </row>
    <row r="392" spans="1:11" ht="14.25">
      <c r="A392" s="12">
        <v>391</v>
      </c>
      <c r="B392" s="13" t="s">
        <v>8</v>
      </c>
      <c r="C392" s="14">
        <v>4</v>
      </c>
      <c r="D392" s="15">
        <v>8</v>
      </c>
      <c r="E392" s="15">
        <v>2</v>
      </c>
      <c r="F392" s="14">
        <v>17</v>
      </c>
      <c r="G392" s="15">
        <v>1</v>
      </c>
      <c r="H392" s="15">
        <v>103</v>
      </c>
      <c r="I392" s="17">
        <v>86.16</v>
      </c>
      <c r="J392" s="14" t="s">
        <v>260</v>
      </c>
      <c r="K392" s="13" t="s">
        <v>90</v>
      </c>
    </row>
    <row r="393" spans="1:11" ht="14.25">
      <c r="A393" s="12">
        <v>392</v>
      </c>
      <c r="B393" s="13" t="s">
        <v>8</v>
      </c>
      <c r="C393" s="14">
        <v>4</v>
      </c>
      <c r="D393" s="15">
        <v>8</v>
      </c>
      <c r="E393" s="15">
        <v>2</v>
      </c>
      <c r="F393" s="14">
        <v>17</v>
      </c>
      <c r="G393" s="15">
        <v>1</v>
      </c>
      <c r="H393" s="15">
        <v>104</v>
      </c>
      <c r="I393" s="17">
        <v>85.65</v>
      </c>
      <c r="J393" s="14" t="s">
        <v>260</v>
      </c>
      <c r="K393" s="13" t="s">
        <v>90</v>
      </c>
    </row>
    <row r="394" spans="1:11" ht="14.25">
      <c r="A394" s="12">
        <v>393</v>
      </c>
      <c r="B394" s="13" t="s">
        <v>8</v>
      </c>
      <c r="C394" s="14">
        <v>4</v>
      </c>
      <c r="D394" s="15">
        <v>8</v>
      </c>
      <c r="E394" s="15">
        <v>2</v>
      </c>
      <c r="F394" s="14">
        <v>17</v>
      </c>
      <c r="G394" s="15">
        <v>2</v>
      </c>
      <c r="H394" s="15">
        <v>201</v>
      </c>
      <c r="I394" s="17">
        <v>109.15</v>
      </c>
      <c r="J394" s="14" t="s">
        <v>259</v>
      </c>
      <c r="K394" s="13" t="s">
        <v>90</v>
      </c>
    </row>
    <row r="395" spans="1:11" ht="14.25">
      <c r="A395" s="12">
        <v>394</v>
      </c>
      <c r="B395" s="13" t="s">
        <v>8</v>
      </c>
      <c r="C395" s="14">
        <v>4</v>
      </c>
      <c r="D395" s="15">
        <v>8</v>
      </c>
      <c r="E395" s="15">
        <v>2</v>
      </c>
      <c r="F395" s="14">
        <v>17</v>
      </c>
      <c r="G395" s="15">
        <v>2</v>
      </c>
      <c r="H395" s="15">
        <v>202</v>
      </c>
      <c r="I395" s="17">
        <v>86.16</v>
      </c>
      <c r="J395" s="14" t="s">
        <v>260</v>
      </c>
      <c r="K395" s="13" t="s">
        <v>90</v>
      </c>
    </row>
    <row r="396" spans="1:11" ht="14.25">
      <c r="A396" s="12">
        <v>395</v>
      </c>
      <c r="B396" s="13" t="s">
        <v>8</v>
      </c>
      <c r="C396" s="14">
        <v>4</v>
      </c>
      <c r="D396" s="15">
        <v>8</v>
      </c>
      <c r="E396" s="15">
        <v>2</v>
      </c>
      <c r="F396" s="14">
        <v>17</v>
      </c>
      <c r="G396" s="15">
        <v>2</v>
      </c>
      <c r="H396" s="15">
        <v>203</v>
      </c>
      <c r="I396" s="17">
        <v>86.16</v>
      </c>
      <c r="J396" s="14" t="s">
        <v>260</v>
      </c>
      <c r="K396" s="13" t="s">
        <v>90</v>
      </c>
    </row>
    <row r="397" spans="1:11" ht="14.25">
      <c r="A397" s="12">
        <v>396</v>
      </c>
      <c r="B397" s="13" t="s">
        <v>8</v>
      </c>
      <c r="C397" s="14">
        <v>4</v>
      </c>
      <c r="D397" s="15">
        <v>8</v>
      </c>
      <c r="E397" s="15">
        <v>2</v>
      </c>
      <c r="F397" s="14">
        <v>17</v>
      </c>
      <c r="G397" s="15">
        <v>2</v>
      </c>
      <c r="H397" s="15">
        <v>204</v>
      </c>
      <c r="I397" s="17">
        <v>85.65</v>
      </c>
      <c r="J397" s="14" t="s">
        <v>260</v>
      </c>
      <c r="K397" s="13" t="s">
        <v>90</v>
      </c>
    </row>
    <row r="398" spans="1:11" ht="14.25">
      <c r="A398" s="12">
        <v>397</v>
      </c>
      <c r="B398" s="13" t="s">
        <v>8</v>
      </c>
      <c r="C398" s="14">
        <v>4</v>
      </c>
      <c r="D398" s="15">
        <v>8</v>
      </c>
      <c r="E398" s="15">
        <v>2</v>
      </c>
      <c r="F398" s="14">
        <v>17</v>
      </c>
      <c r="G398" s="15">
        <v>3</v>
      </c>
      <c r="H398" s="15">
        <v>301</v>
      </c>
      <c r="I398" s="17">
        <v>109.15</v>
      </c>
      <c r="J398" s="14" t="s">
        <v>259</v>
      </c>
      <c r="K398" s="13" t="s">
        <v>90</v>
      </c>
    </row>
    <row r="399" spans="1:11" ht="14.25">
      <c r="A399" s="12">
        <v>398</v>
      </c>
      <c r="B399" s="13" t="s">
        <v>8</v>
      </c>
      <c r="C399" s="14">
        <v>4</v>
      </c>
      <c r="D399" s="15">
        <v>8</v>
      </c>
      <c r="E399" s="15">
        <v>2</v>
      </c>
      <c r="F399" s="14">
        <v>17</v>
      </c>
      <c r="G399" s="15">
        <v>3</v>
      </c>
      <c r="H399" s="15">
        <v>302</v>
      </c>
      <c r="I399" s="17">
        <v>86.16</v>
      </c>
      <c r="J399" s="14" t="s">
        <v>260</v>
      </c>
      <c r="K399" s="13" t="s">
        <v>90</v>
      </c>
    </row>
    <row r="400" spans="1:11" ht="14.25">
      <c r="A400" s="12">
        <v>399</v>
      </c>
      <c r="B400" s="13" t="s">
        <v>8</v>
      </c>
      <c r="C400" s="14">
        <v>4</v>
      </c>
      <c r="D400" s="15">
        <v>8</v>
      </c>
      <c r="E400" s="15">
        <v>2</v>
      </c>
      <c r="F400" s="14">
        <v>17</v>
      </c>
      <c r="G400" s="15">
        <v>3</v>
      </c>
      <c r="H400" s="15">
        <v>303</v>
      </c>
      <c r="I400" s="17">
        <v>86.16</v>
      </c>
      <c r="J400" s="14" t="s">
        <v>260</v>
      </c>
      <c r="K400" s="13" t="s">
        <v>90</v>
      </c>
    </row>
    <row r="401" spans="1:11" ht="14.25">
      <c r="A401" s="12">
        <v>400</v>
      </c>
      <c r="B401" s="13" t="s">
        <v>8</v>
      </c>
      <c r="C401" s="14">
        <v>4</v>
      </c>
      <c r="D401" s="15">
        <v>8</v>
      </c>
      <c r="E401" s="15">
        <v>2</v>
      </c>
      <c r="F401" s="14">
        <v>17</v>
      </c>
      <c r="G401" s="15">
        <v>3</v>
      </c>
      <c r="H401" s="15">
        <v>304</v>
      </c>
      <c r="I401" s="17">
        <v>85.65</v>
      </c>
      <c r="J401" s="14" t="s">
        <v>260</v>
      </c>
      <c r="K401" s="13" t="s">
        <v>90</v>
      </c>
    </row>
    <row r="402" spans="1:11" ht="14.25">
      <c r="A402" s="12">
        <v>401</v>
      </c>
      <c r="B402" s="13" t="s">
        <v>8</v>
      </c>
      <c r="C402" s="14">
        <v>4</v>
      </c>
      <c r="D402" s="15">
        <v>8</v>
      </c>
      <c r="E402" s="15">
        <v>2</v>
      </c>
      <c r="F402" s="14">
        <v>17</v>
      </c>
      <c r="G402" s="15">
        <v>4</v>
      </c>
      <c r="H402" s="15">
        <v>401</v>
      </c>
      <c r="I402" s="17">
        <v>108.84</v>
      </c>
      <c r="J402" s="14" t="s">
        <v>259</v>
      </c>
      <c r="K402" s="13" t="s">
        <v>90</v>
      </c>
    </row>
    <row r="403" spans="1:11" ht="14.25">
      <c r="A403" s="12">
        <v>402</v>
      </c>
      <c r="B403" s="13" t="s">
        <v>8</v>
      </c>
      <c r="C403" s="14">
        <v>4</v>
      </c>
      <c r="D403" s="15">
        <v>8</v>
      </c>
      <c r="E403" s="15">
        <v>2</v>
      </c>
      <c r="F403" s="14">
        <v>17</v>
      </c>
      <c r="G403" s="15">
        <v>4</v>
      </c>
      <c r="H403" s="15">
        <v>402</v>
      </c>
      <c r="I403" s="17">
        <v>85.93</v>
      </c>
      <c r="J403" s="14" t="s">
        <v>260</v>
      </c>
      <c r="K403" s="13" t="s">
        <v>90</v>
      </c>
    </row>
    <row r="404" spans="1:11" ht="14.25">
      <c r="A404" s="12">
        <v>403</v>
      </c>
      <c r="B404" s="13" t="s">
        <v>8</v>
      </c>
      <c r="C404" s="14">
        <v>4</v>
      </c>
      <c r="D404" s="15">
        <v>8</v>
      </c>
      <c r="E404" s="15">
        <v>2</v>
      </c>
      <c r="F404" s="14">
        <v>17</v>
      </c>
      <c r="G404" s="15">
        <v>4</v>
      </c>
      <c r="H404" s="15">
        <v>403</v>
      </c>
      <c r="I404" s="17">
        <v>85.93</v>
      </c>
      <c r="J404" s="14" t="s">
        <v>260</v>
      </c>
      <c r="K404" s="13" t="s">
        <v>90</v>
      </c>
    </row>
    <row r="405" spans="1:11" ht="14.25">
      <c r="A405" s="12">
        <v>404</v>
      </c>
      <c r="B405" s="13" t="s">
        <v>8</v>
      </c>
      <c r="C405" s="14">
        <v>4</v>
      </c>
      <c r="D405" s="15">
        <v>8</v>
      </c>
      <c r="E405" s="15">
        <v>2</v>
      </c>
      <c r="F405" s="14">
        <v>17</v>
      </c>
      <c r="G405" s="15">
        <v>4</v>
      </c>
      <c r="H405" s="15">
        <v>404</v>
      </c>
      <c r="I405" s="17">
        <v>85.28</v>
      </c>
      <c r="J405" s="14" t="s">
        <v>260</v>
      </c>
      <c r="K405" s="13" t="s">
        <v>90</v>
      </c>
    </row>
    <row r="406" spans="1:11" ht="14.25">
      <c r="A406" s="12">
        <v>405</v>
      </c>
      <c r="B406" s="13" t="s">
        <v>8</v>
      </c>
      <c r="C406" s="14">
        <v>4</v>
      </c>
      <c r="D406" s="15">
        <v>8</v>
      </c>
      <c r="E406" s="15">
        <v>2</v>
      </c>
      <c r="F406" s="14">
        <v>17</v>
      </c>
      <c r="G406" s="15">
        <v>5</v>
      </c>
      <c r="H406" s="15">
        <v>501</v>
      </c>
      <c r="I406" s="17">
        <v>108.84</v>
      </c>
      <c r="J406" s="14" t="s">
        <v>259</v>
      </c>
      <c r="K406" s="13" t="s">
        <v>90</v>
      </c>
    </row>
    <row r="407" spans="1:11" ht="14.25">
      <c r="A407" s="12">
        <v>406</v>
      </c>
      <c r="B407" s="13" t="s">
        <v>8</v>
      </c>
      <c r="C407" s="14">
        <v>4</v>
      </c>
      <c r="D407" s="15">
        <v>8</v>
      </c>
      <c r="E407" s="15">
        <v>2</v>
      </c>
      <c r="F407" s="14">
        <v>17</v>
      </c>
      <c r="G407" s="15">
        <v>5</v>
      </c>
      <c r="H407" s="15">
        <v>502</v>
      </c>
      <c r="I407" s="17">
        <v>85.93</v>
      </c>
      <c r="J407" s="14" t="s">
        <v>260</v>
      </c>
      <c r="K407" s="13" t="s">
        <v>90</v>
      </c>
    </row>
    <row r="408" spans="1:11" ht="14.25">
      <c r="A408" s="12">
        <v>407</v>
      </c>
      <c r="B408" s="13" t="s">
        <v>8</v>
      </c>
      <c r="C408" s="14">
        <v>4</v>
      </c>
      <c r="D408" s="15">
        <v>8</v>
      </c>
      <c r="E408" s="15">
        <v>2</v>
      </c>
      <c r="F408" s="14">
        <v>17</v>
      </c>
      <c r="G408" s="15">
        <v>5</v>
      </c>
      <c r="H408" s="15">
        <v>503</v>
      </c>
      <c r="I408" s="17">
        <v>85.93</v>
      </c>
      <c r="J408" s="14" t="s">
        <v>260</v>
      </c>
      <c r="K408" s="13" t="s">
        <v>90</v>
      </c>
    </row>
    <row r="409" spans="1:11" ht="14.25">
      <c r="A409" s="12">
        <v>408</v>
      </c>
      <c r="B409" s="13" t="s">
        <v>8</v>
      </c>
      <c r="C409" s="14">
        <v>4</v>
      </c>
      <c r="D409" s="15">
        <v>8</v>
      </c>
      <c r="E409" s="15">
        <v>2</v>
      </c>
      <c r="F409" s="14">
        <v>17</v>
      </c>
      <c r="G409" s="15">
        <v>5</v>
      </c>
      <c r="H409" s="15">
        <v>504</v>
      </c>
      <c r="I409" s="17">
        <v>85.28</v>
      </c>
      <c r="J409" s="14" t="s">
        <v>260</v>
      </c>
      <c r="K409" s="13" t="s">
        <v>90</v>
      </c>
    </row>
    <row r="410" spans="1:11" ht="14.25">
      <c r="A410" s="12">
        <v>409</v>
      </c>
      <c r="B410" s="13" t="s">
        <v>8</v>
      </c>
      <c r="C410" s="14">
        <v>4</v>
      </c>
      <c r="D410" s="15">
        <v>8</v>
      </c>
      <c r="E410" s="15">
        <v>2</v>
      </c>
      <c r="F410" s="14">
        <v>17</v>
      </c>
      <c r="G410" s="15">
        <v>6</v>
      </c>
      <c r="H410" s="15">
        <v>601</v>
      </c>
      <c r="I410" s="17">
        <v>108.84</v>
      </c>
      <c r="J410" s="14" t="s">
        <v>259</v>
      </c>
      <c r="K410" s="13" t="s">
        <v>90</v>
      </c>
    </row>
    <row r="411" spans="1:11" ht="14.25">
      <c r="A411" s="12">
        <v>410</v>
      </c>
      <c r="B411" s="13" t="s">
        <v>8</v>
      </c>
      <c r="C411" s="14">
        <v>4</v>
      </c>
      <c r="D411" s="15">
        <v>8</v>
      </c>
      <c r="E411" s="15">
        <v>2</v>
      </c>
      <c r="F411" s="14">
        <v>17</v>
      </c>
      <c r="G411" s="15">
        <v>6</v>
      </c>
      <c r="H411" s="15">
        <v>602</v>
      </c>
      <c r="I411" s="17">
        <v>85.93</v>
      </c>
      <c r="J411" s="14" t="s">
        <v>260</v>
      </c>
      <c r="K411" s="13" t="s">
        <v>90</v>
      </c>
    </row>
    <row r="412" spans="1:11" ht="14.25">
      <c r="A412" s="12">
        <v>411</v>
      </c>
      <c r="B412" s="13" t="s">
        <v>8</v>
      </c>
      <c r="C412" s="14">
        <v>4</v>
      </c>
      <c r="D412" s="15">
        <v>8</v>
      </c>
      <c r="E412" s="15">
        <v>2</v>
      </c>
      <c r="F412" s="14">
        <v>17</v>
      </c>
      <c r="G412" s="15">
        <v>6</v>
      </c>
      <c r="H412" s="15">
        <v>603</v>
      </c>
      <c r="I412" s="17">
        <v>85.93</v>
      </c>
      <c r="J412" s="14" t="s">
        <v>260</v>
      </c>
      <c r="K412" s="13" t="s">
        <v>90</v>
      </c>
    </row>
    <row r="413" spans="1:11" ht="14.25">
      <c r="A413" s="12">
        <v>412</v>
      </c>
      <c r="B413" s="13" t="s">
        <v>8</v>
      </c>
      <c r="C413" s="14">
        <v>4</v>
      </c>
      <c r="D413" s="15">
        <v>8</v>
      </c>
      <c r="E413" s="15">
        <v>2</v>
      </c>
      <c r="F413" s="14">
        <v>17</v>
      </c>
      <c r="G413" s="15">
        <v>6</v>
      </c>
      <c r="H413" s="15">
        <v>604</v>
      </c>
      <c r="I413" s="17">
        <v>85.28</v>
      </c>
      <c r="J413" s="14" t="s">
        <v>260</v>
      </c>
      <c r="K413" s="13" t="s">
        <v>90</v>
      </c>
    </row>
    <row r="414" spans="1:11" ht="14.25">
      <c r="A414" s="12">
        <v>413</v>
      </c>
      <c r="B414" s="13" t="s">
        <v>8</v>
      </c>
      <c r="C414" s="14">
        <v>4</v>
      </c>
      <c r="D414" s="15">
        <v>8</v>
      </c>
      <c r="E414" s="15">
        <v>2</v>
      </c>
      <c r="F414" s="14">
        <v>17</v>
      </c>
      <c r="G414" s="15">
        <v>7</v>
      </c>
      <c r="H414" s="15">
        <v>701</v>
      </c>
      <c r="I414" s="17">
        <v>108.84</v>
      </c>
      <c r="J414" s="14" t="s">
        <v>259</v>
      </c>
      <c r="K414" s="13" t="s">
        <v>90</v>
      </c>
    </row>
    <row r="415" spans="1:11" ht="14.25">
      <c r="A415" s="12">
        <v>414</v>
      </c>
      <c r="B415" s="13" t="s">
        <v>8</v>
      </c>
      <c r="C415" s="14">
        <v>4</v>
      </c>
      <c r="D415" s="15">
        <v>8</v>
      </c>
      <c r="E415" s="15">
        <v>2</v>
      </c>
      <c r="F415" s="14">
        <v>17</v>
      </c>
      <c r="G415" s="15">
        <v>7</v>
      </c>
      <c r="H415" s="15">
        <v>702</v>
      </c>
      <c r="I415" s="17">
        <v>85.93</v>
      </c>
      <c r="J415" s="14" t="s">
        <v>260</v>
      </c>
      <c r="K415" s="13" t="s">
        <v>90</v>
      </c>
    </row>
    <row r="416" spans="1:11" ht="14.25">
      <c r="A416" s="12">
        <v>415</v>
      </c>
      <c r="B416" s="13" t="s">
        <v>8</v>
      </c>
      <c r="C416" s="14">
        <v>4</v>
      </c>
      <c r="D416" s="15">
        <v>8</v>
      </c>
      <c r="E416" s="15">
        <v>2</v>
      </c>
      <c r="F416" s="14">
        <v>17</v>
      </c>
      <c r="G416" s="15">
        <v>7</v>
      </c>
      <c r="H416" s="15">
        <v>703</v>
      </c>
      <c r="I416" s="17">
        <v>85.93</v>
      </c>
      <c r="J416" s="14" t="s">
        <v>260</v>
      </c>
      <c r="K416" s="13" t="s">
        <v>90</v>
      </c>
    </row>
    <row r="417" spans="1:11" ht="14.25">
      <c r="A417" s="12">
        <v>416</v>
      </c>
      <c r="B417" s="13" t="s">
        <v>8</v>
      </c>
      <c r="C417" s="14">
        <v>4</v>
      </c>
      <c r="D417" s="15">
        <v>8</v>
      </c>
      <c r="E417" s="15">
        <v>2</v>
      </c>
      <c r="F417" s="14">
        <v>17</v>
      </c>
      <c r="G417" s="15">
        <v>7</v>
      </c>
      <c r="H417" s="15">
        <v>704</v>
      </c>
      <c r="I417" s="17">
        <v>85.28</v>
      </c>
      <c r="J417" s="14" t="s">
        <v>260</v>
      </c>
      <c r="K417" s="13" t="s">
        <v>90</v>
      </c>
    </row>
    <row r="418" spans="1:11" ht="14.25">
      <c r="A418" s="12">
        <v>417</v>
      </c>
      <c r="B418" s="13" t="s">
        <v>8</v>
      </c>
      <c r="C418" s="14">
        <v>4</v>
      </c>
      <c r="D418" s="15">
        <v>8</v>
      </c>
      <c r="E418" s="15">
        <v>2</v>
      </c>
      <c r="F418" s="14">
        <v>17</v>
      </c>
      <c r="G418" s="15">
        <v>8</v>
      </c>
      <c r="H418" s="15">
        <v>801</v>
      </c>
      <c r="I418" s="17">
        <v>108.84</v>
      </c>
      <c r="J418" s="14" t="s">
        <v>259</v>
      </c>
      <c r="K418" s="13" t="s">
        <v>90</v>
      </c>
    </row>
    <row r="419" spans="1:11" ht="14.25">
      <c r="A419" s="12">
        <v>418</v>
      </c>
      <c r="B419" s="13" t="s">
        <v>8</v>
      </c>
      <c r="C419" s="14">
        <v>4</v>
      </c>
      <c r="D419" s="15">
        <v>8</v>
      </c>
      <c r="E419" s="15">
        <v>2</v>
      </c>
      <c r="F419" s="14">
        <v>17</v>
      </c>
      <c r="G419" s="15">
        <v>8</v>
      </c>
      <c r="H419" s="15">
        <v>802</v>
      </c>
      <c r="I419" s="17">
        <v>85.93</v>
      </c>
      <c r="J419" s="14" t="s">
        <v>260</v>
      </c>
      <c r="K419" s="13" t="s">
        <v>90</v>
      </c>
    </row>
    <row r="420" spans="1:11" ht="14.25">
      <c r="A420" s="12">
        <v>419</v>
      </c>
      <c r="B420" s="13" t="s">
        <v>8</v>
      </c>
      <c r="C420" s="14">
        <v>4</v>
      </c>
      <c r="D420" s="15">
        <v>8</v>
      </c>
      <c r="E420" s="15">
        <v>2</v>
      </c>
      <c r="F420" s="14">
        <v>17</v>
      </c>
      <c r="G420" s="15">
        <v>8</v>
      </c>
      <c r="H420" s="15">
        <v>803</v>
      </c>
      <c r="I420" s="17">
        <v>85.93</v>
      </c>
      <c r="J420" s="14" t="s">
        <v>260</v>
      </c>
      <c r="K420" s="13" t="s">
        <v>90</v>
      </c>
    </row>
    <row r="421" spans="1:11" ht="14.25">
      <c r="A421" s="12">
        <v>420</v>
      </c>
      <c r="B421" s="13" t="s">
        <v>8</v>
      </c>
      <c r="C421" s="14">
        <v>4</v>
      </c>
      <c r="D421" s="15">
        <v>8</v>
      </c>
      <c r="E421" s="15">
        <v>2</v>
      </c>
      <c r="F421" s="14">
        <v>17</v>
      </c>
      <c r="G421" s="15">
        <v>8</v>
      </c>
      <c r="H421" s="15">
        <v>804</v>
      </c>
      <c r="I421" s="17">
        <v>85.28</v>
      </c>
      <c r="J421" s="14" t="s">
        <v>260</v>
      </c>
      <c r="K421" s="13" t="s">
        <v>90</v>
      </c>
    </row>
    <row r="422" spans="1:11" ht="14.25">
      <c r="A422" s="12">
        <v>421</v>
      </c>
      <c r="B422" s="13" t="s">
        <v>8</v>
      </c>
      <c r="C422" s="14">
        <v>4</v>
      </c>
      <c r="D422" s="15">
        <v>8</v>
      </c>
      <c r="E422" s="15">
        <v>2</v>
      </c>
      <c r="F422" s="14">
        <v>17</v>
      </c>
      <c r="G422" s="15">
        <v>9</v>
      </c>
      <c r="H422" s="15">
        <v>901</v>
      </c>
      <c r="I422" s="17">
        <v>108.84</v>
      </c>
      <c r="J422" s="14" t="s">
        <v>259</v>
      </c>
      <c r="K422" s="13" t="s">
        <v>90</v>
      </c>
    </row>
    <row r="423" spans="1:11" ht="14.25">
      <c r="A423" s="12">
        <v>422</v>
      </c>
      <c r="B423" s="13" t="s">
        <v>8</v>
      </c>
      <c r="C423" s="14">
        <v>4</v>
      </c>
      <c r="D423" s="15">
        <v>8</v>
      </c>
      <c r="E423" s="15">
        <v>2</v>
      </c>
      <c r="F423" s="14">
        <v>17</v>
      </c>
      <c r="G423" s="15">
        <v>9</v>
      </c>
      <c r="H423" s="15">
        <v>902</v>
      </c>
      <c r="I423" s="17">
        <v>85.93</v>
      </c>
      <c r="J423" s="14" t="s">
        <v>260</v>
      </c>
      <c r="K423" s="13" t="s">
        <v>90</v>
      </c>
    </row>
    <row r="424" spans="1:11" ht="14.25">
      <c r="A424" s="12">
        <v>423</v>
      </c>
      <c r="B424" s="13" t="s">
        <v>8</v>
      </c>
      <c r="C424" s="14">
        <v>4</v>
      </c>
      <c r="D424" s="15">
        <v>8</v>
      </c>
      <c r="E424" s="15">
        <v>2</v>
      </c>
      <c r="F424" s="14">
        <v>17</v>
      </c>
      <c r="G424" s="15">
        <v>9</v>
      </c>
      <c r="H424" s="15">
        <v>903</v>
      </c>
      <c r="I424" s="17">
        <v>85.93</v>
      </c>
      <c r="J424" s="14" t="s">
        <v>260</v>
      </c>
      <c r="K424" s="13" t="s">
        <v>90</v>
      </c>
    </row>
    <row r="425" spans="1:11" ht="14.25">
      <c r="A425" s="12">
        <v>424</v>
      </c>
      <c r="B425" s="13" t="s">
        <v>8</v>
      </c>
      <c r="C425" s="14">
        <v>4</v>
      </c>
      <c r="D425" s="15">
        <v>8</v>
      </c>
      <c r="E425" s="15">
        <v>2</v>
      </c>
      <c r="F425" s="14">
        <v>17</v>
      </c>
      <c r="G425" s="15">
        <v>9</v>
      </c>
      <c r="H425" s="15">
        <v>904</v>
      </c>
      <c r="I425" s="17">
        <v>85.28</v>
      </c>
      <c r="J425" s="14" t="s">
        <v>260</v>
      </c>
      <c r="K425" s="13" t="s">
        <v>90</v>
      </c>
    </row>
    <row r="426" spans="1:11" ht="14.25">
      <c r="A426" s="12">
        <v>425</v>
      </c>
      <c r="B426" s="13" t="s">
        <v>8</v>
      </c>
      <c r="C426" s="14">
        <v>4</v>
      </c>
      <c r="D426" s="15">
        <v>8</v>
      </c>
      <c r="E426" s="15">
        <v>2</v>
      </c>
      <c r="F426" s="14">
        <v>17</v>
      </c>
      <c r="G426" s="15">
        <v>10</v>
      </c>
      <c r="H426" s="15">
        <v>1001</v>
      </c>
      <c r="I426" s="17">
        <v>108.84</v>
      </c>
      <c r="J426" s="14" t="s">
        <v>259</v>
      </c>
      <c r="K426" s="13" t="s">
        <v>90</v>
      </c>
    </row>
    <row r="427" spans="1:11" ht="14.25">
      <c r="A427" s="12">
        <v>426</v>
      </c>
      <c r="B427" s="13" t="s">
        <v>8</v>
      </c>
      <c r="C427" s="14">
        <v>4</v>
      </c>
      <c r="D427" s="15">
        <v>8</v>
      </c>
      <c r="E427" s="15">
        <v>2</v>
      </c>
      <c r="F427" s="14">
        <v>17</v>
      </c>
      <c r="G427" s="15">
        <v>10</v>
      </c>
      <c r="H427" s="15">
        <v>1002</v>
      </c>
      <c r="I427" s="17">
        <v>85.93</v>
      </c>
      <c r="J427" s="14" t="s">
        <v>260</v>
      </c>
      <c r="K427" s="13" t="s">
        <v>90</v>
      </c>
    </row>
    <row r="428" spans="1:11" ht="14.25">
      <c r="A428" s="12">
        <v>427</v>
      </c>
      <c r="B428" s="13" t="s">
        <v>8</v>
      </c>
      <c r="C428" s="14">
        <v>4</v>
      </c>
      <c r="D428" s="15">
        <v>8</v>
      </c>
      <c r="E428" s="15">
        <v>2</v>
      </c>
      <c r="F428" s="14">
        <v>17</v>
      </c>
      <c r="G428" s="15">
        <v>10</v>
      </c>
      <c r="H428" s="15">
        <v>1003</v>
      </c>
      <c r="I428" s="17">
        <v>85.93</v>
      </c>
      <c r="J428" s="14" t="s">
        <v>260</v>
      </c>
      <c r="K428" s="13" t="s">
        <v>90</v>
      </c>
    </row>
    <row r="429" spans="1:11" ht="14.25">
      <c r="A429" s="12">
        <v>428</v>
      </c>
      <c r="B429" s="13" t="s">
        <v>8</v>
      </c>
      <c r="C429" s="14">
        <v>4</v>
      </c>
      <c r="D429" s="15">
        <v>8</v>
      </c>
      <c r="E429" s="15">
        <v>2</v>
      </c>
      <c r="F429" s="14">
        <v>17</v>
      </c>
      <c r="G429" s="15">
        <v>10</v>
      </c>
      <c r="H429" s="15">
        <v>1004</v>
      </c>
      <c r="I429" s="17">
        <v>85.28</v>
      </c>
      <c r="J429" s="14" t="s">
        <v>260</v>
      </c>
      <c r="K429" s="13" t="s">
        <v>90</v>
      </c>
    </row>
    <row r="430" spans="1:11" ht="14.25">
      <c r="A430" s="12">
        <v>429</v>
      </c>
      <c r="B430" s="13" t="s">
        <v>8</v>
      </c>
      <c r="C430" s="14">
        <v>4</v>
      </c>
      <c r="D430" s="15">
        <v>8</v>
      </c>
      <c r="E430" s="15">
        <v>2</v>
      </c>
      <c r="F430" s="14">
        <v>17</v>
      </c>
      <c r="G430" s="15">
        <v>11</v>
      </c>
      <c r="H430" s="15">
        <v>1101</v>
      </c>
      <c r="I430" s="17">
        <v>108.84</v>
      </c>
      <c r="J430" s="14" t="s">
        <v>259</v>
      </c>
      <c r="K430" s="13" t="s">
        <v>90</v>
      </c>
    </row>
    <row r="431" spans="1:11" ht="14.25">
      <c r="A431" s="12">
        <v>430</v>
      </c>
      <c r="B431" s="13" t="s">
        <v>8</v>
      </c>
      <c r="C431" s="14">
        <v>4</v>
      </c>
      <c r="D431" s="15">
        <v>8</v>
      </c>
      <c r="E431" s="15">
        <v>2</v>
      </c>
      <c r="F431" s="14">
        <v>17</v>
      </c>
      <c r="G431" s="15">
        <v>11</v>
      </c>
      <c r="H431" s="15">
        <v>1102</v>
      </c>
      <c r="I431" s="17">
        <v>85.93</v>
      </c>
      <c r="J431" s="14" t="s">
        <v>260</v>
      </c>
      <c r="K431" s="13" t="s">
        <v>90</v>
      </c>
    </row>
    <row r="432" spans="1:11" ht="14.25">
      <c r="A432" s="12">
        <v>431</v>
      </c>
      <c r="B432" s="13" t="s">
        <v>8</v>
      </c>
      <c r="C432" s="14">
        <v>4</v>
      </c>
      <c r="D432" s="15">
        <v>8</v>
      </c>
      <c r="E432" s="15">
        <v>2</v>
      </c>
      <c r="F432" s="14">
        <v>17</v>
      </c>
      <c r="G432" s="15">
        <v>11</v>
      </c>
      <c r="H432" s="15">
        <v>1103</v>
      </c>
      <c r="I432" s="17">
        <v>85.93</v>
      </c>
      <c r="J432" s="14" t="s">
        <v>260</v>
      </c>
      <c r="K432" s="13" t="s">
        <v>90</v>
      </c>
    </row>
    <row r="433" spans="1:11" ht="14.25">
      <c r="A433" s="12">
        <v>432</v>
      </c>
      <c r="B433" s="13" t="s">
        <v>8</v>
      </c>
      <c r="C433" s="14">
        <v>4</v>
      </c>
      <c r="D433" s="15">
        <v>8</v>
      </c>
      <c r="E433" s="15">
        <v>2</v>
      </c>
      <c r="F433" s="14">
        <v>17</v>
      </c>
      <c r="G433" s="15">
        <v>11</v>
      </c>
      <c r="H433" s="15">
        <v>1104</v>
      </c>
      <c r="I433" s="17">
        <v>85.28</v>
      </c>
      <c r="J433" s="14" t="s">
        <v>260</v>
      </c>
      <c r="K433" s="13" t="s">
        <v>90</v>
      </c>
    </row>
    <row r="434" spans="1:11" ht="14.25">
      <c r="A434" s="12">
        <v>433</v>
      </c>
      <c r="B434" s="13" t="s">
        <v>8</v>
      </c>
      <c r="C434" s="14">
        <v>4</v>
      </c>
      <c r="D434" s="15">
        <v>8</v>
      </c>
      <c r="E434" s="15">
        <v>2</v>
      </c>
      <c r="F434" s="14">
        <v>17</v>
      </c>
      <c r="G434" s="15">
        <v>12</v>
      </c>
      <c r="H434" s="15">
        <v>1201</v>
      </c>
      <c r="I434" s="17">
        <v>108.84</v>
      </c>
      <c r="J434" s="14" t="s">
        <v>259</v>
      </c>
      <c r="K434" s="13" t="s">
        <v>90</v>
      </c>
    </row>
    <row r="435" spans="1:11" ht="14.25">
      <c r="A435" s="12">
        <v>434</v>
      </c>
      <c r="B435" s="13" t="s">
        <v>8</v>
      </c>
      <c r="C435" s="14">
        <v>4</v>
      </c>
      <c r="D435" s="15">
        <v>8</v>
      </c>
      <c r="E435" s="15">
        <v>2</v>
      </c>
      <c r="F435" s="14">
        <v>17</v>
      </c>
      <c r="G435" s="15">
        <v>12</v>
      </c>
      <c r="H435" s="15">
        <v>1202</v>
      </c>
      <c r="I435" s="17">
        <v>85.93</v>
      </c>
      <c r="J435" s="14" t="s">
        <v>260</v>
      </c>
      <c r="K435" s="13" t="s">
        <v>90</v>
      </c>
    </row>
    <row r="436" spans="1:11" ht="14.25">
      <c r="A436" s="12">
        <v>435</v>
      </c>
      <c r="B436" s="13" t="s">
        <v>8</v>
      </c>
      <c r="C436" s="14">
        <v>4</v>
      </c>
      <c r="D436" s="15">
        <v>8</v>
      </c>
      <c r="E436" s="15">
        <v>2</v>
      </c>
      <c r="F436" s="14">
        <v>17</v>
      </c>
      <c r="G436" s="15">
        <v>12</v>
      </c>
      <c r="H436" s="15">
        <v>1203</v>
      </c>
      <c r="I436" s="17">
        <v>85.93</v>
      </c>
      <c r="J436" s="14" t="s">
        <v>260</v>
      </c>
      <c r="K436" s="13" t="s">
        <v>90</v>
      </c>
    </row>
    <row r="437" spans="1:11" ht="14.25">
      <c r="A437" s="12">
        <v>436</v>
      </c>
      <c r="B437" s="13" t="s">
        <v>8</v>
      </c>
      <c r="C437" s="14">
        <v>4</v>
      </c>
      <c r="D437" s="15">
        <v>8</v>
      </c>
      <c r="E437" s="15">
        <v>2</v>
      </c>
      <c r="F437" s="14">
        <v>17</v>
      </c>
      <c r="G437" s="15">
        <v>12</v>
      </c>
      <c r="H437" s="15">
        <v>1204</v>
      </c>
      <c r="I437" s="17">
        <v>85.28</v>
      </c>
      <c r="J437" s="14" t="s">
        <v>260</v>
      </c>
      <c r="K437" s="13" t="s">
        <v>90</v>
      </c>
    </row>
    <row r="438" spans="1:11" ht="14.25">
      <c r="A438" s="12">
        <v>437</v>
      </c>
      <c r="B438" s="13" t="s">
        <v>8</v>
      </c>
      <c r="C438" s="14">
        <v>4</v>
      </c>
      <c r="D438" s="15">
        <v>8</v>
      </c>
      <c r="E438" s="15">
        <v>2</v>
      </c>
      <c r="F438" s="14">
        <v>17</v>
      </c>
      <c r="G438" s="15">
        <v>13</v>
      </c>
      <c r="H438" s="15">
        <v>1301</v>
      </c>
      <c r="I438" s="17">
        <v>108.84</v>
      </c>
      <c r="J438" s="14" t="s">
        <v>259</v>
      </c>
      <c r="K438" s="13" t="s">
        <v>90</v>
      </c>
    </row>
    <row r="439" spans="1:11" ht="14.25">
      <c r="A439" s="12">
        <v>438</v>
      </c>
      <c r="B439" s="13" t="s">
        <v>8</v>
      </c>
      <c r="C439" s="14">
        <v>4</v>
      </c>
      <c r="D439" s="15">
        <v>8</v>
      </c>
      <c r="E439" s="15">
        <v>2</v>
      </c>
      <c r="F439" s="14">
        <v>17</v>
      </c>
      <c r="G439" s="15">
        <v>13</v>
      </c>
      <c r="H439" s="15">
        <v>1302</v>
      </c>
      <c r="I439" s="17">
        <v>85.93</v>
      </c>
      <c r="J439" s="14" t="s">
        <v>260</v>
      </c>
      <c r="K439" s="13" t="s">
        <v>90</v>
      </c>
    </row>
    <row r="440" spans="1:11" ht="14.25">
      <c r="A440" s="12">
        <v>439</v>
      </c>
      <c r="B440" s="13" t="s">
        <v>8</v>
      </c>
      <c r="C440" s="14">
        <v>4</v>
      </c>
      <c r="D440" s="15">
        <v>8</v>
      </c>
      <c r="E440" s="15">
        <v>2</v>
      </c>
      <c r="F440" s="14">
        <v>17</v>
      </c>
      <c r="G440" s="15">
        <v>13</v>
      </c>
      <c r="H440" s="15">
        <v>1303</v>
      </c>
      <c r="I440" s="17">
        <v>85.93</v>
      </c>
      <c r="J440" s="14" t="s">
        <v>260</v>
      </c>
      <c r="K440" s="13" t="s">
        <v>90</v>
      </c>
    </row>
    <row r="441" spans="1:11" ht="14.25">
      <c r="A441" s="12">
        <v>440</v>
      </c>
      <c r="B441" s="13" t="s">
        <v>8</v>
      </c>
      <c r="C441" s="14">
        <v>4</v>
      </c>
      <c r="D441" s="15">
        <v>8</v>
      </c>
      <c r="E441" s="15">
        <v>2</v>
      </c>
      <c r="F441" s="14">
        <v>17</v>
      </c>
      <c r="G441" s="15">
        <v>13</v>
      </c>
      <c r="H441" s="15">
        <v>1304</v>
      </c>
      <c r="I441" s="17">
        <v>85.28</v>
      </c>
      <c r="J441" s="14" t="s">
        <v>260</v>
      </c>
      <c r="K441" s="13" t="s">
        <v>90</v>
      </c>
    </row>
    <row r="442" spans="1:11" ht="14.25">
      <c r="A442" s="12">
        <v>441</v>
      </c>
      <c r="B442" s="13" t="s">
        <v>8</v>
      </c>
      <c r="C442" s="14">
        <v>4</v>
      </c>
      <c r="D442" s="15">
        <v>8</v>
      </c>
      <c r="E442" s="15">
        <v>2</v>
      </c>
      <c r="F442" s="14">
        <v>17</v>
      </c>
      <c r="G442" s="15">
        <v>14</v>
      </c>
      <c r="H442" s="15">
        <v>1401</v>
      </c>
      <c r="I442" s="17">
        <v>108.84</v>
      </c>
      <c r="J442" s="14" t="s">
        <v>259</v>
      </c>
      <c r="K442" s="13" t="s">
        <v>90</v>
      </c>
    </row>
    <row r="443" spans="1:11" ht="14.25">
      <c r="A443" s="12">
        <v>442</v>
      </c>
      <c r="B443" s="13" t="s">
        <v>8</v>
      </c>
      <c r="C443" s="14">
        <v>4</v>
      </c>
      <c r="D443" s="15">
        <v>8</v>
      </c>
      <c r="E443" s="15">
        <v>2</v>
      </c>
      <c r="F443" s="14">
        <v>17</v>
      </c>
      <c r="G443" s="15">
        <v>14</v>
      </c>
      <c r="H443" s="15">
        <v>1402</v>
      </c>
      <c r="I443" s="17">
        <v>85.93</v>
      </c>
      <c r="J443" s="14" t="s">
        <v>260</v>
      </c>
      <c r="K443" s="13" t="s">
        <v>90</v>
      </c>
    </row>
    <row r="444" spans="1:11" ht="14.25">
      <c r="A444" s="12">
        <v>443</v>
      </c>
      <c r="B444" s="13" t="s">
        <v>8</v>
      </c>
      <c r="C444" s="14">
        <v>4</v>
      </c>
      <c r="D444" s="15">
        <v>8</v>
      </c>
      <c r="E444" s="15">
        <v>2</v>
      </c>
      <c r="F444" s="14">
        <v>17</v>
      </c>
      <c r="G444" s="15">
        <v>14</v>
      </c>
      <c r="H444" s="15">
        <v>1403</v>
      </c>
      <c r="I444" s="17">
        <v>85.93</v>
      </c>
      <c r="J444" s="14" t="s">
        <v>260</v>
      </c>
      <c r="K444" s="13" t="s">
        <v>90</v>
      </c>
    </row>
    <row r="445" spans="1:11" ht="14.25">
      <c r="A445" s="12">
        <v>444</v>
      </c>
      <c r="B445" s="13" t="s">
        <v>8</v>
      </c>
      <c r="C445" s="14">
        <v>4</v>
      </c>
      <c r="D445" s="15">
        <v>8</v>
      </c>
      <c r="E445" s="15">
        <v>2</v>
      </c>
      <c r="F445" s="14">
        <v>17</v>
      </c>
      <c r="G445" s="15">
        <v>14</v>
      </c>
      <c r="H445" s="15">
        <v>1404</v>
      </c>
      <c r="I445" s="17">
        <v>85.28</v>
      </c>
      <c r="J445" s="14" t="s">
        <v>260</v>
      </c>
      <c r="K445" s="13" t="s">
        <v>90</v>
      </c>
    </row>
    <row r="446" spans="1:11" ht="14.25">
      <c r="A446" s="12">
        <v>445</v>
      </c>
      <c r="B446" s="13" t="s">
        <v>8</v>
      </c>
      <c r="C446" s="14">
        <v>4</v>
      </c>
      <c r="D446" s="15">
        <v>8</v>
      </c>
      <c r="E446" s="15">
        <v>2</v>
      </c>
      <c r="F446" s="14">
        <v>17</v>
      </c>
      <c r="G446" s="15">
        <v>15</v>
      </c>
      <c r="H446" s="15">
        <v>1501</v>
      </c>
      <c r="I446" s="17">
        <v>108.84</v>
      </c>
      <c r="J446" s="14" t="s">
        <v>259</v>
      </c>
      <c r="K446" s="13" t="s">
        <v>90</v>
      </c>
    </row>
    <row r="447" spans="1:11" ht="14.25">
      <c r="A447" s="12">
        <v>446</v>
      </c>
      <c r="B447" s="13" t="s">
        <v>8</v>
      </c>
      <c r="C447" s="14">
        <v>4</v>
      </c>
      <c r="D447" s="15">
        <v>8</v>
      </c>
      <c r="E447" s="15">
        <v>2</v>
      </c>
      <c r="F447" s="14">
        <v>17</v>
      </c>
      <c r="G447" s="15">
        <v>15</v>
      </c>
      <c r="H447" s="15">
        <v>1502</v>
      </c>
      <c r="I447" s="17">
        <v>85.93</v>
      </c>
      <c r="J447" s="14" t="s">
        <v>260</v>
      </c>
      <c r="K447" s="13" t="s">
        <v>90</v>
      </c>
    </row>
    <row r="448" spans="1:11" ht="14.25">
      <c r="A448" s="12">
        <v>447</v>
      </c>
      <c r="B448" s="13" t="s">
        <v>8</v>
      </c>
      <c r="C448" s="14">
        <v>4</v>
      </c>
      <c r="D448" s="15">
        <v>8</v>
      </c>
      <c r="E448" s="15">
        <v>2</v>
      </c>
      <c r="F448" s="14">
        <v>17</v>
      </c>
      <c r="G448" s="15">
        <v>15</v>
      </c>
      <c r="H448" s="15">
        <v>1503</v>
      </c>
      <c r="I448" s="17">
        <v>85.93</v>
      </c>
      <c r="J448" s="14" t="s">
        <v>260</v>
      </c>
      <c r="K448" s="13" t="s">
        <v>90</v>
      </c>
    </row>
    <row r="449" spans="1:11" ht="14.25">
      <c r="A449" s="12">
        <v>448</v>
      </c>
      <c r="B449" s="13" t="s">
        <v>8</v>
      </c>
      <c r="C449" s="14">
        <v>4</v>
      </c>
      <c r="D449" s="15">
        <v>8</v>
      </c>
      <c r="E449" s="15">
        <v>2</v>
      </c>
      <c r="F449" s="14">
        <v>17</v>
      </c>
      <c r="G449" s="15">
        <v>15</v>
      </c>
      <c r="H449" s="15">
        <v>1504</v>
      </c>
      <c r="I449" s="17">
        <v>85.28</v>
      </c>
      <c r="J449" s="14" t="s">
        <v>260</v>
      </c>
      <c r="K449" s="13" t="s">
        <v>90</v>
      </c>
    </row>
    <row r="450" spans="1:11" ht="14.25">
      <c r="A450" s="12">
        <v>449</v>
      </c>
      <c r="B450" s="13" t="s">
        <v>8</v>
      </c>
      <c r="C450" s="14">
        <v>4</v>
      </c>
      <c r="D450" s="15">
        <v>8</v>
      </c>
      <c r="E450" s="15">
        <v>2</v>
      </c>
      <c r="F450" s="14">
        <v>17</v>
      </c>
      <c r="G450" s="15">
        <v>16</v>
      </c>
      <c r="H450" s="15">
        <v>1601</v>
      </c>
      <c r="I450" s="17">
        <v>108.84</v>
      </c>
      <c r="J450" s="14" t="s">
        <v>259</v>
      </c>
      <c r="K450" s="13" t="s">
        <v>90</v>
      </c>
    </row>
    <row r="451" spans="1:11" ht="14.25">
      <c r="A451" s="12">
        <v>450</v>
      </c>
      <c r="B451" s="13" t="s">
        <v>8</v>
      </c>
      <c r="C451" s="14">
        <v>4</v>
      </c>
      <c r="D451" s="15">
        <v>8</v>
      </c>
      <c r="E451" s="15">
        <v>2</v>
      </c>
      <c r="F451" s="14">
        <v>17</v>
      </c>
      <c r="G451" s="15">
        <v>16</v>
      </c>
      <c r="H451" s="15">
        <v>1602</v>
      </c>
      <c r="I451" s="17">
        <v>85.93</v>
      </c>
      <c r="J451" s="14" t="s">
        <v>260</v>
      </c>
      <c r="K451" s="13" t="s">
        <v>90</v>
      </c>
    </row>
    <row r="452" spans="1:11" ht="14.25">
      <c r="A452" s="12">
        <v>451</v>
      </c>
      <c r="B452" s="13" t="s">
        <v>8</v>
      </c>
      <c r="C452" s="14">
        <v>4</v>
      </c>
      <c r="D452" s="15">
        <v>8</v>
      </c>
      <c r="E452" s="15">
        <v>2</v>
      </c>
      <c r="F452" s="14">
        <v>17</v>
      </c>
      <c r="G452" s="15">
        <v>16</v>
      </c>
      <c r="H452" s="15">
        <v>1603</v>
      </c>
      <c r="I452" s="17">
        <v>85.93</v>
      </c>
      <c r="J452" s="14" t="s">
        <v>260</v>
      </c>
      <c r="K452" s="13" t="s">
        <v>90</v>
      </c>
    </row>
    <row r="453" spans="1:11" ht="14.25">
      <c r="A453" s="12">
        <v>452</v>
      </c>
      <c r="B453" s="13" t="s">
        <v>8</v>
      </c>
      <c r="C453" s="14">
        <v>4</v>
      </c>
      <c r="D453" s="15">
        <v>8</v>
      </c>
      <c r="E453" s="15">
        <v>2</v>
      </c>
      <c r="F453" s="14">
        <v>17</v>
      </c>
      <c r="G453" s="15">
        <v>16</v>
      </c>
      <c r="H453" s="15">
        <v>1604</v>
      </c>
      <c r="I453" s="17">
        <v>85.28</v>
      </c>
      <c r="J453" s="14" t="s">
        <v>260</v>
      </c>
      <c r="K453" s="13" t="s">
        <v>90</v>
      </c>
    </row>
    <row r="454" spans="1:11" ht="14.25">
      <c r="A454" s="12">
        <v>453</v>
      </c>
      <c r="B454" s="13" t="s">
        <v>8</v>
      </c>
      <c r="C454" s="14">
        <v>4</v>
      </c>
      <c r="D454" s="15">
        <v>8</v>
      </c>
      <c r="E454" s="15">
        <v>2</v>
      </c>
      <c r="F454" s="14">
        <v>17</v>
      </c>
      <c r="G454" s="15">
        <v>17</v>
      </c>
      <c r="H454" s="15">
        <v>1701</v>
      </c>
      <c r="I454" s="17">
        <v>108.84</v>
      </c>
      <c r="J454" s="14" t="s">
        <v>259</v>
      </c>
      <c r="K454" s="13" t="s">
        <v>90</v>
      </c>
    </row>
    <row r="455" spans="1:11" ht="14.25">
      <c r="A455" s="12">
        <v>454</v>
      </c>
      <c r="B455" s="13" t="s">
        <v>8</v>
      </c>
      <c r="C455" s="14">
        <v>4</v>
      </c>
      <c r="D455" s="15">
        <v>8</v>
      </c>
      <c r="E455" s="15">
        <v>2</v>
      </c>
      <c r="F455" s="14">
        <v>17</v>
      </c>
      <c r="G455" s="15">
        <v>17</v>
      </c>
      <c r="H455" s="15">
        <v>1702</v>
      </c>
      <c r="I455" s="17">
        <v>85.93</v>
      </c>
      <c r="J455" s="14" t="s">
        <v>260</v>
      </c>
      <c r="K455" s="13" t="s">
        <v>90</v>
      </c>
    </row>
    <row r="456" spans="1:11" ht="14.25">
      <c r="A456" s="12">
        <v>455</v>
      </c>
      <c r="B456" s="13" t="s">
        <v>8</v>
      </c>
      <c r="C456" s="14">
        <v>4</v>
      </c>
      <c r="D456" s="15">
        <v>8</v>
      </c>
      <c r="E456" s="15">
        <v>2</v>
      </c>
      <c r="F456" s="14">
        <v>17</v>
      </c>
      <c r="G456" s="15">
        <v>17</v>
      </c>
      <c r="H456" s="15">
        <v>1703</v>
      </c>
      <c r="I456" s="17">
        <v>85.93</v>
      </c>
      <c r="J456" s="14" t="s">
        <v>260</v>
      </c>
      <c r="K456" s="13" t="s">
        <v>90</v>
      </c>
    </row>
    <row r="457" spans="1:11" ht="14.25">
      <c r="A457" s="12">
        <v>456</v>
      </c>
      <c r="B457" s="13" t="s">
        <v>8</v>
      </c>
      <c r="C457" s="14">
        <v>4</v>
      </c>
      <c r="D457" s="15">
        <v>8</v>
      </c>
      <c r="E457" s="15">
        <v>2</v>
      </c>
      <c r="F457" s="14">
        <v>17</v>
      </c>
      <c r="G457" s="15">
        <v>17</v>
      </c>
      <c r="H457" s="15">
        <v>1704</v>
      </c>
      <c r="I457" s="17">
        <v>85.28</v>
      </c>
      <c r="J457" s="14" t="s">
        <v>260</v>
      </c>
      <c r="K457" s="13" t="s">
        <v>90</v>
      </c>
    </row>
    <row r="458" spans="1:11" ht="14.25">
      <c r="A458" s="12">
        <v>457</v>
      </c>
      <c r="B458" s="13" t="s">
        <v>8</v>
      </c>
      <c r="C458" s="14">
        <v>5</v>
      </c>
      <c r="D458" s="14">
        <v>12</v>
      </c>
      <c r="E458" s="15">
        <v>1</v>
      </c>
      <c r="F458" s="14">
        <v>16</v>
      </c>
      <c r="G458" s="15">
        <v>1</v>
      </c>
      <c r="H458" s="15">
        <v>101</v>
      </c>
      <c r="I458" s="17">
        <v>85.71</v>
      </c>
      <c r="J458" s="14" t="s">
        <v>260</v>
      </c>
      <c r="K458" s="13" t="s">
        <v>90</v>
      </c>
    </row>
    <row r="459" spans="1:11" ht="14.25">
      <c r="A459" s="12">
        <v>458</v>
      </c>
      <c r="B459" s="13" t="s">
        <v>8</v>
      </c>
      <c r="C459" s="14">
        <v>5</v>
      </c>
      <c r="D459" s="14">
        <v>12</v>
      </c>
      <c r="E459" s="15">
        <v>1</v>
      </c>
      <c r="F459" s="14">
        <v>16</v>
      </c>
      <c r="G459" s="15">
        <v>1</v>
      </c>
      <c r="H459" s="15">
        <v>102</v>
      </c>
      <c r="I459" s="17">
        <v>86.23</v>
      </c>
      <c r="J459" s="14" t="s">
        <v>260</v>
      </c>
      <c r="K459" s="13" t="s">
        <v>90</v>
      </c>
    </row>
    <row r="460" spans="1:11" ht="14.25">
      <c r="A460" s="12">
        <v>459</v>
      </c>
      <c r="B460" s="13" t="s">
        <v>8</v>
      </c>
      <c r="C460" s="14">
        <v>5</v>
      </c>
      <c r="D460" s="14">
        <v>12</v>
      </c>
      <c r="E460" s="15">
        <v>1</v>
      </c>
      <c r="F460" s="14">
        <v>16</v>
      </c>
      <c r="G460" s="15">
        <v>1</v>
      </c>
      <c r="H460" s="15">
        <v>103</v>
      </c>
      <c r="I460" s="17">
        <v>86.23</v>
      </c>
      <c r="J460" s="14" t="s">
        <v>260</v>
      </c>
      <c r="K460" s="13" t="s">
        <v>90</v>
      </c>
    </row>
    <row r="461" spans="1:11" ht="14.25">
      <c r="A461" s="12">
        <v>460</v>
      </c>
      <c r="B461" s="13" t="s">
        <v>8</v>
      </c>
      <c r="C461" s="14">
        <v>5</v>
      </c>
      <c r="D461" s="14">
        <v>12</v>
      </c>
      <c r="E461" s="15">
        <v>1</v>
      </c>
      <c r="F461" s="14">
        <v>16</v>
      </c>
      <c r="G461" s="15">
        <v>1</v>
      </c>
      <c r="H461" s="15">
        <v>104</v>
      </c>
      <c r="I461" s="17">
        <v>109</v>
      </c>
      <c r="J461" s="14" t="s">
        <v>259</v>
      </c>
      <c r="K461" s="13" t="s">
        <v>90</v>
      </c>
    </row>
    <row r="462" spans="1:11" ht="14.25">
      <c r="A462" s="12">
        <v>461</v>
      </c>
      <c r="B462" s="13" t="s">
        <v>8</v>
      </c>
      <c r="C462" s="14">
        <v>5</v>
      </c>
      <c r="D462" s="14">
        <v>12</v>
      </c>
      <c r="E462" s="15">
        <v>1</v>
      </c>
      <c r="F462" s="14">
        <v>16</v>
      </c>
      <c r="G462" s="15">
        <v>2</v>
      </c>
      <c r="H462" s="15">
        <v>201</v>
      </c>
      <c r="I462" s="17">
        <v>85.71</v>
      </c>
      <c r="J462" s="14" t="s">
        <v>260</v>
      </c>
      <c r="K462" s="13" t="s">
        <v>90</v>
      </c>
    </row>
    <row r="463" spans="1:11" ht="14.25">
      <c r="A463" s="12">
        <v>462</v>
      </c>
      <c r="B463" s="13" t="s">
        <v>8</v>
      </c>
      <c r="C463" s="14">
        <v>5</v>
      </c>
      <c r="D463" s="14">
        <v>12</v>
      </c>
      <c r="E463" s="15">
        <v>1</v>
      </c>
      <c r="F463" s="14">
        <v>16</v>
      </c>
      <c r="G463" s="15">
        <v>2</v>
      </c>
      <c r="H463" s="15">
        <v>202</v>
      </c>
      <c r="I463" s="17">
        <v>86.23</v>
      </c>
      <c r="J463" s="14" t="s">
        <v>260</v>
      </c>
      <c r="K463" s="13" t="s">
        <v>90</v>
      </c>
    </row>
    <row r="464" spans="1:11" ht="14.25">
      <c r="A464" s="12">
        <v>463</v>
      </c>
      <c r="B464" s="13" t="s">
        <v>8</v>
      </c>
      <c r="C464" s="14">
        <v>5</v>
      </c>
      <c r="D464" s="14">
        <v>12</v>
      </c>
      <c r="E464" s="15">
        <v>1</v>
      </c>
      <c r="F464" s="14">
        <v>16</v>
      </c>
      <c r="G464" s="15">
        <v>2</v>
      </c>
      <c r="H464" s="15">
        <v>203</v>
      </c>
      <c r="I464" s="17">
        <v>86.23</v>
      </c>
      <c r="J464" s="14" t="s">
        <v>260</v>
      </c>
      <c r="K464" s="13" t="s">
        <v>90</v>
      </c>
    </row>
    <row r="465" spans="1:11" ht="14.25">
      <c r="A465" s="12">
        <v>464</v>
      </c>
      <c r="B465" s="13" t="s">
        <v>8</v>
      </c>
      <c r="C465" s="14">
        <v>5</v>
      </c>
      <c r="D465" s="14">
        <v>12</v>
      </c>
      <c r="E465" s="15">
        <v>1</v>
      </c>
      <c r="F465" s="14">
        <v>16</v>
      </c>
      <c r="G465" s="15">
        <v>2</v>
      </c>
      <c r="H465" s="15">
        <v>204</v>
      </c>
      <c r="I465" s="17">
        <v>109.23</v>
      </c>
      <c r="J465" s="14" t="s">
        <v>259</v>
      </c>
      <c r="K465" s="13" t="s">
        <v>90</v>
      </c>
    </row>
    <row r="466" spans="1:11" ht="14.25">
      <c r="A466" s="12">
        <v>465</v>
      </c>
      <c r="B466" s="13" t="s">
        <v>8</v>
      </c>
      <c r="C466" s="14">
        <v>5</v>
      </c>
      <c r="D466" s="14">
        <v>12</v>
      </c>
      <c r="E466" s="15">
        <v>1</v>
      </c>
      <c r="F466" s="14">
        <v>16</v>
      </c>
      <c r="G466" s="15">
        <v>3</v>
      </c>
      <c r="H466" s="15">
        <v>301</v>
      </c>
      <c r="I466" s="17">
        <v>85.71</v>
      </c>
      <c r="J466" s="14" t="s">
        <v>260</v>
      </c>
      <c r="K466" s="13" t="s">
        <v>90</v>
      </c>
    </row>
    <row r="467" spans="1:11" ht="14.25">
      <c r="A467" s="12">
        <v>466</v>
      </c>
      <c r="B467" s="13" t="s">
        <v>8</v>
      </c>
      <c r="C467" s="14">
        <v>5</v>
      </c>
      <c r="D467" s="14">
        <v>12</v>
      </c>
      <c r="E467" s="15">
        <v>1</v>
      </c>
      <c r="F467" s="14">
        <v>16</v>
      </c>
      <c r="G467" s="15">
        <v>3</v>
      </c>
      <c r="H467" s="15">
        <v>302</v>
      </c>
      <c r="I467" s="17">
        <v>86.23</v>
      </c>
      <c r="J467" s="14" t="s">
        <v>260</v>
      </c>
      <c r="K467" s="13" t="s">
        <v>90</v>
      </c>
    </row>
    <row r="468" spans="1:11" ht="14.25">
      <c r="A468" s="12">
        <v>467</v>
      </c>
      <c r="B468" s="13" t="s">
        <v>8</v>
      </c>
      <c r="C468" s="14">
        <v>5</v>
      </c>
      <c r="D468" s="14">
        <v>12</v>
      </c>
      <c r="E468" s="15">
        <v>1</v>
      </c>
      <c r="F468" s="14">
        <v>16</v>
      </c>
      <c r="G468" s="15">
        <v>3</v>
      </c>
      <c r="H468" s="15">
        <v>303</v>
      </c>
      <c r="I468" s="17">
        <v>86.23</v>
      </c>
      <c r="J468" s="14" t="s">
        <v>260</v>
      </c>
      <c r="K468" s="13" t="s">
        <v>90</v>
      </c>
    </row>
    <row r="469" spans="1:11" ht="14.25">
      <c r="A469" s="12">
        <v>468</v>
      </c>
      <c r="B469" s="13" t="s">
        <v>8</v>
      </c>
      <c r="C469" s="14">
        <v>5</v>
      </c>
      <c r="D469" s="14">
        <v>12</v>
      </c>
      <c r="E469" s="15">
        <v>1</v>
      </c>
      <c r="F469" s="14">
        <v>16</v>
      </c>
      <c r="G469" s="15">
        <v>3</v>
      </c>
      <c r="H469" s="15">
        <v>304</v>
      </c>
      <c r="I469" s="17">
        <v>109.23</v>
      </c>
      <c r="J469" s="14" t="s">
        <v>259</v>
      </c>
      <c r="K469" s="13" t="s">
        <v>90</v>
      </c>
    </row>
    <row r="470" spans="1:11" ht="14.25">
      <c r="A470" s="12">
        <v>469</v>
      </c>
      <c r="B470" s="13" t="s">
        <v>8</v>
      </c>
      <c r="C470" s="14">
        <v>5</v>
      </c>
      <c r="D470" s="14">
        <v>12</v>
      </c>
      <c r="E470" s="15">
        <v>1</v>
      </c>
      <c r="F470" s="14">
        <v>16</v>
      </c>
      <c r="G470" s="15">
        <v>4</v>
      </c>
      <c r="H470" s="15">
        <v>401</v>
      </c>
      <c r="I470" s="17">
        <v>85.34</v>
      </c>
      <c r="J470" s="14" t="s">
        <v>260</v>
      </c>
      <c r="K470" s="13" t="s">
        <v>90</v>
      </c>
    </row>
    <row r="471" spans="1:11" ht="14.25">
      <c r="A471" s="12">
        <v>470</v>
      </c>
      <c r="B471" s="13" t="s">
        <v>8</v>
      </c>
      <c r="C471" s="14">
        <v>5</v>
      </c>
      <c r="D471" s="14">
        <v>12</v>
      </c>
      <c r="E471" s="15">
        <v>1</v>
      </c>
      <c r="F471" s="14">
        <v>16</v>
      </c>
      <c r="G471" s="15">
        <v>4</v>
      </c>
      <c r="H471" s="15">
        <v>402</v>
      </c>
      <c r="I471" s="17">
        <v>86</v>
      </c>
      <c r="J471" s="14" t="s">
        <v>260</v>
      </c>
      <c r="K471" s="13" t="s">
        <v>90</v>
      </c>
    </row>
    <row r="472" spans="1:11" ht="14.25">
      <c r="A472" s="12">
        <v>471</v>
      </c>
      <c r="B472" s="13" t="s">
        <v>8</v>
      </c>
      <c r="C472" s="14">
        <v>5</v>
      </c>
      <c r="D472" s="14">
        <v>12</v>
      </c>
      <c r="E472" s="15">
        <v>1</v>
      </c>
      <c r="F472" s="14">
        <v>16</v>
      </c>
      <c r="G472" s="15">
        <v>4</v>
      </c>
      <c r="H472" s="15">
        <v>403</v>
      </c>
      <c r="I472" s="17">
        <v>86</v>
      </c>
      <c r="J472" s="14" t="s">
        <v>260</v>
      </c>
      <c r="K472" s="13" t="s">
        <v>90</v>
      </c>
    </row>
    <row r="473" spans="1:11" ht="14.25">
      <c r="A473" s="12">
        <v>472</v>
      </c>
      <c r="B473" s="13" t="s">
        <v>8</v>
      </c>
      <c r="C473" s="14">
        <v>5</v>
      </c>
      <c r="D473" s="14">
        <v>12</v>
      </c>
      <c r="E473" s="15">
        <v>1</v>
      </c>
      <c r="F473" s="14">
        <v>16</v>
      </c>
      <c r="G473" s="15">
        <v>4</v>
      </c>
      <c r="H473" s="15">
        <v>404</v>
      </c>
      <c r="I473" s="17">
        <v>108.93</v>
      </c>
      <c r="J473" s="14" t="s">
        <v>259</v>
      </c>
      <c r="K473" s="13" t="s">
        <v>90</v>
      </c>
    </row>
    <row r="474" spans="1:11" ht="14.25">
      <c r="A474" s="12">
        <v>473</v>
      </c>
      <c r="B474" s="13" t="s">
        <v>8</v>
      </c>
      <c r="C474" s="14">
        <v>5</v>
      </c>
      <c r="D474" s="14">
        <v>12</v>
      </c>
      <c r="E474" s="15">
        <v>1</v>
      </c>
      <c r="F474" s="14">
        <v>16</v>
      </c>
      <c r="G474" s="15">
        <v>5</v>
      </c>
      <c r="H474" s="15">
        <v>501</v>
      </c>
      <c r="I474" s="17">
        <v>85.34</v>
      </c>
      <c r="J474" s="14" t="s">
        <v>260</v>
      </c>
      <c r="K474" s="13" t="s">
        <v>90</v>
      </c>
    </row>
    <row r="475" spans="1:11" ht="14.25">
      <c r="A475" s="12">
        <v>474</v>
      </c>
      <c r="B475" s="13" t="s">
        <v>8</v>
      </c>
      <c r="C475" s="14">
        <v>5</v>
      </c>
      <c r="D475" s="14">
        <v>12</v>
      </c>
      <c r="E475" s="15">
        <v>1</v>
      </c>
      <c r="F475" s="14">
        <v>16</v>
      </c>
      <c r="G475" s="15">
        <v>5</v>
      </c>
      <c r="H475" s="15">
        <v>502</v>
      </c>
      <c r="I475" s="17">
        <v>86</v>
      </c>
      <c r="J475" s="14" t="s">
        <v>260</v>
      </c>
      <c r="K475" s="13" t="s">
        <v>90</v>
      </c>
    </row>
    <row r="476" spans="1:11" ht="14.25">
      <c r="A476" s="12">
        <v>475</v>
      </c>
      <c r="B476" s="13" t="s">
        <v>8</v>
      </c>
      <c r="C476" s="14">
        <v>5</v>
      </c>
      <c r="D476" s="14">
        <v>12</v>
      </c>
      <c r="E476" s="15">
        <v>1</v>
      </c>
      <c r="F476" s="14">
        <v>16</v>
      </c>
      <c r="G476" s="15">
        <v>5</v>
      </c>
      <c r="H476" s="15">
        <v>503</v>
      </c>
      <c r="I476" s="17">
        <v>86</v>
      </c>
      <c r="J476" s="14" t="s">
        <v>260</v>
      </c>
      <c r="K476" s="13" t="s">
        <v>90</v>
      </c>
    </row>
    <row r="477" spans="1:11" ht="14.25">
      <c r="A477" s="12">
        <v>476</v>
      </c>
      <c r="B477" s="13" t="s">
        <v>8</v>
      </c>
      <c r="C477" s="14">
        <v>5</v>
      </c>
      <c r="D477" s="14">
        <v>12</v>
      </c>
      <c r="E477" s="15">
        <v>1</v>
      </c>
      <c r="F477" s="14">
        <v>16</v>
      </c>
      <c r="G477" s="15">
        <v>5</v>
      </c>
      <c r="H477" s="15">
        <v>504</v>
      </c>
      <c r="I477" s="17">
        <v>108.93</v>
      </c>
      <c r="J477" s="14" t="s">
        <v>259</v>
      </c>
      <c r="K477" s="13" t="s">
        <v>90</v>
      </c>
    </row>
    <row r="478" spans="1:11" ht="14.25">
      <c r="A478" s="12">
        <v>477</v>
      </c>
      <c r="B478" s="13" t="s">
        <v>8</v>
      </c>
      <c r="C478" s="14">
        <v>5</v>
      </c>
      <c r="D478" s="14">
        <v>12</v>
      </c>
      <c r="E478" s="15">
        <v>1</v>
      </c>
      <c r="F478" s="14">
        <v>16</v>
      </c>
      <c r="G478" s="15">
        <v>6</v>
      </c>
      <c r="H478" s="15">
        <v>601</v>
      </c>
      <c r="I478" s="17">
        <v>85.34</v>
      </c>
      <c r="J478" s="14" t="s">
        <v>260</v>
      </c>
      <c r="K478" s="13" t="s">
        <v>90</v>
      </c>
    </row>
    <row r="479" spans="1:11" ht="14.25">
      <c r="A479" s="12">
        <v>478</v>
      </c>
      <c r="B479" s="13" t="s">
        <v>8</v>
      </c>
      <c r="C479" s="14">
        <v>5</v>
      </c>
      <c r="D479" s="14">
        <v>12</v>
      </c>
      <c r="E479" s="15">
        <v>1</v>
      </c>
      <c r="F479" s="14">
        <v>16</v>
      </c>
      <c r="G479" s="15">
        <v>6</v>
      </c>
      <c r="H479" s="15">
        <v>602</v>
      </c>
      <c r="I479" s="17">
        <v>86</v>
      </c>
      <c r="J479" s="14" t="s">
        <v>260</v>
      </c>
      <c r="K479" s="13" t="s">
        <v>90</v>
      </c>
    </row>
    <row r="480" spans="1:11" ht="14.25">
      <c r="A480" s="12">
        <v>479</v>
      </c>
      <c r="B480" s="13" t="s">
        <v>8</v>
      </c>
      <c r="C480" s="14">
        <v>5</v>
      </c>
      <c r="D480" s="14">
        <v>12</v>
      </c>
      <c r="E480" s="15">
        <v>1</v>
      </c>
      <c r="F480" s="14">
        <v>16</v>
      </c>
      <c r="G480" s="15">
        <v>6</v>
      </c>
      <c r="H480" s="15">
        <v>603</v>
      </c>
      <c r="I480" s="17">
        <v>86</v>
      </c>
      <c r="J480" s="14" t="s">
        <v>260</v>
      </c>
      <c r="K480" s="13" t="s">
        <v>90</v>
      </c>
    </row>
    <row r="481" spans="1:11" ht="14.25">
      <c r="A481" s="12">
        <v>480</v>
      </c>
      <c r="B481" s="13" t="s">
        <v>8</v>
      </c>
      <c r="C481" s="14">
        <v>5</v>
      </c>
      <c r="D481" s="14">
        <v>12</v>
      </c>
      <c r="E481" s="15">
        <v>1</v>
      </c>
      <c r="F481" s="14">
        <v>16</v>
      </c>
      <c r="G481" s="15">
        <v>6</v>
      </c>
      <c r="H481" s="15">
        <v>604</v>
      </c>
      <c r="I481" s="17">
        <v>108.93</v>
      </c>
      <c r="J481" s="14" t="s">
        <v>259</v>
      </c>
      <c r="K481" s="13" t="s">
        <v>90</v>
      </c>
    </row>
    <row r="482" spans="1:11" ht="14.25">
      <c r="A482" s="12">
        <v>481</v>
      </c>
      <c r="B482" s="13" t="s">
        <v>8</v>
      </c>
      <c r="C482" s="14">
        <v>5</v>
      </c>
      <c r="D482" s="14">
        <v>12</v>
      </c>
      <c r="E482" s="15">
        <v>1</v>
      </c>
      <c r="F482" s="14">
        <v>16</v>
      </c>
      <c r="G482" s="15">
        <v>7</v>
      </c>
      <c r="H482" s="15">
        <v>701</v>
      </c>
      <c r="I482" s="17">
        <v>85.34</v>
      </c>
      <c r="J482" s="14" t="s">
        <v>260</v>
      </c>
      <c r="K482" s="13" t="s">
        <v>90</v>
      </c>
    </row>
    <row r="483" spans="1:11" ht="14.25">
      <c r="A483" s="12">
        <v>482</v>
      </c>
      <c r="B483" s="13" t="s">
        <v>8</v>
      </c>
      <c r="C483" s="14">
        <v>5</v>
      </c>
      <c r="D483" s="14">
        <v>12</v>
      </c>
      <c r="E483" s="15">
        <v>1</v>
      </c>
      <c r="F483" s="14">
        <v>16</v>
      </c>
      <c r="G483" s="15">
        <v>7</v>
      </c>
      <c r="H483" s="15">
        <v>702</v>
      </c>
      <c r="I483" s="17">
        <v>86</v>
      </c>
      <c r="J483" s="14" t="s">
        <v>260</v>
      </c>
      <c r="K483" s="13" t="s">
        <v>90</v>
      </c>
    </row>
    <row r="484" spans="1:11" ht="14.25">
      <c r="A484" s="12">
        <v>483</v>
      </c>
      <c r="B484" s="13" t="s">
        <v>8</v>
      </c>
      <c r="C484" s="14">
        <v>5</v>
      </c>
      <c r="D484" s="14">
        <v>12</v>
      </c>
      <c r="E484" s="15">
        <v>1</v>
      </c>
      <c r="F484" s="14">
        <v>16</v>
      </c>
      <c r="G484" s="15">
        <v>7</v>
      </c>
      <c r="H484" s="15">
        <v>703</v>
      </c>
      <c r="I484" s="17">
        <v>86</v>
      </c>
      <c r="J484" s="14" t="s">
        <v>260</v>
      </c>
      <c r="K484" s="13" t="s">
        <v>90</v>
      </c>
    </row>
    <row r="485" spans="1:11" ht="14.25">
      <c r="A485" s="12">
        <v>484</v>
      </c>
      <c r="B485" s="13" t="s">
        <v>8</v>
      </c>
      <c r="C485" s="14">
        <v>5</v>
      </c>
      <c r="D485" s="14">
        <v>12</v>
      </c>
      <c r="E485" s="15">
        <v>1</v>
      </c>
      <c r="F485" s="14">
        <v>16</v>
      </c>
      <c r="G485" s="15">
        <v>7</v>
      </c>
      <c r="H485" s="15">
        <v>704</v>
      </c>
      <c r="I485" s="17">
        <v>108.93</v>
      </c>
      <c r="J485" s="14" t="s">
        <v>259</v>
      </c>
      <c r="K485" s="13" t="s">
        <v>90</v>
      </c>
    </row>
    <row r="486" spans="1:11" ht="14.25">
      <c r="A486" s="12">
        <v>485</v>
      </c>
      <c r="B486" s="13" t="s">
        <v>8</v>
      </c>
      <c r="C486" s="14">
        <v>5</v>
      </c>
      <c r="D486" s="14">
        <v>12</v>
      </c>
      <c r="E486" s="15">
        <v>1</v>
      </c>
      <c r="F486" s="14">
        <v>16</v>
      </c>
      <c r="G486" s="15">
        <v>8</v>
      </c>
      <c r="H486" s="15">
        <v>801</v>
      </c>
      <c r="I486" s="17">
        <v>85.34</v>
      </c>
      <c r="J486" s="14" t="s">
        <v>260</v>
      </c>
      <c r="K486" s="13" t="s">
        <v>90</v>
      </c>
    </row>
    <row r="487" spans="1:11" ht="14.25">
      <c r="A487" s="12">
        <v>486</v>
      </c>
      <c r="B487" s="13" t="s">
        <v>8</v>
      </c>
      <c r="C487" s="14">
        <v>5</v>
      </c>
      <c r="D487" s="14">
        <v>12</v>
      </c>
      <c r="E487" s="15">
        <v>1</v>
      </c>
      <c r="F487" s="14">
        <v>16</v>
      </c>
      <c r="G487" s="15">
        <v>8</v>
      </c>
      <c r="H487" s="15">
        <v>802</v>
      </c>
      <c r="I487" s="17">
        <v>86</v>
      </c>
      <c r="J487" s="14" t="s">
        <v>260</v>
      </c>
      <c r="K487" s="13" t="s">
        <v>90</v>
      </c>
    </row>
    <row r="488" spans="1:11" ht="14.25">
      <c r="A488" s="12">
        <v>487</v>
      </c>
      <c r="B488" s="13" t="s">
        <v>8</v>
      </c>
      <c r="C488" s="14">
        <v>5</v>
      </c>
      <c r="D488" s="14">
        <v>12</v>
      </c>
      <c r="E488" s="15">
        <v>1</v>
      </c>
      <c r="F488" s="14">
        <v>16</v>
      </c>
      <c r="G488" s="15">
        <v>8</v>
      </c>
      <c r="H488" s="15">
        <v>803</v>
      </c>
      <c r="I488" s="17">
        <v>86</v>
      </c>
      <c r="J488" s="14" t="s">
        <v>260</v>
      </c>
      <c r="K488" s="13" t="s">
        <v>90</v>
      </c>
    </row>
    <row r="489" spans="1:11" ht="14.25">
      <c r="A489" s="12">
        <v>488</v>
      </c>
      <c r="B489" s="13" t="s">
        <v>8</v>
      </c>
      <c r="C489" s="14">
        <v>5</v>
      </c>
      <c r="D489" s="14">
        <v>12</v>
      </c>
      <c r="E489" s="15">
        <v>1</v>
      </c>
      <c r="F489" s="14">
        <v>16</v>
      </c>
      <c r="G489" s="15">
        <v>8</v>
      </c>
      <c r="H489" s="15">
        <v>804</v>
      </c>
      <c r="I489" s="17">
        <v>108.93</v>
      </c>
      <c r="J489" s="14" t="s">
        <v>259</v>
      </c>
      <c r="K489" s="13" t="s">
        <v>90</v>
      </c>
    </row>
    <row r="490" spans="1:11" ht="14.25">
      <c r="A490" s="12">
        <v>489</v>
      </c>
      <c r="B490" s="13" t="s">
        <v>8</v>
      </c>
      <c r="C490" s="14">
        <v>5</v>
      </c>
      <c r="D490" s="14">
        <v>12</v>
      </c>
      <c r="E490" s="15">
        <v>1</v>
      </c>
      <c r="F490" s="14">
        <v>16</v>
      </c>
      <c r="G490" s="15">
        <v>9</v>
      </c>
      <c r="H490" s="15">
        <v>901</v>
      </c>
      <c r="I490" s="17">
        <v>85.34</v>
      </c>
      <c r="J490" s="14" t="s">
        <v>260</v>
      </c>
      <c r="K490" s="13" t="s">
        <v>90</v>
      </c>
    </row>
    <row r="491" spans="1:11" ht="14.25">
      <c r="A491" s="12">
        <v>490</v>
      </c>
      <c r="B491" s="13" t="s">
        <v>8</v>
      </c>
      <c r="C491" s="14">
        <v>5</v>
      </c>
      <c r="D491" s="14">
        <v>12</v>
      </c>
      <c r="E491" s="15">
        <v>1</v>
      </c>
      <c r="F491" s="14">
        <v>16</v>
      </c>
      <c r="G491" s="15">
        <v>9</v>
      </c>
      <c r="H491" s="15">
        <v>902</v>
      </c>
      <c r="I491" s="17">
        <v>86</v>
      </c>
      <c r="J491" s="14" t="s">
        <v>260</v>
      </c>
      <c r="K491" s="13" t="s">
        <v>90</v>
      </c>
    </row>
    <row r="492" spans="1:11" ht="14.25">
      <c r="A492" s="12">
        <v>491</v>
      </c>
      <c r="B492" s="13" t="s">
        <v>8</v>
      </c>
      <c r="C492" s="14">
        <v>5</v>
      </c>
      <c r="D492" s="14">
        <v>12</v>
      </c>
      <c r="E492" s="15">
        <v>1</v>
      </c>
      <c r="F492" s="14">
        <v>16</v>
      </c>
      <c r="G492" s="15">
        <v>9</v>
      </c>
      <c r="H492" s="15">
        <v>903</v>
      </c>
      <c r="I492" s="17">
        <v>86</v>
      </c>
      <c r="J492" s="14" t="s">
        <v>260</v>
      </c>
      <c r="K492" s="13" t="s">
        <v>90</v>
      </c>
    </row>
    <row r="493" spans="1:11" ht="14.25">
      <c r="A493" s="12">
        <v>492</v>
      </c>
      <c r="B493" s="13" t="s">
        <v>8</v>
      </c>
      <c r="C493" s="14">
        <v>5</v>
      </c>
      <c r="D493" s="14">
        <v>12</v>
      </c>
      <c r="E493" s="15">
        <v>1</v>
      </c>
      <c r="F493" s="14">
        <v>16</v>
      </c>
      <c r="G493" s="15">
        <v>9</v>
      </c>
      <c r="H493" s="15">
        <v>904</v>
      </c>
      <c r="I493" s="17">
        <v>108.93</v>
      </c>
      <c r="J493" s="14" t="s">
        <v>259</v>
      </c>
      <c r="K493" s="13" t="s">
        <v>90</v>
      </c>
    </row>
    <row r="494" spans="1:11" ht="14.25">
      <c r="A494" s="12">
        <v>493</v>
      </c>
      <c r="B494" s="13" t="s">
        <v>8</v>
      </c>
      <c r="C494" s="14">
        <v>5</v>
      </c>
      <c r="D494" s="14">
        <v>12</v>
      </c>
      <c r="E494" s="15">
        <v>1</v>
      </c>
      <c r="F494" s="14">
        <v>16</v>
      </c>
      <c r="G494" s="15">
        <v>10</v>
      </c>
      <c r="H494" s="15">
        <v>1001</v>
      </c>
      <c r="I494" s="17">
        <v>85.34</v>
      </c>
      <c r="J494" s="14" t="s">
        <v>260</v>
      </c>
      <c r="K494" s="13" t="s">
        <v>90</v>
      </c>
    </row>
    <row r="495" spans="1:11" ht="14.25">
      <c r="A495" s="12">
        <v>494</v>
      </c>
      <c r="B495" s="13" t="s">
        <v>8</v>
      </c>
      <c r="C495" s="14">
        <v>5</v>
      </c>
      <c r="D495" s="14">
        <v>12</v>
      </c>
      <c r="E495" s="15">
        <v>1</v>
      </c>
      <c r="F495" s="14">
        <v>16</v>
      </c>
      <c r="G495" s="15">
        <v>10</v>
      </c>
      <c r="H495" s="15">
        <v>1002</v>
      </c>
      <c r="I495" s="17">
        <v>86</v>
      </c>
      <c r="J495" s="14" t="s">
        <v>260</v>
      </c>
      <c r="K495" s="13" t="s">
        <v>90</v>
      </c>
    </row>
    <row r="496" spans="1:11" ht="14.25">
      <c r="A496" s="12">
        <v>495</v>
      </c>
      <c r="B496" s="13" t="s">
        <v>8</v>
      </c>
      <c r="C496" s="14">
        <v>5</v>
      </c>
      <c r="D496" s="14">
        <v>12</v>
      </c>
      <c r="E496" s="15">
        <v>1</v>
      </c>
      <c r="F496" s="14">
        <v>16</v>
      </c>
      <c r="G496" s="15">
        <v>10</v>
      </c>
      <c r="H496" s="15">
        <v>1003</v>
      </c>
      <c r="I496" s="17">
        <v>86</v>
      </c>
      <c r="J496" s="14" t="s">
        <v>260</v>
      </c>
      <c r="K496" s="13" t="s">
        <v>90</v>
      </c>
    </row>
    <row r="497" spans="1:11" ht="14.25">
      <c r="A497" s="12">
        <v>496</v>
      </c>
      <c r="B497" s="13" t="s">
        <v>8</v>
      </c>
      <c r="C497" s="14">
        <v>5</v>
      </c>
      <c r="D497" s="14">
        <v>12</v>
      </c>
      <c r="E497" s="15">
        <v>1</v>
      </c>
      <c r="F497" s="14">
        <v>16</v>
      </c>
      <c r="G497" s="15">
        <v>10</v>
      </c>
      <c r="H497" s="15">
        <v>1004</v>
      </c>
      <c r="I497" s="17">
        <v>108.93</v>
      </c>
      <c r="J497" s="14" t="s">
        <v>259</v>
      </c>
      <c r="K497" s="13" t="s">
        <v>90</v>
      </c>
    </row>
    <row r="498" spans="1:11" ht="14.25">
      <c r="A498" s="12">
        <v>497</v>
      </c>
      <c r="B498" s="13" t="s">
        <v>8</v>
      </c>
      <c r="C498" s="14">
        <v>5</v>
      </c>
      <c r="D498" s="14">
        <v>12</v>
      </c>
      <c r="E498" s="15">
        <v>1</v>
      </c>
      <c r="F498" s="14">
        <v>16</v>
      </c>
      <c r="G498" s="15">
        <v>11</v>
      </c>
      <c r="H498" s="15">
        <v>1101</v>
      </c>
      <c r="I498" s="17">
        <v>85.34</v>
      </c>
      <c r="J498" s="14" t="s">
        <v>260</v>
      </c>
      <c r="K498" s="13" t="s">
        <v>90</v>
      </c>
    </row>
    <row r="499" spans="1:11" ht="14.25">
      <c r="A499" s="12">
        <v>498</v>
      </c>
      <c r="B499" s="13" t="s">
        <v>8</v>
      </c>
      <c r="C499" s="14">
        <v>5</v>
      </c>
      <c r="D499" s="14">
        <v>12</v>
      </c>
      <c r="E499" s="15">
        <v>1</v>
      </c>
      <c r="F499" s="14">
        <v>16</v>
      </c>
      <c r="G499" s="15">
        <v>11</v>
      </c>
      <c r="H499" s="15">
        <v>1102</v>
      </c>
      <c r="I499" s="17">
        <v>86</v>
      </c>
      <c r="J499" s="14" t="s">
        <v>260</v>
      </c>
      <c r="K499" s="13" t="s">
        <v>90</v>
      </c>
    </row>
    <row r="500" spans="1:11" ht="14.25">
      <c r="A500" s="12">
        <v>499</v>
      </c>
      <c r="B500" s="13" t="s">
        <v>8</v>
      </c>
      <c r="C500" s="14">
        <v>5</v>
      </c>
      <c r="D500" s="14">
        <v>12</v>
      </c>
      <c r="E500" s="15">
        <v>1</v>
      </c>
      <c r="F500" s="14">
        <v>16</v>
      </c>
      <c r="G500" s="15">
        <v>11</v>
      </c>
      <c r="H500" s="15">
        <v>1103</v>
      </c>
      <c r="I500" s="17">
        <v>86</v>
      </c>
      <c r="J500" s="14" t="s">
        <v>260</v>
      </c>
      <c r="K500" s="13" t="s">
        <v>90</v>
      </c>
    </row>
    <row r="501" spans="1:11" ht="14.25">
      <c r="A501" s="12">
        <v>500</v>
      </c>
      <c r="B501" s="13" t="s">
        <v>8</v>
      </c>
      <c r="C501" s="14">
        <v>5</v>
      </c>
      <c r="D501" s="14">
        <v>12</v>
      </c>
      <c r="E501" s="15">
        <v>1</v>
      </c>
      <c r="F501" s="14">
        <v>16</v>
      </c>
      <c r="G501" s="15">
        <v>11</v>
      </c>
      <c r="H501" s="15">
        <v>1104</v>
      </c>
      <c r="I501" s="17">
        <v>108.93</v>
      </c>
      <c r="J501" s="14" t="s">
        <v>259</v>
      </c>
      <c r="K501" s="13" t="s">
        <v>90</v>
      </c>
    </row>
    <row r="502" spans="1:11" ht="14.25">
      <c r="A502" s="12">
        <v>501</v>
      </c>
      <c r="B502" s="13" t="s">
        <v>8</v>
      </c>
      <c r="C502" s="14">
        <v>5</v>
      </c>
      <c r="D502" s="14">
        <v>12</v>
      </c>
      <c r="E502" s="15">
        <v>1</v>
      </c>
      <c r="F502" s="14">
        <v>16</v>
      </c>
      <c r="G502" s="15">
        <v>12</v>
      </c>
      <c r="H502" s="15">
        <v>1201</v>
      </c>
      <c r="I502" s="17">
        <v>85.34</v>
      </c>
      <c r="J502" s="14" t="s">
        <v>260</v>
      </c>
      <c r="K502" s="13" t="s">
        <v>90</v>
      </c>
    </row>
    <row r="503" spans="1:11" ht="14.25">
      <c r="A503" s="12">
        <v>502</v>
      </c>
      <c r="B503" s="13" t="s">
        <v>8</v>
      </c>
      <c r="C503" s="14">
        <v>5</v>
      </c>
      <c r="D503" s="14">
        <v>12</v>
      </c>
      <c r="E503" s="15">
        <v>1</v>
      </c>
      <c r="F503" s="14">
        <v>16</v>
      </c>
      <c r="G503" s="15">
        <v>12</v>
      </c>
      <c r="H503" s="15">
        <v>1202</v>
      </c>
      <c r="I503" s="17">
        <v>86</v>
      </c>
      <c r="J503" s="14" t="s">
        <v>260</v>
      </c>
      <c r="K503" s="13" t="s">
        <v>90</v>
      </c>
    </row>
    <row r="504" spans="1:11" ht="14.25">
      <c r="A504" s="12">
        <v>503</v>
      </c>
      <c r="B504" s="13" t="s">
        <v>8</v>
      </c>
      <c r="C504" s="14">
        <v>5</v>
      </c>
      <c r="D504" s="14">
        <v>12</v>
      </c>
      <c r="E504" s="15">
        <v>1</v>
      </c>
      <c r="F504" s="14">
        <v>16</v>
      </c>
      <c r="G504" s="15">
        <v>12</v>
      </c>
      <c r="H504" s="15">
        <v>1203</v>
      </c>
      <c r="I504" s="17">
        <v>86</v>
      </c>
      <c r="J504" s="14" t="s">
        <v>260</v>
      </c>
      <c r="K504" s="13" t="s">
        <v>90</v>
      </c>
    </row>
    <row r="505" spans="1:11" ht="14.25">
      <c r="A505" s="12">
        <v>504</v>
      </c>
      <c r="B505" s="13" t="s">
        <v>8</v>
      </c>
      <c r="C505" s="14">
        <v>5</v>
      </c>
      <c r="D505" s="14">
        <v>12</v>
      </c>
      <c r="E505" s="15">
        <v>1</v>
      </c>
      <c r="F505" s="14">
        <v>16</v>
      </c>
      <c r="G505" s="15">
        <v>12</v>
      </c>
      <c r="H505" s="15">
        <v>1204</v>
      </c>
      <c r="I505" s="17">
        <v>108.93</v>
      </c>
      <c r="J505" s="14" t="s">
        <v>259</v>
      </c>
      <c r="K505" s="13" t="s">
        <v>90</v>
      </c>
    </row>
    <row r="506" spans="1:11" ht="14.25">
      <c r="A506" s="12">
        <v>505</v>
      </c>
      <c r="B506" s="13" t="s">
        <v>8</v>
      </c>
      <c r="C506" s="14">
        <v>5</v>
      </c>
      <c r="D506" s="14">
        <v>12</v>
      </c>
      <c r="E506" s="15">
        <v>1</v>
      </c>
      <c r="F506" s="14">
        <v>16</v>
      </c>
      <c r="G506" s="15">
        <v>13</v>
      </c>
      <c r="H506" s="15">
        <v>1301</v>
      </c>
      <c r="I506" s="17">
        <v>85.34</v>
      </c>
      <c r="J506" s="14" t="s">
        <v>260</v>
      </c>
      <c r="K506" s="13" t="s">
        <v>90</v>
      </c>
    </row>
    <row r="507" spans="1:11" ht="14.25">
      <c r="A507" s="12">
        <v>506</v>
      </c>
      <c r="B507" s="13" t="s">
        <v>8</v>
      </c>
      <c r="C507" s="14">
        <v>5</v>
      </c>
      <c r="D507" s="14">
        <v>12</v>
      </c>
      <c r="E507" s="15">
        <v>1</v>
      </c>
      <c r="F507" s="14">
        <v>16</v>
      </c>
      <c r="G507" s="15">
        <v>13</v>
      </c>
      <c r="H507" s="15">
        <v>1302</v>
      </c>
      <c r="I507" s="17">
        <v>86</v>
      </c>
      <c r="J507" s="14" t="s">
        <v>260</v>
      </c>
      <c r="K507" s="13" t="s">
        <v>90</v>
      </c>
    </row>
    <row r="508" spans="1:11" ht="14.25">
      <c r="A508" s="12">
        <v>507</v>
      </c>
      <c r="B508" s="13" t="s">
        <v>8</v>
      </c>
      <c r="C508" s="14">
        <v>5</v>
      </c>
      <c r="D508" s="14">
        <v>12</v>
      </c>
      <c r="E508" s="15">
        <v>1</v>
      </c>
      <c r="F508" s="14">
        <v>16</v>
      </c>
      <c r="G508" s="15">
        <v>13</v>
      </c>
      <c r="H508" s="15">
        <v>1303</v>
      </c>
      <c r="I508" s="17">
        <v>86</v>
      </c>
      <c r="J508" s="14" t="s">
        <v>260</v>
      </c>
      <c r="K508" s="13" t="s">
        <v>90</v>
      </c>
    </row>
    <row r="509" spans="1:11" ht="14.25">
      <c r="A509" s="12">
        <v>508</v>
      </c>
      <c r="B509" s="13" t="s">
        <v>8</v>
      </c>
      <c r="C509" s="14">
        <v>5</v>
      </c>
      <c r="D509" s="14">
        <v>12</v>
      </c>
      <c r="E509" s="15">
        <v>1</v>
      </c>
      <c r="F509" s="14">
        <v>16</v>
      </c>
      <c r="G509" s="15">
        <v>13</v>
      </c>
      <c r="H509" s="15">
        <v>1304</v>
      </c>
      <c r="I509" s="17">
        <v>108.93</v>
      </c>
      <c r="J509" s="14" t="s">
        <v>259</v>
      </c>
      <c r="K509" s="13" t="s">
        <v>90</v>
      </c>
    </row>
    <row r="510" spans="1:11" ht="14.25">
      <c r="A510" s="12">
        <v>509</v>
      </c>
      <c r="B510" s="13" t="s">
        <v>8</v>
      </c>
      <c r="C510" s="14">
        <v>5</v>
      </c>
      <c r="D510" s="14">
        <v>12</v>
      </c>
      <c r="E510" s="15">
        <v>1</v>
      </c>
      <c r="F510" s="14">
        <v>16</v>
      </c>
      <c r="G510" s="15">
        <v>14</v>
      </c>
      <c r="H510" s="15">
        <v>1401</v>
      </c>
      <c r="I510" s="17">
        <v>85.34</v>
      </c>
      <c r="J510" s="14" t="s">
        <v>260</v>
      </c>
      <c r="K510" s="13" t="s">
        <v>90</v>
      </c>
    </row>
    <row r="511" spans="1:11" ht="14.25">
      <c r="A511" s="12">
        <v>510</v>
      </c>
      <c r="B511" s="13" t="s">
        <v>8</v>
      </c>
      <c r="C511" s="14">
        <v>5</v>
      </c>
      <c r="D511" s="14">
        <v>12</v>
      </c>
      <c r="E511" s="15">
        <v>1</v>
      </c>
      <c r="F511" s="14">
        <v>16</v>
      </c>
      <c r="G511" s="15">
        <v>14</v>
      </c>
      <c r="H511" s="15">
        <v>1402</v>
      </c>
      <c r="I511" s="17">
        <v>86</v>
      </c>
      <c r="J511" s="14" t="s">
        <v>260</v>
      </c>
      <c r="K511" s="13" t="s">
        <v>90</v>
      </c>
    </row>
    <row r="512" spans="1:11" ht="14.25">
      <c r="A512" s="12">
        <v>511</v>
      </c>
      <c r="B512" s="13" t="s">
        <v>8</v>
      </c>
      <c r="C512" s="14">
        <v>5</v>
      </c>
      <c r="D512" s="14">
        <v>12</v>
      </c>
      <c r="E512" s="15">
        <v>1</v>
      </c>
      <c r="F512" s="14">
        <v>16</v>
      </c>
      <c r="G512" s="15">
        <v>14</v>
      </c>
      <c r="H512" s="15">
        <v>1403</v>
      </c>
      <c r="I512" s="17">
        <v>86</v>
      </c>
      <c r="J512" s="14" t="s">
        <v>260</v>
      </c>
      <c r="K512" s="13" t="s">
        <v>90</v>
      </c>
    </row>
    <row r="513" spans="1:11" ht="14.25">
      <c r="A513" s="12">
        <v>512</v>
      </c>
      <c r="B513" s="13" t="s">
        <v>8</v>
      </c>
      <c r="C513" s="14">
        <v>5</v>
      </c>
      <c r="D513" s="14">
        <v>12</v>
      </c>
      <c r="E513" s="15">
        <v>1</v>
      </c>
      <c r="F513" s="14">
        <v>16</v>
      </c>
      <c r="G513" s="15">
        <v>14</v>
      </c>
      <c r="H513" s="15">
        <v>1404</v>
      </c>
      <c r="I513" s="17">
        <v>108.93</v>
      </c>
      <c r="J513" s="14" t="s">
        <v>259</v>
      </c>
      <c r="K513" s="13" t="s">
        <v>90</v>
      </c>
    </row>
    <row r="514" spans="1:11" ht="14.25">
      <c r="A514" s="12">
        <v>513</v>
      </c>
      <c r="B514" s="13" t="s">
        <v>8</v>
      </c>
      <c r="C514" s="14">
        <v>5</v>
      </c>
      <c r="D514" s="14">
        <v>12</v>
      </c>
      <c r="E514" s="15">
        <v>1</v>
      </c>
      <c r="F514" s="14">
        <v>16</v>
      </c>
      <c r="G514" s="15">
        <v>15</v>
      </c>
      <c r="H514" s="15">
        <v>1501</v>
      </c>
      <c r="I514" s="17">
        <v>85.34</v>
      </c>
      <c r="J514" s="14" t="s">
        <v>260</v>
      </c>
      <c r="K514" s="13" t="s">
        <v>90</v>
      </c>
    </row>
    <row r="515" spans="1:11" ht="14.25">
      <c r="A515" s="12">
        <v>514</v>
      </c>
      <c r="B515" s="13" t="s">
        <v>8</v>
      </c>
      <c r="C515" s="14">
        <v>5</v>
      </c>
      <c r="D515" s="14">
        <v>12</v>
      </c>
      <c r="E515" s="15">
        <v>1</v>
      </c>
      <c r="F515" s="14">
        <v>16</v>
      </c>
      <c r="G515" s="15">
        <v>15</v>
      </c>
      <c r="H515" s="15">
        <v>1502</v>
      </c>
      <c r="I515" s="17">
        <v>86</v>
      </c>
      <c r="J515" s="14" t="s">
        <v>260</v>
      </c>
      <c r="K515" s="13" t="s">
        <v>90</v>
      </c>
    </row>
    <row r="516" spans="1:11" ht="14.25">
      <c r="A516" s="12">
        <v>515</v>
      </c>
      <c r="B516" s="13" t="s">
        <v>8</v>
      </c>
      <c r="C516" s="14">
        <v>5</v>
      </c>
      <c r="D516" s="14">
        <v>12</v>
      </c>
      <c r="E516" s="15">
        <v>1</v>
      </c>
      <c r="F516" s="14">
        <v>16</v>
      </c>
      <c r="G516" s="15">
        <v>15</v>
      </c>
      <c r="H516" s="15">
        <v>1503</v>
      </c>
      <c r="I516" s="17">
        <v>86</v>
      </c>
      <c r="J516" s="14" t="s">
        <v>260</v>
      </c>
      <c r="K516" s="13" t="s">
        <v>90</v>
      </c>
    </row>
    <row r="517" spans="1:11" ht="14.25">
      <c r="A517" s="12">
        <v>516</v>
      </c>
      <c r="B517" s="13" t="s">
        <v>8</v>
      </c>
      <c r="C517" s="14">
        <v>5</v>
      </c>
      <c r="D517" s="14">
        <v>12</v>
      </c>
      <c r="E517" s="15">
        <v>1</v>
      </c>
      <c r="F517" s="14">
        <v>16</v>
      </c>
      <c r="G517" s="15">
        <v>15</v>
      </c>
      <c r="H517" s="15">
        <v>1504</v>
      </c>
      <c r="I517" s="17">
        <v>108.93</v>
      </c>
      <c r="J517" s="14" t="s">
        <v>259</v>
      </c>
      <c r="K517" s="13" t="s">
        <v>90</v>
      </c>
    </row>
    <row r="518" spans="1:11" ht="14.25">
      <c r="A518" s="12">
        <v>517</v>
      </c>
      <c r="B518" s="13" t="s">
        <v>8</v>
      </c>
      <c r="C518" s="14">
        <v>5</v>
      </c>
      <c r="D518" s="14">
        <v>12</v>
      </c>
      <c r="E518" s="15">
        <v>1</v>
      </c>
      <c r="F518" s="14">
        <v>16</v>
      </c>
      <c r="G518" s="15">
        <v>16</v>
      </c>
      <c r="H518" s="15">
        <v>1601</v>
      </c>
      <c r="I518" s="17">
        <v>85.34</v>
      </c>
      <c r="J518" s="14" t="s">
        <v>260</v>
      </c>
      <c r="K518" s="13" t="s">
        <v>90</v>
      </c>
    </row>
    <row r="519" spans="1:11" ht="14.25">
      <c r="A519" s="12">
        <v>518</v>
      </c>
      <c r="B519" s="13" t="s">
        <v>8</v>
      </c>
      <c r="C519" s="14">
        <v>5</v>
      </c>
      <c r="D519" s="14">
        <v>12</v>
      </c>
      <c r="E519" s="15">
        <v>1</v>
      </c>
      <c r="F519" s="14">
        <v>16</v>
      </c>
      <c r="G519" s="15">
        <v>16</v>
      </c>
      <c r="H519" s="15">
        <v>1602</v>
      </c>
      <c r="I519" s="17">
        <v>86</v>
      </c>
      <c r="J519" s="14" t="s">
        <v>260</v>
      </c>
      <c r="K519" s="13" t="s">
        <v>90</v>
      </c>
    </row>
    <row r="520" spans="1:11" ht="14.25">
      <c r="A520" s="12">
        <v>519</v>
      </c>
      <c r="B520" s="13" t="s">
        <v>8</v>
      </c>
      <c r="C520" s="14">
        <v>5</v>
      </c>
      <c r="D520" s="14">
        <v>12</v>
      </c>
      <c r="E520" s="15">
        <v>1</v>
      </c>
      <c r="F520" s="14">
        <v>16</v>
      </c>
      <c r="G520" s="15">
        <v>16</v>
      </c>
      <c r="H520" s="15">
        <v>1603</v>
      </c>
      <c r="I520" s="17">
        <v>86</v>
      </c>
      <c r="J520" s="14" t="s">
        <v>260</v>
      </c>
      <c r="K520" s="13" t="s">
        <v>90</v>
      </c>
    </row>
    <row r="521" spans="1:11" ht="14.25">
      <c r="A521" s="12">
        <v>520</v>
      </c>
      <c r="B521" s="13" t="s">
        <v>8</v>
      </c>
      <c r="C521" s="14">
        <v>5</v>
      </c>
      <c r="D521" s="14">
        <v>12</v>
      </c>
      <c r="E521" s="15">
        <v>1</v>
      </c>
      <c r="F521" s="14">
        <v>16</v>
      </c>
      <c r="G521" s="15">
        <v>16</v>
      </c>
      <c r="H521" s="15">
        <v>1604</v>
      </c>
      <c r="I521" s="17">
        <v>108.93</v>
      </c>
      <c r="J521" s="14" t="s">
        <v>259</v>
      </c>
      <c r="K521" s="13" t="s">
        <v>90</v>
      </c>
    </row>
    <row r="522" spans="1:11" ht="14.25">
      <c r="A522" s="12">
        <v>521</v>
      </c>
      <c r="B522" s="13" t="s">
        <v>8</v>
      </c>
      <c r="C522" s="14">
        <v>5</v>
      </c>
      <c r="D522" s="14">
        <v>12</v>
      </c>
      <c r="E522" s="15">
        <v>2</v>
      </c>
      <c r="F522" s="14">
        <v>16</v>
      </c>
      <c r="G522" s="15">
        <v>1</v>
      </c>
      <c r="H522" s="15">
        <v>101</v>
      </c>
      <c r="I522" s="17">
        <v>109</v>
      </c>
      <c r="J522" s="14" t="s">
        <v>259</v>
      </c>
      <c r="K522" s="13" t="s">
        <v>90</v>
      </c>
    </row>
    <row r="523" spans="1:11" ht="14.25">
      <c r="A523" s="12">
        <v>522</v>
      </c>
      <c r="B523" s="13" t="s">
        <v>8</v>
      </c>
      <c r="C523" s="14">
        <v>5</v>
      </c>
      <c r="D523" s="14">
        <v>12</v>
      </c>
      <c r="E523" s="15">
        <v>2</v>
      </c>
      <c r="F523" s="14">
        <v>16</v>
      </c>
      <c r="G523" s="15">
        <v>1</v>
      </c>
      <c r="H523" s="15">
        <v>102</v>
      </c>
      <c r="I523" s="17">
        <v>86.23</v>
      </c>
      <c r="J523" s="14" t="s">
        <v>260</v>
      </c>
      <c r="K523" s="13" t="s">
        <v>90</v>
      </c>
    </row>
    <row r="524" spans="1:11" ht="14.25">
      <c r="A524" s="12">
        <v>523</v>
      </c>
      <c r="B524" s="13" t="s">
        <v>8</v>
      </c>
      <c r="C524" s="14">
        <v>5</v>
      </c>
      <c r="D524" s="14">
        <v>12</v>
      </c>
      <c r="E524" s="15">
        <v>2</v>
      </c>
      <c r="F524" s="14">
        <v>16</v>
      </c>
      <c r="G524" s="15">
        <v>1</v>
      </c>
      <c r="H524" s="15">
        <v>103</v>
      </c>
      <c r="I524" s="17">
        <v>86.23</v>
      </c>
      <c r="J524" s="14" t="s">
        <v>260</v>
      </c>
      <c r="K524" s="13" t="s">
        <v>90</v>
      </c>
    </row>
    <row r="525" spans="1:11" ht="14.25">
      <c r="A525" s="12">
        <v>524</v>
      </c>
      <c r="B525" s="13" t="s">
        <v>8</v>
      </c>
      <c r="C525" s="14">
        <v>5</v>
      </c>
      <c r="D525" s="14">
        <v>12</v>
      </c>
      <c r="E525" s="15">
        <v>2</v>
      </c>
      <c r="F525" s="14">
        <v>16</v>
      </c>
      <c r="G525" s="15">
        <v>1</v>
      </c>
      <c r="H525" s="15">
        <v>104</v>
      </c>
      <c r="I525" s="17">
        <v>85.71</v>
      </c>
      <c r="J525" s="14" t="s">
        <v>260</v>
      </c>
      <c r="K525" s="13" t="s">
        <v>90</v>
      </c>
    </row>
    <row r="526" spans="1:11" ht="14.25">
      <c r="A526" s="12">
        <v>525</v>
      </c>
      <c r="B526" s="13" t="s">
        <v>8</v>
      </c>
      <c r="C526" s="14">
        <v>5</v>
      </c>
      <c r="D526" s="14">
        <v>12</v>
      </c>
      <c r="E526" s="15">
        <v>2</v>
      </c>
      <c r="F526" s="14">
        <v>16</v>
      </c>
      <c r="G526" s="15">
        <v>2</v>
      </c>
      <c r="H526" s="15">
        <v>201</v>
      </c>
      <c r="I526" s="17">
        <v>109.23</v>
      </c>
      <c r="J526" s="14" t="s">
        <v>259</v>
      </c>
      <c r="K526" s="13" t="s">
        <v>90</v>
      </c>
    </row>
    <row r="527" spans="1:11" ht="14.25">
      <c r="A527" s="12">
        <v>526</v>
      </c>
      <c r="B527" s="13" t="s">
        <v>8</v>
      </c>
      <c r="C527" s="14">
        <v>5</v>
      </c>
      <c r="D527" s="14">
        <v>12</v>
      </c>
      <c r="E527" s="15">
        <v>2</v>
      </c>
      <c r="F527" s="14">
        <v>16</v>
      </c>
      <c r="G527" s="15">
        <v>2</v>
      </c>
      <c r="H527" s="15">
        <v>202</v>
      </c>
      <c r="I527" s="17">
        <v>86.23</v>
      </c>
      <c r="J527" s="14" t="s">
        <v>260</v>
      </c>
      <c r="K527" s="13" t="s">
        <v>90</v>
      </c>
    </row>
    <row r="528" spans="1:11" ht="14.25">
      <c r="A528" s="12">
        <v>527</v>
      </c>
      <c r="B528" s="13" t="s">
        <v>8</v>
      </c>
      <c r="C528" s="14">
        <v>5</v>
      </c>
      <c r="D528" s="14">
        <v>12</v>
      </c>
      <c r="E528" s="15">
        <v>2</v>
      </c>
      <c r="F528" s="14">
        <v>16</v>
      </c>
      <c r="G528" s="15">
        <v>2</v>
      </c>
      <c r="H528" s="15">
        <v>203</v>
      </c>
      <c r="I528" s="17">
        <v>86.23</v>
      </c>
      <c r="J528" s="14" t="s">
        <v>260</v>
      </c>
      <c r="K528" s="13" t="s">
        <v>90</v>
      </c>
    </row>
    <row r="529" spans="1:11" ht="14.25">
      <c r="A529" s="12">
        <v>528</v>
      </c>
      <c r="B529" s="13" t="s">
        <v>8</v>
      </c>
      <c r="C529" s="14">
        <v>5</v>
      </c>
      <c r="D529" s="14">
        <v>12</v>
      </c>
      <c r="E529" s="15">
        <v>2</v>
      </c>
      <c r="F529" s="14">
        <v>16</v>
      </c>
      <c r="G529" s="15">
        <v>2</v>
      </c>
      <c r="H529" s="15">
        <v>204</v>
      </c>
      <c r="I529" s="17">
        <v>85.71</v>
      </c>
      <c r="J529" s="14" t="s">
        <v>260</v>
      </c>
      <c r="K529" s="13" t="s">
        <v>90</v>
      </c>
    </row>
    <row r="530" spans="1:11" ht="14.25">
      <c r="A530" s="12">
        <v>529</v>
      </c>
      <c r="B530" s="13" t="s">
        <v>8</v>
      </c>
      <c r="C530" s="14">
        <v>5</v>
      </c>
      <c r="D530" s="14">
        <v>12</v>
      </c>
      <c r="E530" s="15">
        <v>2</v>
      </c>
      <c r="F530" s="14">
        <v>16</v>
      </c>
      <c r="G530" s="15">
        <v>3</v>
      </c>
      <c r="H530" s="15">
        <v>301</v>
      </c>
      <c r="I530" s="17">
        <v>109.23</v>
      </c>
      <c r="J530" s="14" t="s">
        <v>259</v>
      </c>
      <c r="K530" s="13" t="s">
        <v>90</v>
      </c>
    </row>
    <row r="531" spans="1:11" ht="14.25">
      <c r="A531" s="12">
        <v>530</v>
      </c>
      <c r="B531" s="13" t="s">
        <v>8</v>
      </c>
      <c r="C531" s="14">
        <v>5</v>
      </c>
      <c r="D531" s="14">
        <v>12</v>
      </c>
      <c r="E531" s="15">
        <v>2</v>
      </c>
      <c r="F531" s="14">
        <v>16</v>
      </c>
      <c r="G531" s="15">
        <v>3</v>
      </c>
      <c r="H531" s="15">
        <v>302</v>
      </c>
      <c r="I531" s="17">
        <v>86.23</v>
      </c>
      <c r="J531" s="14" t="s">
        <v>260</v>
      </c>
      <c r="K531" s="13" t="s">
        <v>90</v>
      </c>
    </row>
    <row r="532" spans="1:11" ht="14.25">
      <c r="A532" s="12">
        <v>531</v>
      </c>
      <c r="B532" s="13" t="s">
        <v>8</v>
      </c>
      <c r="C532" s="14">
        <v>5</v>
      </c>
      <c r="D532" s="14">
        <v>12</v>
      </c>
      <c r="E532" s="15">
        <v>2</v>
      </c>
      <c r="F532" s="14">
        <v>16</v>
      </c>
      <c r="G532" s="15">
        <v>3</v>
      </c>
      <c r="H532" s="15">
        <v>303</v>
      </c>
      <c r="I532" s="17">
        <v>86.23</v>
      </c>
      <c r="J532" s="14" t="s">
        <v>260</v>
      </c>
      <c r="K532" s="13" t="s">
        <v>90</v>
      </c>
    </row>
    <row r="533" spans="1:11" ht="14.25">
      <c r="A533" s="12">
        <v>532</v>
      </c>
      <c r="B533" s="13" t="s">
        <v>8</v>
      </c>
      <c r="C533" s="14">
        <v>5</v>
      </c>
      <c r="D533" s="14">
        <v>12</v>
      </c>
      <c r="E533" s="15">
        <v>2</v>
      </c>
      <c r="F533" s="14">
        <v>16</v>
      </c>
      <c r="G533" s="15">
        <v>3</v>
      </c>
      <c r="H533" s="15">
        <v>304</v>
      </c>
      <c r="I533" s="17">
        <v>85.71</v>
      </c>
      <c r="J533" s="14" t="s">
        <v>260</v>
      </c>
      <c r="K533" s="13" t="s">
        <v>90</v>
      </c>
    </row>
    <row r="534" spans="1:11" ht="14.25">
      <c r="A534" s="12">
        <v>533</v>
      </c>
      <c r="B534" s="13" t="s">
        <v>8</v>
      </c>
      <c r="C534" s="14">
        <v>5</v>
      </c>
      <c r="D534" s="14">
        <v>12</v>
      </c>
      <c r="E534" s="15">
        <v>2</v>
      </c>
      <c r="F534" s="14">
        <v>16</v>
      </c>
      <c r="G534" s="15">
        <v>4</v>
      </c>
      <c r="H534" s="15">
        <v>401</v>
      </c>
      <c r="I534" s="17">
        <v>108.93</v>
      </c>
      <c r="J534" s="14" t="s">
        <v>259</v>
      </c>
      <c r="K534" s="13" t="s">
        <v>90</v>
      </c>
    </row>
    <row r="535" spans="1:11" ht="14.25">
      <c r="A535" s="12">
        <v>534</v>
      </c>
      <c r="B535" s="13" t="s">
        <v>8</v>
      </c>
      <c r="C535" s="14">
        <v>5</v>
      </c>
      <c r="D535" s="14">
        <v>12</v>
      </c>
      <c r="E535" s="15">
        <v>2</v>
      </c>
      <c r="F535" s="14">
        <v>16</v>
      </c>
      <c r="G535" s="15">
        <v>4</v>
      </c>
      <c r="H535" s="15">
        <v>402</v>
      </c>
      <c r="I535" s="17">
        <v>86</v>
      </c>
      <c r="J535" s="14" t="s">
        <v>260</v>
      </c>
      <c r="K535" s="13" t="s">
        <v>90</v>
      </c>
    </row>
    <row r="536" spans="1:11" ht="14.25">
      <c r="A536" s="12">
        <v>535</v>
      </c>
      <c r="B536" s="13" t="s">
        <v>8</v>
      </c>
      <c r="C536" s="14">
        <v>5</v>
      </c>
      <c r="D536" s="14">
        <v>12</v>
      </c>
      <c r="E536" s="15">
        <v>2</v>
      </c>
      <c r="F536" s="14">
        <v>16</v>
      </c>
      <c r="G536" s="15">
        <v>4</v>
      </c>
      <c r="H536" s="15">
        <v>403</v>
      </c>
      <c r="I536" s="17">
        <v>86</v>
      </c>
      <c r="J536" s="14" t="s">
        <v>260</v>
      </c>
      <c r="K536" s="13" t="s">
        <v>90</v>
      </c>
    </row>
    <row r="537" spans="1:11" ht="14.25">
      <c r="A537" s="12">
        <v>536</v>
      </c>
      <c r="B537" s="13" t="s">
        <v>8</v>
      </c>
      <c r="C537" s="14">
        <v>5</v>
      </c>
      <c r="D537" s="14">
        <v>12</v>
      </c>
      <c r="E537" s="15">
        <v>2</v>
      </c>
      <c r="F537" s="14">
        <v>16</v>
      </c>
      <c r="G537" s="15">
        <v>4</v>
      </c>
      <c r="H537" s="15">
        <v>404</v>
      </c>
      <c r="I537" s="17">
        <v>85.34</v>
      </c>
      <c r="J537" s="14" t="s">
        <v>260</v>
      </c>
      <c r="K537" s="13" t="s">
        <v>90</v>
      </c>
    </row>
    <row r="538" spans="1:11" ht="14.25">
      <c r="A538" s="12">
        <v>537</v>
      </c>
      <c r="B538" s="13" t="s">
        <v>8</v>
      </c>
      <c r="C538" s="14">
        <v>5</v>
      </c>
      <c r="D538" s="14">
        <v>12</v>
      </c>
      <c r="E538" s="15">
        <v>2</v>
      </c>
      <c r="F538" s="14">
        <v>16</v>
      </c>
      <c r="G538" s="15">
        <v>5</v>
      </c>
      <c r="H538" s="15">
        <v>501</v>
      </c>
      <c r="I538" s="17">
        <v>108.93</v>
      </c>
      <c r="J538" s="14" t="s">
        <v>259</v>
      </c>
      <c r="K538" s="13" t="s">
        <v>90</v>
      </c>
    </row>
    <row r="539" spans="1:11" ht="14.25">
      <c r="A539" s="12">
        <v>538</v>
      </c>
      <c r="B539" s="13" t="s">
        <v>8</v>
      </c>
      <c r="C539" s="14">
        <v>5</v>
      </c>
      <c r="D539" s="14">
        <v>12</v>
      </c>
      <c r="E539" s="15">
        <v>2</v>
      </c>
      <c r="F539" s="14">
        <v>16</v>
      </c>
      <c r="G539" s="15">
        <v>5</v>
      </c>
      <c r="H539" s="15">
        <v>502</v>
      </c>
      <c r="I539" s="17">
        <v>86</v>
      </c>
      <c r="J539" s="14" t="s">
        <v>260</v>
      </c>
      <c r="K539" s="13" t="s">
        <v>90</v>
      </c>
    </row>
    <row r="540" spans="1:11" ht="14.25">
      <c r="A540" s="12">
        <v>539</v>
      </c>
      <c r="B540" s="13" t="s">
        <v>8</v>
      </c>
      <c r="C540" s="14">
        <v>5</v>
      </c>
      <c r="D540" s="14">
        <v>12</v>
      </c>
      <c r="E540" s="15">
        <v>2</v>
      </c>
      <c r="F540" s="14">
        <v>16</v>
      </c>
      <c r="G540" s="15">
        <v>5</v>
      </c>
      <c r="H540" s="15">
        <v>503</v>
      </c>
      <c r="I540" s="17">
        <v>86</v>
      </c>
      <c r="J540" s="14" t="s">
        <v>260</v>
      </c>
      <c r="K540" s="13" t="s">
        <v>90</v>
      </c>
    </row>
    <row r="541" spans="1:11" ht="14.25">
      <c r="A541" s="12">
        <v>540</v>
      </c>
      <c r="B541" s="13" t="s">
        <v>8</v>
      </c>
      <c r="C541" s="14">
        <v>5</v>
      </c>
      <c r="D541" s="14">
        <v>12</v>
      </c>
      <c r="E541" s="15">
        <v>2</v>
      </c>
      <c r="F541" s="14">
        <v>16</v>
      </c>
      <c r="G541" s="15">
        <v>5</v>
      </c>
      <c r="H541" s="15">
        <v>504</v>
      </c>
      <c r="I541" s="17">
        <v>85.34</v>
      </c>
      <c r="J541" s="14" t="s">
        <v>260</v>
      </c>
      <c r="K541" s="13" t="s">
        <v>90</v>
      </c>
    </row>
    <row r="542" spans="1:11" ht="14.25">
      <c r="A542" s="12">
        <v>541</v>
      </c>
      <c r="B542" s="13" t="s">
        <v>8</v>
      </c>
      <c r="C542" s="14">
        <v>5</v>
      </c>
      <c r="D542" s="14">
        <v>12</v>
      </c>
      <c r="E542" s="15">
        <v>2</v>
      </c>
      <c r="F542" s="14">
        <v>16</v>
      </c>
      <c r="G542" s="15">
        <v>6</v>
      </c>
      <c r="H542" s="15">
        <v>601</v>
      </c>
      <c r="I542" s="17">
        <v>108.93</v>
      </c>
      <c r="J542" s="14" t="s">
        <v>259</v>
      </c>
      <c r="K542" s="13" t="s">
        <v>90</v>
      </c>
    </row>
    <row r="543" spans="1:11" ht="14.25">
      <c r="A543" s="12">
        <v>542</v>
      </c>
      <c r="B543" s="13" t="s">
        <v>8</v>
      </c>
      <c r="C543" s="14">
        <v>5</v>
      </c>
      <c r="D543" s="14">
        <v>12</v>
      </c>
      <c r="E543" s="15">
        <v>2</v>
      </c>
      <c r="F543" s="14">
        <v>16</v>
      </c>
      <c r="G543" s="15">
        <v>6</v>
      </c>
      <c r="H543" s="15">
        <v>602</v>
      </c>
      <c r="I543" s="17">
        <v>86</v>
      </c>
      <c r="J543" s="14" t="s">
        <v>260</v>
      </c>
      <c r="K543" s="13" t="s">
        <v>90</v>
      </c>
    </row>
    <row r="544" spans="1:11" ht="14.25">
      <c r="A544" s="12">
        <v>543</v>
      </c>
      <c r="B544" s="13" t="s">
        <v>8</v>
      </c>
      <c r="C544" s="14">
        <v>5</v>
      </c>
      <c r="D544" s="14">
        <v>12</v>
      </c>
      <c r="E544" s="15">
        <v>2</v>
      </c>
      <c r="F544" s="14">
        <v>16</v>
      </c>
      <c r="G544" s="15">
        <v>6</v>
      </c>
      <c r="H544" s="15">
        <v>603</v>
      </c>
      <c r="I544" s="17">
        <v>86</v>
      </c>
      <c r="J544" s="14" t="s">
        <v>260</v>
      </c>
      <c r="K544" s="13" t="s">
        <v>90</v>
      </c>
    </row>
    <row r="545" spans="1:11" ht="14.25">
      <c r="A545" s="12">
        <v>544</v>
      </c>
      <c r="B545" s="13" t="s">
        <v>8</v>
      </c>
      <c r="C545" s="14">
        <v>5</v>
      </c>
      <c r="D545" s="14">
        <v>12</v>
      </c>
      <c r="E545" s="15">
        <v>2</v>
      </c>
      <c r="F545" s="14">
        <v>16</v>
      </c>
      <c r="G545" s="15">
        <v>6</v>
      </c>
      <c r="H545" s="15">
        <v>604</v>
      </c>
      <c r="I545" s="17">
        <v>85.34</v>
      </c>
      <c r="J545" s="14" t="s">
        <v>260</v>
      </c>
      <c r="K545" s="13" t="s">
        <v>90</v>
      </c>
    </row>
    <row r="546" spans="1:11" ht="14.25">
      <c r="A546" s="12">
        <v>545</v>
      </c>
      <c r="B546" s="13" t="s">
        <v>8</v>
      </c>
      <c r="C546" s="14">
        <v>5</v>
      </c>
      <c r="D546" s="14">
        <v>12</v>
      </c>
      <c r="E546" s="15">
        <v>2</v>
      </c>
      <c r="F546" s="14">
        <v>16</v>
      </c>
      <c r="G546" s="15">
        <v>7</v>
      </c>
      <c r="H546" s="15">
        <v>701</v>
      </c>
      <c r="I546" s="17">
        <v>108.93</v>
      </c>
      <c r="J546" s="14" t="s">
        <v>259</v>
      </c>
      <c r="K546" s="13" t="s">
        <v>90</v>
      </c>
    </row>
    <row r="547" spans="1:11" ht="14.25">
      <c r="A547" s="12">
        <v>546</v>
      </c>
      <c r="B547" s="13" t="s">
        <v>8</v>
      </c>
      <c r="C547" s="14">
        <v>5</v>
      </c>
      <c r="D547" s="14">
        <v>12</v>
      </c>
      <c r="E547" s="15">
        <v>2</v>
      </c>
      <c r="F547" s="14">
        <v>16</v>
      </c>
      <c r="G547" s="15">
        <v>7</v>
      </c>
      <c r="H547" s="15">
        <v>702</v>
      </c>
      <c r="I547" s="17">
        <v>86</v>
      </c>
      <c r="J547" s="14" t="s">
        <v>260</v>
      </c>
      <c r="K547" s="13" t="s">
        <v>90</v>
      </c>
    </row>
    <row r="548" spans="1:11" ht="14.25">
      <c r="A548" s="12">
        <v>547</v>
      </c>
      <c r="B548" s="13" t="s">
        <v>8</v>
      </c>
      <c r="C548" s="14">
        <v>5</v>
      </c>
      <c r="D548" s="14">
        <v>12</v>
      </c>
      <c r="E548" s="15">
        <v>2</v>
      </c>
      <c r="F548" s="14">
        <v>16</v>
      </c>
      <c r="G548" s="15">
        <v>7</v>
      </c>
      <c r="H548" s="15">
        <v>703</v>
      </c>
      <c r="I548" s="17">
        <v>86</v>
      </c>
      <c r="J548" s="14" t="s">
        <v>260</v>
      </c>
      <c r="K548" s="13" t="s">
        <v>90</v>
      </c>
    </row>
    <row r="549" spans="1:11" ht="14.25">
      <c r="A549" s="12">
        <v>548</v>
      </c>
      <c r="B549" s="13" t="s">
        <v>8</v>
      </c>
      <c r="C549" s="14">
        <v>5</v>
      </c>
      <c r="D549" s="14">
        <v>12</v>
      </c>
      <c r="E549" s="15">
        <v>2</v>
      </c>
      <c r="F549" s="14">
        <v>16</v>
      </c>
      <c r="G549" s="15">
        <v>7</v>
      </c>
      <c r="H549" s="15">
        <v>704</v>
      </c>
      <c r="I549" s="17">
        <v>85.34</v>
      </c>
      <c r="J549" s="14" t="s">
        <v>260</v>
      </c>
      <c r="K549" s="13" t="s">
        <v>90</v>
      </c>
    </row>
    <row r="550" spans="1:11" ht="14.25">
      <c r="A550" s="12">
        <v>549</v>
      </c>
      <c r="B550" s="13" t="s">
        <v>8</v>
      </c>
      <c r="C550" s="14">
        <v>5</v>
      </c>
      <c r="D550" s="14">
        <v>12</v>
      </c>
      <c r="E550" s="15">
        <v>2</v>
      </c>
      <c r="F550" s="14">
        <v>16</v>
      </c>
      <c r="G550" s="15">
        <v>8</v>
      </c>
      <c r="H550" s="15">
        <v>801</v>
      </c>
      <c r="I550" s="17">
        <v>108.93</v>
      </c>
      <c r="J550" s="14" t="s">
        <v>259</v>
      </c>
      <c r="K550" s="13" t="s">
        <v>90</v>
      </c>
    </row>
    <row r="551" spans="1:11" ht="14.25">
      <c r="A551" s="12">
        <v>550</v>
      </c>
      <c r="B551" s="13" t="s">
        <v>8</v>
      </c>
      <c r="C551" s="14">
        <v>5</v>
      </c>
      <c r="D551" s="14">
        <v>12</v>
      </c>
      <c r="E551" s="15">
        <v>2</v>
      </c>
      <c r="F551" s="14">
        <v>16</v>
      </c>
      <c r="G551" s="15">
        <v>8</v>
      </c>
      <c r="H551" s="15">
        <v>802</v>
      </c>
      <c r="I551" s="17">
        <v>86</v>
      </c>
      <c r="J551" s="14" t="s">
        <v>260</v>
      </c>
      <c r="K551" s="13" t="s">
        <v>90</v>
      </c>
    </row>
    <row r="552" spans="1:11" ht="14.25">
      <c r="A552" s="12">
        <v>551</v>
      </c>
      <c r="B552" s="13" t="s">
        <v>8</v>
      </c>
      <c r="C552" s="14">
        <v>5</v>
      </c>
      <c r="D552" s="14">
        <v>12</v>
      </c>
      <c r="E552" s="15">
        <v>2</v>
      </c>
      <c r="F552" s="14">
        <v>16</v>
      </c>
      <c r="G552" s="15">
        <v>8</v>
      </c>
      <c r="H552" s="15">
        <v>803</v>
      </c>
      <c r="I552" s="17">
        <v>86</v>
      </c>
      <c r="J552" s="14" t="s">
        <v>260</v>
      </c>
      <c r="K552" s="13" t="s">
        <v>90</v>
      </c>
    </row>
    <row r="553" spans="1:11" ht="14.25">
      <c r="A553" s="12">
        <v>552</v>
      </c>
      <c r="B553" s="13" t="s">
        <v>8</v>
      </c>
      <c r="C553" s="14">
        <v>5</v>
      </c>
      <c r="D553" s="14">
        <v>12</v>
      </c>
      <c r="E553" s="15">
        <v>2</v>
      </c>
      <c r="F553" s="14">
        <v>16</v>
      </c>
      <c r="G553" s="15">
        <v>8</v>
      </c>
      <c r="H553" s="15">
        <v>804</v>
      </c>
      <c r="I553" s="17">
        <v>85.34</v>
      </c>
      <c r="J553" s="14" t="s">
        <v>260</v>
      </c>
      <c r="K553" s="13" t="s">
        <v>90</v>
      </c>
    </row>
    <row r="554" spans="1:11" ht="14.25">
      <c r="A554" s="12">
        <v>553</v>
      </c>
      <c r="B554" s="13" t="s">
        <v>8</v>
      </c>
      <c r="C554" s="14">
        <v>5</v>
      </c>
      <c r="D554" s="14">
        <v>12</v>
      </c>
      <c r="E554" s="15">
        <v>2</v>
      </c>
      <c r="F554" s="14">
        <v>16</v>
      </c>
      <c r="G554" s="15">
        <v>9</v>
      </c>
      <c r="H554" s="15">
        <v>901</v>
      </c>
      <c r="I554" s="17">
        <v>108.93</v>
      </c>
      <c r="J554" s="14" t="s">
        <v>259</v>
      </c>
      <c r="K554" s="13" t="s">
        <v>90</v>
      </c>
    </row>
    <row r="555" spans="1:11" ht="14.25">
      <c r="A555" s="12">
        <v>554</v>
      </c>
      <c r="B555" s="13" t="s">
        <v>8</v>
      </c>
      <c r="C555" s="14">
        <v>5</v>
      </c>
      <c r="D555" s="14">
        <v>12</v>
      </c>
      <c r="E555" s="15">
        <v>2</v>
      </c>
      <c r="F555" s="14">
        <v>16</v>
      </c>
      <c r="G555" s="15">
        <v>9</v>
      </c>
      <c r="H555" s="15">
        <v>902</v>
      </c>
      <c r="I555" s="17">
        <v>86</v>
      </c>
      <c r="J555" s="14" t="s">
        <v>260</v>
      </c>
      <c r="K555" s="13" t="s">
        <v>90</v>
      </c>
    </row>
    <row r="556" spans="1:11" ht="14.25">
      <c r="A556" s="12">
        <v>555</v>
      </c>
      <c r="B556" s="13" t="s">
        <v>8</v>
      </c>
      <c r="C556" s="14">
        <v>5</v>
      </c>
      <c r="D556" s="14">
        <v>12</v>
      </c>
      <c r="E556" s="15">
        <v>2</v>
      </c>
      <c r="F556" s="14">
        <v>16</v>
      </c>
      <c r="G556" s="15">
        <v>9</v>
      </c>
      <c r="H556" s="15">
        <v>903</v>
      </c>
      <c r="I556" s="17">
        <v>86</v>
      </c>
      <c r="J556" s="14" t="s">
        <v>260</v>
      </c>
      <c r="K556" s="13" t="s">
        <v>90</v>
      </c>
    </row>
    <row r="557" spans="1:11" ht="14.25">
      <c r="A557" s="12">
        <v>556</v>
      </c>
      <c r="B557" s="13" t="s">
        <v>8</v>
      </c>
      <c r="C557" s="14">
        <v>5</v>
      </c>
      <c r="D557" s="14">
        <v>12</v>
      </c>
      <c r="E557" s="15">
        <v>2</v>
      </c>
      <c r="F557" s="14">
        <v>16</v>
      </c>
      <c r="G557" s="15">
        <v>9</v>
      </c>
      <c r="H557" s="15">
        <v>904</v>
      </c>
      <c r="I557" s="17">
        <v>85.34</v>
      </c>
      <c r="J557" s="14" t="s">
        <v>260</v>
      </c>
      <c r="K557" s="13" t="s">
        <v>90</v>
      </c>
    </row>
    <row r="558" spans="1:11" ht="14.25">
      <c r="A558" s="12">
        <v>557</v>
      </c>
      <c r="B558" s="13" t="s">
        <v>8</v>
      </c>
      <c r="C558" s="14">
        <v>5</v>
      </c>
      <c r="D558" s="14">
        <v>12</v>
      </c>
      <c r="E558" s="15">
        <v>2</v>
      </c>
      <c r="F558" s="14">
        <v>16</v>
      </c>
      <c r="G558" s="15">
        <v>10</v>
      </c>
      <c r="H558" s="15">
        <v>1001</v>
      </c>
      <c r="I558" s="17">
        <v>108.93</v>
      </c>
      <c r="J558" s="14" t="s">
        <v>259</v>
      </c>
      <c r="K558" s="13" t="s">
        <v>90</v>
      </c>
    </row>
    <row r="559" spans="1:11" ht="14.25">
      <c r="A559" s="12">
        <v>558</v>
      </c>
      <c r="B559" s="13" t="s">
        <v>8</v>
      </c>
      <c r="C559" s="14">
        <v>5</v>
      </c>
      <c r="D559" s="14">
        <v>12</v>
      </c>
      <c r="E559" s="15">
        <v>2</v>
      </c>
      <c r="F559" s="14">
        <v>16</v>
      </c>
      <c r="G559" s="15">
        <v>10</v>
      </c>
      <c r="H559" s="15">
        <v>1002</v>
      </c>
      <c r="I559" s="17">
        <v>86</v>
      </c>
      <c r="J559" s="14" t="s">
        <v>260</v>
      </c>
      <c r="K559" s="13" t="s">
        <v>90</v>
      </c>
    </row>
    <row r="560" spans="1:11" ht="14.25">
      <c r="A560" s="12">
        <v>559</v>
      </c>
      <c r="B560" s="13" t="s">
        <v>8</v>
      </c>
      <c r="C560" s="14">
        <v>5</v>
      </c>
      <c r="D560" s="14">
        <v>12</v>
      </c>
      <c r="E560" s="15">
        <v>2</v>
      </c>
      <c r="F560" s="14">
        <v>16</v>
      </c>
      <c r="G560" s="15">
        <v>10</v>
      </c>
      <c r="H560" s="15">
        <v>1003</v>
      </c>
      <c r="I560" s="17">
        <v>86</v>
      </c>
      <c r="J560" s="14" t="s">
        <v>260</v>
      </c>
      <c r="K560" s="13" t="s">
        <v>90</v>
      </c>
    </row>
    <row r="561" spans="1:11" ht="14.25">
      <c r="A561" s="12">
        <v>560</v>
      </c>
      <c r="B561" s="13" t="s">
        <v>8</v>
      </c>
      <c r="C561" s="14">
        <v>5</v>
      </c>
      <c r="D561" s="14">
        <v>12</v>
      </c>
      <c r="E561" s="15">
        <v>2</v>
      </c>
      <c r="F561" s="14">
        <v>16</v>
      </c>
      <c r="G561" s="15">
        <v>10</v>
      </c>
      <c r="H561" s="15">
        <v>1004</v>
      </c>
      <c r="I561" s="17">
        <v>85.34</v>
      </c>
      <c r="J561" s="14" t="s">
        <v>260</v>
      </c>
      <c r="K561" s="13" t="s">
        <v>90</v>
      </c>
    </row>
    <row r="562" spans="1:11" ht="14.25">
      <c r="A562" s="12">
        <v>561</v>
      </c>
      <c r="B562" s="13" t="s">
        <v>8</v>
      </c>
      <c r="C562" s="14">
        <v>5</v>
      </c>
      <c r="D562" s="14">
        <v>12</v>
      </c>
      <c r="E562" s="15">
        <v>2</v>
      </c>
      <c r="F562" s="14">
        <v>16</v>
      </c>
      <c r="G562" s="15">
        <v>11</v>
      </c>
      <c r="H562" s="15">
        <v>1101</v>
      </c>
      <c r="I562" s="17">
        <v>108.93</v>
      </c>
      <c r="J562" s="14" t="s">
        <v>259</v>
      </c>
      <c r="K562" s="13" t="s">
        <v>90</v>
      </c>
    </row>
    <row r="563" spans="1:11" ht="14.25">
      <c r="A563" s="12">
        <v>562</v>
      </c>
      <c r="B563" s="13" t="s">
        <v>8</v>
      </c>
      <c r="C563" s="14">
        <v>5</v>
      </c>
      <c r="D563" s="14">
        <v>12</v>
      </c>
      <c r="E563" s="15">
        <v>2</v>
      </c>
      <c r="F563" s="14">
        <v>16</v>
      </c>
      <c r="G563" s="15">
        <v>11</v>
      </c>
      <c r="H563" s="15">
        <v>1102</v>
      </c>
      <c r="I563" s="17">
        <v>86</v>
      </c>
      <c r="J563" s="14" t="s">
        <v>260</v>
      </c>
      <c r="K563" s="13" t="s">
        <v>90</v>
      </c>
    </row>
    <row r="564" spans="1:11" ht="14.25">
      <c r="A564" s="12">
        <v>563</v>
      </c>
      <c r="B564" s="13" t="s">
        <v>8</v>
      </c>
      <c r="C564" s="14">
        <v>5</v>
      </c>
      <c r="D564" s="14">
        <v>12</v>
      </c>
      <c r="E564" s="15">
        <v>2</v>
      </c>
      <c r="F564" s="14">
        <v>16</v>
      </c>
      <c r="G564" s="15">
        <v>11</v>
      </c>
      <c r="H564" s="15">
        <v>1103</v>
      </c>
      <c r="I564" s="17">
        <v>86</v>
      </c>
      <c r="J564" s="14" t="s">
        <v>260</v>
      </c>
      <c r="K564" s="13" t="s">
        <v>90</v>
      </c>
    </row>
    <row r="565" spans="1:11" ht="14.25">
      <c r="A565" s="12">
        <v>564</v>
      </c>
      <c r="B565" s="13" t="s">
        <v>8</v>
      </c>
      <c r="C565" s="14">
        <v>5</v>
      </c>
      <c r="D565" s="14">
        <v>12</v>
      </c>
      <c r="E565" s="15">
        <v>2</v>
      </c>
      <c r="F565" s="14">
        <v>16</v>
      </c>
      <c r="G565" s="15">
        <v>11</v>
      </c>
      <c r="H565" s="15">
        <v>1104</v>
      </c>
      <c r="I565" s="17">
        <v>85.34</v>
      </c>
      <c r="J565" s="14" t="s">
        <v>260</v>
      </c>
      <c r="K565" s="13" t="s">
        <v>90</v>
      </c>
    </row>
    <row r="566" spans="1:11" ht="14.25">
      <c r="A566" s="12">
        <v>565</v>
      </c>
      <c r="B566" s="13" t="s">
        <v>8</v>
      </c>
      <c r="C566" s="14">
        <v>5</v>
      </c>
      <c r="D566" s="14">
        <v>12</v>
      </c>
      <c r="E566" s="15">
        <v>2</v>
      </c>
      <c r="F566" s="14">
        <v>16</v>
      </c>
      <c r="G566" s="15">
        <v>12</v>
      </c>
      <c r="H566" s="15">
        <v>1201</v>
      </c>
      <c r="I566" s="17">
        <v>108.93</v>
      </c>
      <c r="J566" s="14" t="s">
        <v>259</v>
      </c>
      <c r="K566" s="13" t="s">
        <v>90</v>
      </c>
    </row>
    <row r="567" spans="1:11" ht="14.25">
      <c r="A567" s="12">
        <v>566</v>
      </c>
      <c r="B567" s="13" t="s">
        <v>8</v>
      </c>
      <c r="C567" s="14">
        <v>5</v>
      </c>
      <c r="D567" s="14">
        <v>12</v>
      </c>
      <c r="E567" s="15">
        <v>2</v>
      </c>
      <c r="F567" s="14">
        <v>16</v>
      </c>
      <c r="G567" s="15">
        <v>12</v>
      </c>
      <c r="H567" s="15">
        <v>1202</v>
      </c>
      <c r="I567" s="17">
        <v>86</v>
      </c>
      <c r="J567" s="14" t="s">
        <v>260</v>
      </c>
      <c r="K567" s="13" t="s">
        <v>90</v>
      </c>
    </row>
    <row r="568" spans="1:11" ht="14.25">
      <c r="A568" s="12">
        <v>567</v>
      </c>
      <c r="B568" s="13" t="s">
        <v>8</v>
      </c>
      <c r="C568" s="14">
        <v>5</v>
      </c>
      <c r="D568" s="14">
        <v>12</v>
      </c>
      <c r="E568" s="15">
        <v>2</v>
      </c>
      <c r="F568" s="14">
        <v>16</v>
      </c>
      <c r="G568" s="15">
        <v>12</v>
      </c>
      <c r="H568" s="15">
        <v>1203</v>
      </c>
      <c r="I568" s="17">
        <v>86</v>
      </c>
      <c r="J568" s="14" t="s">
        <v>260</v>
      </c>
      <c r="K568" s="13" t="s">
        <v>90</v>
      </c>
    </row>
    <row r="569" spans="1:11" ht="14.25">
      <c r="A569" s="12">
        <v>568</v>
      </c>
      <c r="B569" s="13" t="s">
        <v>8</v>
      </c>
      <c r="C569" s="14">
        <v>5</v>
      </c>
      <c r="D569" s="14">
        <v>12</v>
      </c>
      <c r="E569" s="15">
        <v>2</v>
      </c>
      <c r="F569" s="14">
        <v>16</v>
      </c>
      <c r="G569" s="15">
        <v>12</v>
      </c>
      <c r="H569" s="15">
        <v>1204</v>
      </c>
      <c r="I569" s="17">
        <v>85.34</v>
      </c>
      <c r="J569" s="14" t="s">
        <v>260</v>
      </c>
      <c r="K569" s="13" t="s">
        <v>90</v>
      </c>
    </row>
    <row r="570" spans="1:11" ht="14.25">
      <c r="A570" s="12">
        <v>569</v>
      </c>
      <c r="B570" s="13" t="s">
        <v>8</v>
      </c>
      <c r="C570" s="14">
        <v>5</v>
      </c>
      <c r="D570" s="14">
        <v>12</v>
      </c>
      <c r="E570" s="15">
        <v>2</v>
      </c>
      <c r="F570" s="14">
        <v>16</v>
      </c>
      <c r="G570" s="15">
        <v>13</v>
      </c>
      <c r="H570" s="15">
        <v>1301</v>
      </c>
      <c r="I570" s="17">
        <v>108.93</v>
      </c>
      <c r="J570" s="14" t="s">
        <v>259</v>
      </c>
      <c r="K570" s="13" t="s">
        <v>90</v>
      </c>
    </row>
    <row r="571" spans="1:11" ht="14.25">
      <c r="A571" s="12">
        <v>570</v>
      </c>
      <c r="B571" s="13" t="s">
        <v>8</v>
      </c>
      <c r="C571" s="14">
        <v>5</v>
      </c>
      <c r="D571" s="14">
        <v>12</v>
      </c>
      <c r="E571" s="15">
        <v>2</v>
      </c>
      <c r="F571" s="14">
        <v>16</v>
      </c>
      <c r="G571" s="15">
        <v>13</v>
      </c>
      <c r="H571" s="15">
        <v>1302</v>
      </c>
      <c r="I571" s="17">
        <v>86</v>
      </c>
      <c r="J571" s="14" t="s">
        <v>260</v>
      </c>
      <c r="K571" s="13" t="s">
        <v>90</v>
      </c>
    </row>
    <row r="572" spans="1:11" ht="14.25">
      <c r="A572" s="12">
        <v>571</v>
      </c>
      <c r="B572" s="13" t="s">
        <v>8</v>
      </c>
      <c r="C572" s="14">
        <v>5</v>
      </c>
      <c r="D572" s="14">
        <v>12</v>
      </c>
      <c r="E572" s="15">
        <v>2</v>
      </c>
      <c r="F572" s="14">
        <v>16</v>
      </c>
      <c r="G572" s="15">
        <v>13</v>
      </c>
      <c r="H572" s="15">
        <v>1303</v>
      </c>
      <c r="I572" s="17">
        <v>86</v>
      </c>
      <c r="J572" s="14" t="s">
        <v>260</v>
      </c>
      <c r="K572" s="13" t="s">
        <v>90</v>
      </c>
    </row>
    <row r="573" spans="1:11" ht="14.25">
      <c r="A573" s="12">
        <v>572</v>
      </c>
      <c r="B573" s="13" t="s">
        <v>8</v>
      </c>
      <c r="C573" s="14">
        <v>5</v>
      </c>
      <c r="D573" s="14">
        <v>12</v>
      </c>
      <c r="E573" s="15">
        <v>2</v>
      </c>
      <c r="F573" s="14">
        <v>16</v>
      </c>
      <c r="G573" s="15">
        <v>13</v>
      </c>
      <c r="H573" s="15">
        <v>1304</v>
      </c>
      <c r="I573" s="17">
        <v>85.34</v>
      </c>
      <c r="J573" s="14" t="s">
        <v>260</v>
      </c>
      <c r="K573" s="13" t="s">
        <v>90</v>
      </c>
    </row>
    <row r="574" spans="1:11" ht="14.25">
      <c r="A574" s="12">
        <v>573</v>
      </c>
      <c r="B574" s="13" t="s">
        <v>8</v>
      </c>
      <c r="C574" s="14">
        <v>5</v>
      </c>
      <c r="D574" s="14">
        <v>12</v>
      </c>
      <c r="E574" s="15">
        <v>2</v>
      </c>
      <c r="F574" s="14">
        <v>16</v>
      </c>
      <c r="G574" s="15">
        <v>14</v>
      </c>
      <c r="H574" s="15">
        <v>1401</v>
      </c>
      <c r="I574" s="17">
        <v>108.93</v>
      </c>
      <c r="J574" s="14" t="s">
        <v>259</v>
      </c>
      <c r="K574" s="13" t="s">
        <v>90</v>
      </c>
    </row>
    <row r="575" spans="1:11" ht="14.25">
      <c r="A575" s="12">
        <v>574</v>
      </c>
      <c r="B575" s="13" t="s">
        <v>8</v>
      </c>
      <c r="C575" s="14">
        <v>5</v>
      </c>
      <c r="D575" s="14">
        <v>12</v>
      </c>
      <c r="E575" s="15">
        <v>2</v>
      </c>
      <c r="F575" s="14">
        <v>16</v>
      </c>
      <c r="G575" s="15">
        <v>14</v>
      </c>
      <c r="H575" s="15">
        <v>1402</v>
      </c>
      <c r="I575" s="17">
        <v>86</v>
      </c>
      <c r="J575" s="14" t="s">
        <v>260</v>
      </c>
      <c r="K575" s="13" t="s">
        <v>90</v>
      </c>
    </row>
    <row r="576" spans="1:11" ht="14.25">
      <c r="A576" s="12">
        <v>575</v>
      </c>
      <c r="B576" s="13" t="s">
        <v>8</v>
      </c>
      <c r="C576" s="14">
        <v>5</v>
      </c>
      <c r="D576" s="14">
        <v>12</v>
      </c>
      <c r="E576" s="15">
        <v>2</v>
      </c>
      <c r="F576" s="14">
        <v>16</v>
      </c>
      <c r="G576" s="15">
        <v>14</v>
      </c>
      <c r="H576" s="15">
        <v>1403</v>
      </c>
      <c r="I576" s="17">
        <v>86</v>
      </c>
      <c r="J576" s="14" t="s">
        <v>260</v>
      </c>
      <c r="K576" s="13" t="s">
        <v>90</v>
      </c>
    </row>
    <row r="577" spans="1:11" ht="14.25">
      <c r="A577" s="12">
        <v>576</v>
      </c>
      <c r="B577" s="13" t="s">
        <v>8</v>
      </c>
      <c r="C577" s="14">
        <v>5</v>
      </c>
      <c r="D577" s="14">
        <v>12</v>
      </c>
      <c r="E577" s="15">
        <v>2</v>
      </c>
      <c r="F577" s="14">
        <v>16</v>
      </c>
      <c r="G577" s="15">
        <v>14</v>
      </c>
      <c r="H577" s="15">
        <v>1404</v>
      </c>
      <c r="I577" s="17">
        <v>85.34</v>
      </c>
      <c r="J577" s="14" t="s">
        <v>260</v>
      </c>
      <c r="K577" s="13" t="s">
        <v>90</v>
      </c>
    </row>
    <row r="578" spans="1:11" ht="14.25">
      <c r="A578" s="12">
        <v>577</v>
      </c>
      <c r="B578" s="13" t="s">
        <v>8</v>
      </c>
      <c r="C578" s="14">
        <v>5</v>
      </c>
      <c r="D578" s="14">
        <v>12</v>
      </c>
      <c r="E578" s="15">
        <v>2</v>
      </c>
      <c r="F578" s="14">
        <v>16</v>
      </c>
      <c r="G578" s="15">
        <v>15</v>
      </c>
      <c r="H578" s="15">
        <v>1501</v>
      </c>
      <c r="I578" s="17">
        <v>108.93</v>
      </c>
      <c r="J578" s="14" t="s">
        <v>259</v>
      </c>
      <c r="K578" s="13" t="s">
        <v>90</v>
      </c>
    </row>
    <row r="579" spans="1:11" ht="14.25">
      <c r="A579" s="12">
        <v>578</v>
      </c>
      <c r="B579" s="13" t="s">
        <v>8</v>
      </c>
      <c r="C579" s="14">
        <v>5</v>
      </c>
      <c r="D579" s="14">
        <v>12</v>
      </c>
      <c r="E579" s="15">
        <v>2</v>
      </c>
      <c r="F579" s="14">
        <v>16</v>
      </c>
      <c r="G579" s="15">
        <v>15</v>
      </c>
      <c r="H579" s="15">
        <v>1502</v>
      </c>
      <c r="I579" s="17">
        <v>86</v>
      </c>
      <c r="J579" s="14" t="s">
        <v>260</v>
      </c>
      <c r="K579" s="13" t="s">
        <v>90</v>
      </c>
    </row>
    <row r="580" spans="1:11" ht="14.25">
      <c r="A580" s="12">
        <v>579</v>
      </c>
      <c r="B580" s="13" t="s">
        <v>8</v>
      </c>
      <c r="C580" s="14">
        <v>5</v>
      </c>
      <c r="D580" s="14">
        <v>12</v>
      </c>
      <c r="E580" s="15">
        <v>2</v>
      </c>
      <c r="F580" s="14">
        <v>16</v>
      </c>
      <c r="G580" s="15">
        <v>15</v>
      </c>
      <c r="H580" s="15">
        <v>1503</v>
      </c>
      <c r="I580" s="17">
        <v>86</v>
      </c>
      <c r="J580" s="14" t="s">
        <v>260</v>
      </c>
      <c r="K580" s="13" t="s">
        <v>90</v>
      </c>
    </row>
    <row r="581" spans="1:11" ht="14.25">
      <c r="A581" s="12">
        <v>580</v>
      </c>
      <c r="B581" s="13" t="s">
        <v>8</v>
      </c>
      <c r="C581" s="14">
        <v>5</v>
      </c>
      <c r="D581" s="14">
        <v>12</v>
      </c>
      <c r="E581" s="15">
        <v>2</v>
      </c>
      <c r="F581" s="14">
        <v>16</v>
      </c>
      <c r="G581" s="15">
        <v>15</v>
      </c>
      <c r="H581" s="15">
        <v>1504</v>
      </c>
      <c r="I581" s="17">
        <v>85.34</v>
      </c>
      <c r="J581" s="14" t="s">
        <v>260</v>
      </c>
      <c r="K581" s="13" t="s">
        <v>90</v>
      </c>
    </row>
    <row r="582" spans="1:11" ht="14.25">
      <c r="A582" s="12">
        <v>581</v>
      </c>
      <c r="B582" s="13" t="s">
        <v>8</v>
      </c>
      <c r="C582" s="14">
        <v>5</v>
      </c>
      <c r="D582" s="14">
        <v>12</v>
      </c>
      <c r="E582" s="15">
        <v>2</v>
      </c>
      <c r="F582" s="14">
        <v>16</v>
      </c>
      <c r="G582" s="15">
        <v>16</v>
      </c>
      <c r="H582" s="15">
        <v>1601</v>
      </c>
      <c r="I582" s="17">
        <v>108.93</v>
      </c>
      <c r="J582" s="14" t="s">
        <v>259</v>
      </c>
      <c r="K582" s="13" t="s">
        <v>90</v>
      </c>
    </row>
    <row r="583" spans="1:11" ht="14.25">
      <c r="A583" s="12">
        <v>582</v>
      </c>
      <c r="B583" s="13" t="s">
        <v>8</v>
      </c>
      <c r="C583" s="14">
        <v>5</v>
      </c>
      <c r="D583" s="14">
        <v>12</v>
      </c>
      <c r="E583" s="15">
        <v>2</v>
      </c>
      <c r="F583" s="14">
        <v>16</v>
      </c>
      <c r="G583" s="15">
        <v>16</v>
      </c>
      <c r="H583" s="15">
        <v>1602</v>
      </c>
      <c r="I583" s="17">
        <v>86</v>
      </c>
      <c r="J583" s="14" t="s">
        <v>260</v>
      </c>
      <c r="K583" s="13" t="s">
        <v>90</v>
      </c>
    </row>
    <row r="584" spans="1:11" ht="14.25">
      <c r="A584" s="18">
        <v>583</v>
      </c>
      <c r="B584" s="19" t="s">
        <v>8</v>
      </c>
      <c r="C584" s="20">
        <v>5</v>
      </c>
      <c r="D584" s="14">
        <v>12</v>
      </c>
      <c r="E584" s="21">
        <v>2</v>
      </c>
      <c r="F584" s="20">
        <v>16</v>
      </c>
      <c r="G584" s="21">
        <v>16</v>
      </c>
      <c r="H584" s="21">
        <v>1603</v>
      </c>
      <c r="I584" s="27">
        <v>86</v>
      </c>
      <c r="J584" s="20" t="s">
        <v>260</v>
      </c>
      <c r="K584" s="19" t="s">
        <v>90</v>
      </c>
    </row>
    <row r="585" spans="1:11" ht="14.25">
      <c r="A585" s="22">
        <v>584</v>
      </c>
      <c r="B585" s="23" t="s">
        <v>8</v>
      </c>
      <c r="C585" s="24">
        <v>5</v>
      </c>
      <c r="D585" s="14">
        <v>12</v>
      </c>
      <c r="E585" s="25">
        <v>2</v>
      </c>
      <c r="F585" s="24">
        <v>16</v>
      </c>
      <c r="G585" s="25">
        <v>16</v>
      </c>
      <c r="H585" s="25">
        <v>1604</v>
      </c>
      <c r="I585" s="28">
        <v>85.34</v>
      </c>
      <c r="J585" s="24" t="s">
        <v>260</v>
      </c>
      <c r="K585" s="23" t="s">
        <v>90</v>
      </c>
    </row>
    <row r="586" spans="1:11" ht="14.25">
      <c r="A586" s="26" t="s">
        <v>262</v>
      </c>
      <c r="B586" s="13"/>
      <c r="C586" s="13"/>
      <c r="D586" s="13"/>
      <c r="E586" s="13"/>
      <c r="F586" s="13"/>
      <c r="G586" s="13"/>
      <c r="H586" s="13"/>
      <c r="I586" s="28">
        <f>SUM(I2:I585)</f>
        <v>54561.760000000002</v>
      </c>
      <c r="J586" s="13"/>
      <c r="K586" s="13"/>
    </row>
  </sheetData>
  <autoFilter ref="A1:K586"/>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位置图</vt:lpstr>
      <vt:lpstr>兴政家园</vt:lpstr>
      <vt:lpstr>翰林庭院</vt:lpstr>
      <vt:lpstr>锦华园</vt:lpstr>
      <vt:lpstr>瑞康家园</vt:lpstr>
      <vt:lpstr>房源信息（实测）</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2021-08-27T03:12:56Z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