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综合\部队过去时点项目\2021-1-0513 北京市朝阳区团结湖北里21号楼3层3单元302号\"/>
    </mc:Choice>
  </mc:AlternateContent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位置图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62913"/>
</workbook>
</file>

<file path=xl/calcChain.xml><?xml version="1.0" encoding="utf-8"?>
<calcChain xmlns="http://schemas.openxmlformats.org/spreadsheetml/2006/main">
  <c r="C8" i="63" l="1"/>
  <c r="B4" i="59" l="1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Q10" i="67"/>
  <c r="P10" i="67"/>
  <c r="O10" i="67"/>
  <c r="N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F17" i="67" s="1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E14" i="68"/>
  <c r="N20" i="67"/>
  <c r="O20" i="67"/>
  <c r="P20" i="67"/>
  <c r="Q20" i="67"/>
  <c r="N21" i="67"/>
  <c r="O21" i="67"/>
  <c r="P21" i="67"/>
  <c r="Q21" i="67"/>
  <c r="B21" i="67"/>
  <c r="S21" i="67" s="1"/>
  <c r="F21" i="67"/>
  <c r="E21" i="67"/>
  <c r="C21" i="67"/>
  <c r="T21" i="67" s="1"/>
  <c r="B17" i="67"/>
  <c r="D21" i="67"/>
  <c r="F16" i="67"/>
  <c r="F15" i="67" s="1"/>
  <c r="F14" i="67"/>
  <c r="F13" i="67" s="1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F80" i="67" s="1"/>
  <c r="E81" i="67"/>
  <c r="C81" i="67"/>
  <c r="B81" i="67"/>
  <c r="B80" i="67" s="1"/>
  <c r="B79" i="67" s="1"/>
  <c r="E80" i="67"/>
  <c r="E79" i="67" s="1"/>
  <c r="F79" i="67"/>
  <c r="F77" i="67"/>
  <c r="E77" i="67"/>
  <c r="E76" i="67" s="1"/>
  <c r="C77" i="67"/>
  <c r="D77" i="67"/>
  <c r="B77" i="67"/>
  <c r="F76" i="67"/>
  <c r="F75" i="67" s="1"/>
  <c r="C76" i="67"/>
  <c r="B76" i="67"/>
  <c r="B75" i="67" s="1"/>
  <c r="E75" i="67"/>
  <c r="Q73" i="67"/>
  <c r="P73" i="67"/>
  <c r="O73" i="67"/>
  <c r="N73" i="67"/>
  <c r="F73" i="67"/>
  <c r="V73" i="67" s="1"/>
  <c r="E73" i="67"/>
  <c r="C73" i="67"/>
  <c r="B73" i="67"/>
  <c r="S73" i="67" s="1"/>
  <c r="Q72" i="67"/>
  <c r="P72" i="67"/>
  <c r="O72" i="67"/>
  <c r="N72" i="67"/>
  <c r="F72" i="67"/>
  <c r="F71" i="67" s="1"/>
  <c r="B72" i="67"/>
  <c r="B71" i="67" s="1"/>
  <c r="Q71" i="67"/>
  <c r="P71" i="67"/>
  <c r="O71" i="67"/>
  <c r="N71" i="67"/>
  <c r="Q70" i="67"/>
  <c r="P70" i="67"/>
  <c r="O70" i="67"/>
  <c r="N70" i="67"/>
  <c r="Q69" i="67"/>
  <c r="P69" i="67"/>
  <c r="O69" i="67"/>
  <c r="N69" i="67"/>
  <c r="F69" i="67"/>
  <c r="V69" i="67" s="1"/>
  <c r="E69" i="67"/>
  <c r="C69" i="67"/>
  <c r="T69" i="67" s="1"/>
  <c r="B69" i="67"/>
  <c r="Q68" i="67"/>
  <c r="P68" i="67"/>
  <c r="O68" i="67"/>
  <c r="N68" i="67"/>
  <c r="F68" i="67"/>
  <c r="F67" i="67" s="1"/>
  <c r="C68" i="67"/>
  <c r="Q67" i="67"/>
  <c r="P67" i="67"/>
  <c r="O67" i="67"/>
  <c r="N67" i="67"/>
  <c r="Q66" i="67"/>
  <c r="P66" i="67"/>
  <c r="O66" i="67"/>
  <c r="N66" i="67"/>
  <c r="Q65" i="67"/>
  <c r="P65" i="67"/>
  <c r="O65" i="67"/>
  <c r="N65" i="67"/>
  <c r="F65" i="67"/>
  <c r="V65" i="67" s="1"/>
  <c r="E65" i="67"/>
  <c r="C65" i="67"/>
  <c r="B65" i="67"/>
  <c r="S65" i="67" s="1"/>
  <c r="Q64" i="67"/>
  <c r="P64" i="67"/>
  <c r="O64" i="67"/>
  <c r="N64" i="67"/>
  <c r="F64" i="67"/>
  <c r="F63" i="67" s="1"/>
  <c r="B64" i="67"/>
  <c r="B63" i="67" s="1"/>
  <c r="Q63" i="67"/>
  <c r="P63" i="67"/>
  <c r="O63" i="67"/>
  <c r="N63" i="67"/>
  <c r="Q62" i="67"/>
  <c r="P62" i="67"/>
  <c r="O62" i="67"/>
  <c r="N62" i="67"/>
  <c r="F61" i="67"/>
  <c r="V61" i="67" s="1"/>
  <c r="E61" i="67"/>
  <c r="U61" i="67" s="1"/>
  <c r="C61" i="67"/>
  <c r="T61" i="67" s="1"/>
  <c r="B61" i="67"/>
  <c r="F60" i="67"/>
  <c r="Q60" i="67" s="1"/>
  <c r="E60" i="67"/>
  <c r="P60" i="67" s="1"/>
  <c r="C60" i="67"/>
  <c r="O60" i="67" s="1"/>
  <c r="B60" i="67"/>
  <c r="N60" i="67" s="1"/>
  <c r="F59" i="67"/>
  <c r="Q59" i="67" s="1"/>
  <c r="E59" i="67"/>
  <c r="C59" i="67"/>
  <c r="O59" i="67" s="1"/>
  <c r="B59" i="67"/>
  <c r="Q58" i="67"/>
  <c r="O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 s="1"/>
  <c r="F56" i="67"/>
  <c r="F57" i="67" s="1"/>
  <c r="V57" i="67" s="1"/>
  <c r="P54" i="67"/>
  <c r="E55" i="67"/>
  <c r="E56" i="67" s="1"/>
  <c r="E57" i="67"/>
  <c r="U57" i="67" s="1"/>
  <c r="O54" i="67"/>
  <c r="C55" i="67" s="1"/>
  <c r="C56" i="67"/>
  <c r="N54" i="67"/>
  <c r="B55" i="67"/>
  <c r="B56" i="67" s="1"/>
  <c r="B57" i="67"/>
  <c r="S57" i="67" s="1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 s="1"/>
  <c r="F52" i="67"/>
  <c r="F53" i="67" s="1"/>
  <c r="V53" i="67" s="1"/>
  <c r="P50" i="67"/>
  <c r="E51" i="67" s="1"/>
  <c r="E52" i="67"/>
  <c r="E53" i="67" s="1"/>
  <c r="U53" i="67" s="1"/>
  <c r="O50" i="67"/>
  <c r="C51" i="67"/>
  <c r="N50" i="67"/>
  <c r="B51" i="67" s="1"/>
  <c r="B52" i="67"/>
  <c r="B53" i="67" s="1"/>
  <c r="S53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 s="1"/>
  <c r="F49" i="67"/>
  <c r="V49" i="67" s="1"/>
  <c r="P46" i="67"/>
  <c r="E47" i="67" s="1"/>
  <c r="E48" i="67"/>
  <c r="E49" i="67" s="1"/>
  <c r="U49" i="67" s="1"/>
  <c r="O46" i="67"/>
  <c r="C47" i="67"/>
  <c r="N46" i="67"/>
  <c r="B47" i="67" s="1"/>
  <c r="B48" i="67"/>
  <c r="B49" i="67" s="1"/>
  <c r="S49" i="67" s="1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 s="1"/>
  <c r="F45" i="67"/>
  <c r="V45" i="67" s="1"/>
  <c r="P42" i="67"/>
  <c r="E43" i="67" s="1"/>
  <c r="E44" i="67"/>
  <c r="E45" i="67" s="1"/>
  <c r="U45" i="67" s="1"/>
  <c r="O42" i="67"/>
  <c r="C43" i="67"/>
  <c r="N42" i="67"/>
  <c r="B43" i="67" s="1"/>
  <c r="B44" i="67"/>
  <c r="B45" i="67" s="1"/>
  <c r="S45" i="67" s="1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 s="1"/>
  <c r="F40" i="67"/>
  <c r="F41" i="67" s="1"/>
  <c r="V41" i="67" s="1"/>
  <c r="P38" i="67"/>
  <c r="E39" i="67"/>
  <c r="E40" i="67" s="1"/>
  <c r="E41" i="67"/>
  <c r="U41" i="67" s="1"/>
  <c r="O38" i="67"/>
  <c r="C39" i="67" s="1"/>
  <c r="C40" i="67"/>
  <c r="D40" i="67" s="1"/>
  <c r="N38" i="67"/>
  <c r="B39" i="67" s="1"/>
  <c r="B40" i="67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 s="1"/>
  <c r="F37" i="67"/>
  <c r="V37" i="67" s="1"/>
  <c r="P34" i="67"/>
  <c r="E35" i="67" s="1"/>
  <c r="E36" i="67"/>
  <c r="E37" i="67" s="1"/>
  <c r="U37" i="67" s="1"/>
  <c r="O34" i="67"/>
  <c r="C35" i="67"/>
  <c r="C36" i="67" s="1"/>
  <c r="D36" i="67" s="1"/>
  <c r="C37" i="67"/>
  <c r="N34" i="67"/>
  <c r="B35" i="67" s="1"/>
  <c r="B36" i="67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 s="1"/>
  <c r="F33" i="67"/>
  <c r="V33" i="67" s="1"/>
  <c r="P30" i="67"/>
  <c r="E31" i="67" s="1"/>
  <c r="E32" i="67"/>
  <c r="E33" i="67" s="1"/>
  <c r="U33" i="67" s="1"/>
  <c r="O30" i="67"/>
  <c r="C31" i="67"/>
  <c r="C32" i="67" s="1"/>
  <c r="C33" i="67"/>
  <c r="N30" i="67"/>
  <c r="B31" i="67" s="1"/>
  <c r="B32" i="67"/>
  <c r="B33" i="67" s="1"/>
  <c r="S33" i="67" s="1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 s="1"/>
  <c r="F29" i="67"/>
  <c r="V29" i="67" s="1"/>
  <c r="P26" i="67"/>
  <c r="E27" i="67" s="1"/>
  <c r="E28" i="67"/>
  <c r="E29" i="67" s="1"/>
  <c r="U29" i="67" s="1"/>
  <c r="O26" i="67"/>
  <c r="C27" i="67"/>
  <c r="C28" i="67" s="1"/>
  <c r="D28" i="67" s="1"/>
  <c r="C29" i="67"/>
  <c r="N26" i="67"/>
  <c r="B27" i="67" s="1"/>
  <c r="B28" i="67"/>
  <c r="B29" i="67" s="1"/>
  <c r="S29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 s="1"/>
  <c r="F25" i="67"/>
  <c r="V25" i="67" s="1"/>
  <c r="P22" i="67"/>
  <c r="E23" i="67" s="1"/>
  <c r="E24" i="67"/>
  <c r="E25" i="67" s="1"/>
  <c r="U25" i="67" s="1"/>
  <c r="O22" i="67"/>
  <c r="C23" i="67"/>
  <c r="C24" i="67" s="1"/>
  <c r="C25" i="67"/>
  <c r="N22" i="67"/>
  <c r="B23" i="67" s="1"/>
  <c r="B24" i="67"/>
  <c r="B25" i="67" s="1"/>
  <c r="S25" i="67" s="1"/>
  <c r="D17" i="67"/>
  <c r="C16" i="67"/>
  <c r="D23" i="67"/>
  <c r="D27" i="67"/>
  <c r="D31" i="67"/>
  <c r="D35" i="67"/>
  <c r="D39" i="67"/>
  <c r="D55" i="67"/>
  <c r="D59" i="67"/>
  <c r="D61" i="67"/>
  <c r="D69" i="67"/>
  <c r="D24" i="67"/>
  <c r="D32" i="67"/>
  <c r="D60" i="67"/>
  <c r="P61" i="67"/>
  <c r="O61" i="67"/>
  <c r="Q61" i="67"/>
  <c r="Y63" i="66"/>
  <c r="A70" i="66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 s="1"/>
  <c r="D67" i="66" s="1"/>
  <c r="AA67" i="66"/>
  <c r="AA66" i="66"/>
  <c r="AB67" i="66"/>
  <c r="Y67" i="66"/>
  <c r="Y66" i="66"/>
  <c r="AB63" i="66"/>
  <c r="AA63" i="66"/>
  <c r="AA62" i="66"/>
  <c r="V62" i="66" s="1"/>
  <c r="Z63" i="66"/>
  <c r="U63" i="66"/>
  <c r="C63" i="66" s="1"/>
  <c r="D63" i="66"/>
  <c r="D8" i="66"/>
  <c r="D24" i="66"/>
  <c r="D20" i="66"/>
  <c r="D18" i="66"/>
  <c r="D16" i="66"/>
  <c r="D12" i="66"/>
  <c r="D9" i="66"/>
  <c r="H17" i="66"/>
  <c r="H15" i="66"/>
  <c r="H13" i="66"/>
  <c r="H11" i="66"/>
  <c r="H9" i="66"/>
  <c r="H7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6" i="66"/>
  <c r="V67" i="66"/>
  <c r="E67" i="66" s="1"/>
  <c r="Z62" i="66"/>
  <c r="U62" i="66" s="1"/>
  <c r="C62" i="66"/>
  <c r="T67" i="66"/>
  <c r="B67" i="66" s="1"/>
  <c r="AA61" i="66"/>
  <c r="E62" i="66"/>
  <c r="V63" i="66"/>
  <c r="E63" i="66"/>
  <c r="Z66" i="66"/>
  <c r="G32" i="59"/>
  <c r="G31" i="59"/>
  <c r="G30" i="59"/>
  <c r="O2" i="59"/>
  <c r="P33" i="59"/>
  <c r="Q33" i="59"/>
  <c r="R33" i="59"/>
  <c r="O33" i="59"/>
  <c r="H21" i="59"/>
  <c r="D62" i="66"/>
  <c r="I18" i="66"/>
  <c r="Z61" i="66"/>
  <c r="U61" i="66" s="1"/>
  <c r="C61" i="66" s="1"/>
  <c r="V60" i="66"/>
  <c r="E60" i="66"/>
  <c r="V61" i="66"/>
  <c r="E61" i="66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I2" i="65" s="1"/>
  <c r="E1" i="65"/>
  <c r="D2" i="65"/>
  <c r="D1" i="65"/>
  <c r="G10" i="63"/>
  <c r="H7" i="39"/>
  <c r="U7" i="39" s="1"/>
  <c r="B7" i="64"/>
  <c r="D14" i="64" s="1"/>
  <c r="B5" i="64"/>
  <c r="C25" i="64"/>
  <c r="B10" i="64"/>
  <c r="B9" i="64"/>
  <c r="D29" i="64" s="1"/>
  <c r="C15" i="64"/>
  <c r="I1" i="65"/>
  <c r="D20" i="64"/>
  <c r="D27" i="64"/>
  <c r="D30" i="64"/>
  <c r="D28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 s="1"/>
  <c r="H10" i="63"/>
  <c r="C19" i="43"/>
  <c r="J20" i="43"/>
  <c r="A16" i="43"/>
  <c r="L1" i="60"/>
  <c r="D43" i="63"/>
  <c r="J46" i="63"/>
  <c r="I46" i="63" s="1"/>
  <c r="D42" i="63"/>
  <c r="F52" i="63"/>
  <c r="G52" i="63" s="1"/>
  <c r="D66" i="63"/>
  <c r="D64" i="63"/>
  <c r="D62" i="63"/>
  <c r="D70" i="63"/>
  <c r="D72" i="63"/>
  <c r="D74" i="63"/>
  <c r="J47" i="63"/>
  <c r="I47" i="63" s="1"/>
  <c r="F57" i="63"/>
  <c r="G57" i="63" s="1"/>
  <c r="J53" i="63"/>
  <c r="I53" i="63" s="1"/>
  <c r="D75" i="63"/>
  <c r="D73" i="63"/>
  <c r="D71" i="63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 s="1"/>
  <c r="B68" i="63" s="1"/>
  <c r="D54" i="63"/>
  <c r="D45" i="63"/>
  <c r="D55" i="63"/>
  <c r="D46" i="63"/>
  <c r="D52" i="63"/>
  <c r="D56" i="63"/>
  <c r="D47" i="63"/>
  <c r="O4" i="59"/>
  <c r="F31" i="59"/>
  <c r="G29" i="59"/>
  <c r="F13" i="59"/>
  <c r="F18" i="59"/>
  <c r="F9" i="9" s="1"/>
  <c r="B8" i="59"/>
  <c r="C11" i="39" s="1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/>
  <c r="K56" i="43"/>
  <c r="J56" i="43"/>
  <c r="D56" i="43"/>
  <c r="M55" i="43"/>
  <c r="N55" i="43" s="1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 s="1"/>
  <c r="D52" i="43"/>
  <c r="M51" i="43"/>
  <c r="N51" i="43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T47" i="39" s="1"/>
  <c r="G47" i="39" s="1"/>
  <c r="G51" i="39" s="1"/>
  <c r="H51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D85" i="39"/>
  <c r="E85" i="39" s="1"/>
  <c r="D83" i="39"/>
  <c r="E83" i="39" s="1"/>
  <c r="H21" i="39" s="1"/>
  <c r="D81" i="39"/>
  <c r="E81" i="39" s="1"/>
  <c r="D79" i="39"/>
  <c r="E79" i="39" s="1"/>
  <c r="F17" i="39" s="1"/>
  <c r="AA17" i="39" s="1"/>
  <c r="D77" i="39"/>
  <c r="E77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U8" i="39"/>
  <c r="H35" i="39"/>
  <c r="U35" i="39" s="1"/>
  <c r="N6" i="43"/>
  <c r="M11" i="43"/>
  <c r="M3" i="43"/>
  <c r="M10" i="43"/>
  <c r="M8" i="43"/>
  <c r="M4" i="43"/>
  <c r="E81" i="43"/>
  <c r="E70" i="43"/>
  <c r="B68" i="43"/>
  <c r="C24" i="43" s="1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J27" i="39"/>
  <c r="AC27" i="39" s="1"/>
  <c r="M101" i="43"/>
  <c r="E101" i="43"/>
  <c r="K101" i="43"/>
  <c r="C101" i="43"/>
  <c r="AB13" i="39"/>
  <c r="AC38" i="39"/>
  <c r="I101" i="43"/>
  <c r="AC13" i="39"/>
  <c r="W14" i="39"/>
  <c r="S8" i="39"/>
  <c r="S42" i="39"/>
  <c r="W39" i="39"/>
  <c r="S39" i="39"/>
  <c r="U38" i="39"/>
  <c r="AA36" i="39"/>
  <c r="AB43" i="39"/>
  <c r="AB39" i="39"/>
  <c r="J40" i="39"/>
  <c r="W40" i="39" s="1"/>
  <c r="H15" i="39"/>
  <c r="U15" i="39" s="1"/>
  <c r="F77" i="39"/>
  <c r="G77" i="39" s="1"/>
  <c r="F15" i="39"/>
  <c r="S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AC45" i="39" s="1"/>
  <c r="H23" i="39"/>
  <c r="U23" i="39"/>
  <c r="F85" i="39"/>
  <c r="G85" i="39"/>
  <c r="AA35" i="39"/>
  <c r="S34" i="39"/>
  <c r="F79" i="39"/>
  <c r="G79" i="39" s="1"/>
  <c r="J17" i="39"/>
  <c r="W17" i="39" s="1"/>
  <c r="F83" i="39"/>
  <c r="G83" i="39" s="1"/>
  <c r="J21" i="39"/>
  <c r="AC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U10" i="39"/>
  <c r="S10" i="39"/>
  <c r="M12" i="43"/>
  <c r="M6" i="43"/>
  <c r="C6" i="43" s="1"/>
  <c r="N11" i="43"/>
  <c r="M5" i="43"/>
  <c r="N4" i="43"/>
  <c r="F48" i="43"/>
  <c r="H56" i="43" s="1"/>
  <c r="H14" i="44"/>
  <c r="H16" i="44"/>
  <c r="W10" i="39"/>
  <c r="AC10" i="39"/>
  <c r="AB35" i="39"/>
  <c r="S43" i="39"/>
  <c r="U42" i="39"/>
  <c r="W32" i="39"/>
  <c r="AB23" i="39"/>
  <c r="E48" i="43"/>
  <c r="B46" i="43" s="1"/>
  <c r="AB41" i="39"/>
  <c r="AA15" i="39"/>
  <c r="AA37" i="39"/>
  <c r="AB32" i="39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J1" i="65"/>
  <c r="F12" i="67"/>
  <c r="F11" i="67"/>
  <c r="F10" i="67" s="1"/>
  <c r="V13" i="67"/>
  <c r="U17" i="67"/>
  <c r="E16" i="67"/>
  <c r="E15" i="67"/>
  <c r="E14" i="67" s="1"/>
  <c r="E13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H51" i="43"/>
  <c r="H55" i="43"/>
  <c r="H85" i="43"/>
  <c r="F17" i="59"/>
  <c r="F12" i="59" s="1"/>
  <c r="C10" i="63"/>
  <c r="H48" i="43"/>
  <c r="O3" i="59"/>
  <c r="S9" i="39"/>
  <c r="H16" i="63"/>
  <c r="I3" i="63"/>
  <c r="H83" i="43"/>
  <c r="H88" i="43"/>
  <c r="H82" i="43"/>
  <c r="H86" i="43"/>
  <c r="H81" i="43"/>
  <c r="B3" i="43"/>
  <c r="B4" i="43"/>
  <c r="E4" i="65"/>
  <c r="E5" i="65"/>
  <c r="E6" i="65"/>
  <c r="D5" i="65"/>
  <c r="E8" i="65"/>
  <c r="D8" i="65"/>
  <c r="F28" i="59" l="1"/>
  <c r="H60" i="43"/>
  <c r="H52" i="43"/>
  <c r="H54" i="43"/>
  <c r="H49" i="43"/>
  <c r="H53" i="43"/>
  <c r="H50" i="43"/>
  <c r="F73" i="63"/>
  <c r="G73" i="63" s="1"/>
  <c r="F67" i="63"/>
  <c r="G67" i="63" s="1"/>
  <c r="J57" i="63"/>
  <c r="I57" i="63" s="1"/>
  <c r="J43" i="63"/>
  <c r="I43" i="63" s="1"/>
  <c r="F46" i="63"/>
  <c r="G46" i="63" s="1"/>
  <c r="J74" i="63"/>
  <c r="I74" i="63" s="1"/>
  <c r="F62" i="63"/>
  <c r="G62" i="63" s="1"/>
  <c r="J51" i="63"/>
  <c r="I51" i="63" s="1"/>
  <c r="F42" i="63"/>
  <c r="G42" i="63" s="1"/>
  <c r="E14" i="64"/>
  <c r="D12" i="63"/>
  <c r="C11" i="63" s="1"/>
  <c r="D20" i="63"/>
  <c r="I20" i="43"/>
  <c r="E12" i="67"/>
  <c r="E11" i="67" s="1"/>
  <c r="E10" i="67" s="1"/>
  <c r="E9" i="67" s="1"/>
  <c r="U13" i="67"/>
  <c r="E10" i="43"/>
  <c r="E9" i="43"/>
  <c r="E8" i="43"/>
  <c r="C7" i="43" s="1"/>
  <c r="E11" i="43"/>
  <c r="D61" i="66"/>
  <c r="F22" i="59"/>
  <c r="F13" i="9" s="1"/>
  <c r="F20" i="59"/>
  <c r="F11" i="9" s="1"/>
  <c r="U21" i="39"/>
  <c r="AB21" i="39"/>
  <c r="AA31" i="39"/>
  <c r="S31" i="39"/>
  <c r="C58" i="39"/>
  <c r="D56" i="39"/>
  <c r="I71" i="39"/>
  <c r="J71" i="39" s="1"/>
  <c r="K71" i="39" s="1"/>
  <c r="L71" i="39" s="1"/>
  <c r="M71" i="39" s="1"/>
  <c r="N71" i="39" s="1"/>
  <c r="F12" i="39"/>
  <c r="S12" i="39" s="1"/>
  <c r="D60" i="66"/>
  <c r="H12" i="39"/>
  <c r="F5" i="9"/>
  <c r="Y65" i="66"/>
  <c r="T66" i="66"/>
  <c r="B66" i="66" s="1"/>
  <c r="L66" i="66" s="1"/>
  <c r="H61" i="43"/>
  <c r="F70" i="43"/>
  <c r="H73" i="43" s="1"/>
  <c r="W45" i="39"/>
  <c r="AC40" i="39"/>
  <c r="W27" i="39"/>
  <c r="U31" i="39"/>
  <c r="AB15" i="39"/>
  <c r="AB19" i="39"/>
  <c r="F21" i="39"/>
  <c r="H17" i="39"/>
  <c r="AB17" i="39" s="1"/>
  <c r="U37" i="39"/>
  <c r="S45" i="39"/>
  <c r="W42" i="39"/>
  <c r="S38" i="39"/>
  <c r="S41" i="39"/>
  <c r="F44" i="39"/>
  <c r="W36" i="39"/>
  <c r="F27" i="39"/>
  <c r="AA27" i="39" s="1"/>
  <c r="S13" i="39"/>
  <c r="W8" i="39"/>
  <c r="J35" i="39"/>
  <c r="J12" i="39"/>
  <c r="S14" i="39"/>
  <c r="H14" i="39"/>
  <c r="J31" i="39"/>
  <c r="N101" i="43"/>
  <c r="H101" i="43"/>
  <c r="J75" i="63"/>
  <c r="I75" i="63" s="1"/>
  <c r="F61" i="63"/>
  <c r="G61" i="63" s="1"/>
  <c r="D61" i="63" s="1"/>
  <c r="F65" i="63"/>
  <c r="G65" i="63" s="1"/>
  <c r="D65" i="63" s="1"/>
  <c r="J60" i="63"/>
  <c r="I60" i="63" s="1"/>
  <c r="J55" i="63"/>
  <c r="I55" i="63" s="1"/>
  <c r="F53" i="63"/>
  <c r="G53" i="63" s="1"/>
  <c r="F51" i="63"/>
  <c r="G51" i="63" s="1"/>
  <c r="J45" i="63"/>
  <c r="I45" i="63" s="1"/>
  <c r="J42" i="63"/>
  <c r="I42" i="63" s="1"/>
  <c r="J76" i="63"/>
  <c r="I76" i="63" s="1"/>
  <c r="F76" i="63"/>
  <c r="G76" i="63" s="1"/>
  <c r="F66" i="63"/>
  <c r="G66" i="63" s="1"/>
  <c r="F56" i="63"/>
  <c r="G56" i="63" s="1"/>
  <c r="J44" i="63"/>
  <c r="I44" i="63" s="1"/>
  <c r="J48" i="63"/>
  <c r="I48" i="63" s="1"/>
  <c r="F43" i="63"/>
  <c r="G43" i="63" s="1"/>
  <c r="K1" i="60"/>
  <c r="M1" i="60" s="1"/>
  <c r="C7" i="63" s="1"/>
  <c r="D19" i="63"/>
  <c r="J9" i="39"/>
  <c r="AC9" i="39" s="1"/>
  <c r="E20" i="64"/>
  <c r="F7" i="39"/>
  <c r="U66" i="66"/>
  <c r="C66" i="66" s="1"/>
  <c r="Z65" i="66"/>
  <c r="W63" i="66"/>
  <c r="F63" i="66" s="1"/>
  <c r="AB62" i="66"/>
  <c r="G4" i="66"/>
  <c r="G7" i="66"/>
  <c r="G5" i="66"/>
  <c r="J8" i="66"/>
  <c r="J7" i="66"/>
  <c r="J6" i="66"/>
  <c r="J5" i="66"/>
  <c r="D19" i="66"/>
  <c r="K17" i="66"/>
  <c r="D17" i="66"/>
  <c r="K16" i="66"/>
  <c r="H16" i="66"/>
  <c r="K15" i="66"/>
  <c r="I15" i="66"/>
  <c r="K14" i="66"/>
  <c r="D14" i="66"/>
  <c r="H14" i="66"/>
  <c r="K13" i="66"/>
  <c r="K12" i="66"/>
  <c r="H12" i="66"/>
  <c r="K11" i="66"/>
  <c r="I11" i="66"/>
  <c r="K10" i="66"/>
  <c r="D10" i="66"/>
  <c r="I9" i="66" s="1"/>
  <c r="H10" i="66"/>
  <c r="K4" i="66"/>
  <c r="K9" i="66"/>
  <c r="K8" i="66"/>
  <c r="K7" i="66"/>
  <c r="K6" i="66"/>
  <c r="K5" i="66"/>
  <c r="H4" i="66"/>
  <c r="H8" i="66"/>
  <c r="H6" i="66"/>
  <c r="W67" i="66"/>
  <c r="F67" i="66" s="1"/>
  <c r="AB66" i="66"/>
  <c r="AA65" i="66"/>
  <c r="V66" i="66"/>
  <c r="E66" i="66" s="1"/>
  <c r="O66" i="66" s="1"/>
  <c r="T25" i="67"/>
  <c r="D25" i="67"/>
  <c r="T29" i="67"/>
  <c r="D29" i="67"/>
  <c r="T33" i="67"/>
  <c r="D33" i="67"/>
  <c r="T37" i="67"/>
  <c r="D37" i="67"/>
  <c r="N59" i="67"/>
  <c r="N58" i="67"/>
  <c r="P59" i="67"/>
  <c r="P58" i="67"/>
  <c r="S61" i="67"/>
  <c r="N61" i="67"/>
  <c r="T65" i="67"/>
  <c r="C64" i="67"/>
  <c r="D65" i="67"/>
  <c r="D68" i="67"/>
  <c r="C67" i="67"/>
  <c r="D67" i="67" s="1"/>
  <c r="S69" i="67"/>
  <c r="B68" i="67"/>
  <c r="B67" i="67" s="1"/>
  <c r="U69" i="67"/>
  <c r="E68" i="67"/>
  <c r="E67" i="67" s="1"/>
  <c r="T73" i="67"/>
  <c r="C72" i="67"/>
  <c r="D73" i="67"/>
  <c r="U21" i="67"/>
  <c r="E20" i="67"/>
  <c r="E19" i="67" s="1"/>
  <c r="Y62" i="66"/>
  <c r="T63" i="66"/>
  <c r="B63" i="66" s="1"/>
  <c r="C15" i="67"/>
  <c r="D16" i="67"/>
  <c r="C44" i="67"/>
  <c r="D43" i="67"/>
  <c r="C48" i="67"/>
  <c r="D47" i="67"/>
  <c r="C52" i="67"/>
  <c r="D51" i="67"/>
  <c r="C57" i="67"/>
  <c r="D56" i="67"/>
  <c r="D76" i="67"/>
  <c r="C75" i="67"/>
  <c r="D75" i="67" s="1"/>
  <c r="B20" i="67"/>
  <c r="B19" i="67" s="1"/>
  <c r="F29" i="59"/>
  <c r="U65" i="67"/>
  <c r="E64" i="67"/>
  <c r="E63" i="67" s="1"/>
  <c r="U73" i="67"/>
  <c r="E72" i="67"/>
  <c r="E71" i="67" s="1"/>
  <c r="D81" i="67"/>
  <c r="C80" i="67"/>
  <c r="B16" i="67"/>
  <c r="B15" i="67" s="1"/>
  <c r="B14" i="67" s="1"/>
  <c r="B13" i="67" s="1"/>
  <c r="S17" i="67"/>
  <c r="V21" i="67"/>
  <c r="F20" i="67"/>
  <c r="F19" i="67" s="1"/>
  <c r="C20" i="67"/>
  <c r="B2" i="68"/>
  <c r="F14" i="68"/>
  <c r="F9" i="67"/>
  <c r="H59" i="43"/>
  <c r="H65" i="43"/>
  <c r="H63" i="43"/>
  <c r="D17" i="64"/>
  <c r="H87" i="43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D13" i="63"/>
  <c r="B82" i="63"/>
  <c r="B84" i="63"/>
  <c r="B81" i="63" s="1"/>
  <c r="B85" i="63"/>
  <c r="H76" i="43"/>
  <c r="H70" i="43"/>
  <c r="H75" i="43"/>
  <c r="H71" i="43"/>
  <c r="H74" i="43"/>
  <c r="W9" i="39"/>
  <c r="H66" i="43"/>
  <c r="H67" i="43"/>
  <c r="H64" i="43"/>
  <c r="AB9" i="39"/>
  <c r="AA12" i="39"/>
  <c r="E42" i="63"/>
  <c r="B40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D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G5" i="65"/>
  <c r="G8" i="65"/>
  <c r="H7" i="65"/>
  <c r="D7" i="65"/>
  <c r="G6" i="65"/>
  <c r="H6" i="65"/>
  <c r="D6" i="65"/>
  <c r="G4" i="65"/>
  <c r="H4" i="65"/>
  <c r="H8" i="65"/>
  <c r="E7" i="65"/>
  <c r="G7" i="65"/>
  <c r="H5" i="65"/>
  <c r="D4" i="65"/>
  <c r="F33" i="59" l="1"/>
  <c r="B17" i="9" s="1"/>
  <c r="H78" i="43"/>
  <c r="H77" i="43"/>
  <c r="H72" i="43"/>
  <c r="K2" i="65"/>
  <c r="K1" i="65"/>
  <c r="K4" i="65"/>
  <c r="K3" i="65"/>
  <c r="I3" i="65"/>
  <c r="E60" i="63"/>
  <c r="B58" i="63" s="1"/>
  <c r="C15" i="63" s="1"/>
  <c r="F8" i="67"/>
  <c r="F7" i="67" s="1"/>
  <c r="F6" i="67" s="1"/>
  <c r="V9" i="67"/>
  <c r="C19" i="67"/>
  <c r="D19" i="67" s="1"/>
  <c r="D20" i="67"/>
  <c r="B12" i="67"/>
  <c r="B11" i="67" s="1"/>
  <c r="B10" i="67" s="1"/>
  <c r="S13" i="67"/>
  <c r="T57" i="67"/>
  <c r="D57" i="67"/>
  <c r="C53" i="67"/>
  <c r="D52" i="67"/>
  <c r="D48" i="67"/>
  <c r="C49" i="67"/>
  <c r="D44" i="67"/>
  <c r="C45" i="67"/>
  <c r="C14" i="67"/>
  <c r="D15" i="67"/>
  <c r="Y61" i="66"/>
  <c r="T62" i="66"/>
  <c r="B62" i="66" s="1"/>
  <c r="D64" i="67"/>
  <c r="C63" i="67"/>
  <c r="D63" i="67" s="1"/>
  <c r="V65" i="66"/>
  <c r="E65" i="66" s="1"/>
  <c r="O65" i="66" s="1"/>
  <c r="V64" i="66"/>
  <c r="E64" i="66" s="1"/>
  <c r="AB61" i="66"/>
  <c r="W62" i="66"/>
  <c r="F62" i="66" s="1"/>
  <c r="U64" i="66"/>
  <c r="C64" i="66" s="1"/>
  <c r="U65" i="66"/>
  <c r="C65" i="66" s="1"/>
  <c r="I6" i="66"/>
  <c r="AC31" i="39"/>
  <c r="W31" i="39"/>
  <c r="AC35" i="39"/>
  <c r="W35" i="39"/>
  <c r="AA21" i="39"/>
  <c r="S21" i="39"/>
  <c r="T64" i="66"/>
  <c r="B64" i="66" s="1"/>
  <c r="L64" i="66" s="1"/>
  <c r="T65" i="66"/>
  <c r="B65" i="66" s="1"/>
  <c r="L65" i="66" s="1"/>
  <c r="I7" i="66"/>
  <c r="D58" i="39"/>
  <c r="E56" i="39"/>
  <c r="D7" i="68"/>
  <c r="D5" i="68"/>
  <c r="D80" i="67"/>
  <c r="C79" i="67"/>
  <c r="D79" i="67" s="1"/>
  <c r="D8" i="68"/>
  <c r="D72" i="67"/>
  <c r="C71" i="67"/>
  <c r="D71" i="67" s="1"/>
  <c r="AB65" i="66"/>
  <c r="W66" i="66"/>
  <c r="F66" i="66" s="1"/>
  <c r="P66" i="66" s="1"/>
  <c r="I10" i="66"/>
  <c r="I8" i="66"/>
  <c r="I14" i="66"/>
  <c r="I12" i="66"/>
  <c r="I13" i="66"/>
  <c r="I17" i="66"/>
  <c r="I16" i="66"/>
  <c r="D66" i="66"/>
  <c r="N66" i="66" s="1"/>
  <c r="M66" i="66"/>
  <c r="S7" i="39"/>
  <c r="AA7" i="39"/>
  <c r="R47" i="39" s="1"/>
  <c r="AB14" i="39"/>
  <c r="U14" i="39"/>
  <c r="AC12" i="39"/>
  <c r="W12" i="39"/>
  <c r="AA44" i="39"/>
  <c r="S44" i="39"/>
  <c r="D6" i="68"/>
  <c r="I5" i="66"/>
  <c r="I4" i="66"/>
  <c r="E8" i="67"/>
  <c r="E7" i="67" s="1"/>
  <c r="E6" i="67" s="1"/>
  <c r="U9" i="67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17" i="43"/>
  <c r="C16" i="43" s="1"/>
  <c r="S25" i="39"/>
  <c r="AA25" i="39"/>
  <c r="AC25" i="39"/>
  <c r="U25" i="39"/>
  <c r="AB25" i="39"/>
  <c r="AB27" i="39"/>
  <c r="U27" i="39"/>
  <c r="G3" i="65"/>
  <c r="G2" i="65"/>
  <c r="G1" i="65"/>
  <c r="E20" i="43"/>
  <c r="C23" i="64" l="1"/>
  <c r="G21" i="59"/>
  <c r="G12" i="9" s="1"/>
  <c r="R20" i="43"/>
  <c r="G20" i="43" s="1"/>
  <c r="C20" i="43" s="1"/>
  <c r="P20" i="43"/>
  <c r="S20" i="43"/>
  <c r="Q20" i="43"/>
  <c r="G9" i="59"/>
  <c r="C12" i="9" s="1"/>
  <c r="E47" i="39"/>
  <c r="R48" i="39"/>
  <c r="W64" i="66"/>
  <c r="F64" i="66" s="1"/>
  <c r="W65" i="66"/>
  <c r="F65" i="66" s="1"/>
  <c r="P65" i="66" s="1"/>
  <c r="L63" i="66"/>
  <c r="F56" i="39"/>
  <c r="E58" i="39"/>
  <c r="M64" i="66"/>
  <c r="M62" i="66"/>
  <c r="D64" i="66"/>
  <c r="M63" i="66"/>
  <c r="M61" i="66"/>
  <c r="M26" i="66"/>
  <c r="M59" i="66"/>
  <c r="M52" i="66"/>
  <c r="M44" i="66"/>
  <c r="M36" i="66"/>
  <c r="M28" i="66"/>
  <c r="M23" i="66"/>
  <c r="M51" i="66"/>
  <c r="M43" i="66"/>
  <c r="M35" i="66"/>
  <c r="M60" i="66"/>
  <c r="M20" i="66"/>
  <c r="M54" i="66"/>
  <c r="M46" i="66"/>
  <c r="M38" i="66"/>
  <c r="M30" i="66"/>
  <c r="M25" i="66"/>
  <c r="M53" i="66"/>
  <c r="M45" i="66"/>
  <c r="M37" i="66"/>
  <c r="M29" i="66"/>
  <c r="M19" i="66"/>
  <c r="M18" i="66"/>
  <c r="M22" i="66"/>
  <c r="M56" i="66"/>
  <c r="M48" i="66"/>
  <c r="M40" i="66"/>
  <c r="M32" i="66"/>
  <c r="M27" i="66"/>
  <c r="M55" i="66"/>
  <c r="M47" i="66"/>
  <c r="M39" i="66"/>
  <c r="M31" i="66"/>
  <c r="M24" i="66"/>
  <c r="M58" i="66"/>
  <c r="M50" i="66"/>
  <c r="M42" i="66"/>
  <c r="M34" i="66"/>
  <c r="M57" i="66"/>
  <c r="M21" i="66"/>
  <c r="M49" i="66"/>
  <c r="M41" i="66"/>
  <c r="M33" i="66"/>
  <c r="M17" i="66"/>
  <c r="M2" i="66" s="1"/>
  <c r="C27" i="63" s="1"/>
  <c r="W61" i="66"/>
  <c r="F61" i="66" s="1"/>
  <c r="W60" i="66"/>
  <c r="F60" i="66" s="1"/>
  <c r="O63" i="66"/>
  <c r="O64" i="66"/>
  <c r="O59" i="66"/>
  <c r="O55" i="66"/>
  <c r="O56" i="66"/>
  <c r="O53" i="66"/>
  <c r="O51" i="66"/>
  <c r="O49" i="66"/>
  <c r="O47" i="66"/>
  <c r="O45" i="66"/>
  <c r="O43" i="66"/>
  <c r="O41" i="66"/>
  <c r="O39" i="66"/>
  <c r="O37" i="66"/>
  <c r="O35" i="66"/>
  <c r="O33" i="66"/>
  <c r="O31" i="66"/>
  <c r="O29" i="66"/>
  <c r="O27" i="66"/>
  <c r="O22" i="66"/>
  <c r="O25" i="66"/>
  <c r="O21" i="66"/>
  <c r="O60" i="66"/>
  <c r="O20" i="66"/>
  <c r="O26" i="66"/>
  <c r="O30" i="66"/>
  <c r="O34" i="66"/>
  <c r="O38" i="66"/>
  <c r="O42" i="66"/>
  <c r="O46" i="66"/>
  <c r="O50" i="66"/>
  <c r="O54" i="66"/>
  <c r="O57" i="66"/>
  <c r="O17" i="66"/>
  <c r="O2" i="66" s="1"/>
  <c r="C29" i="63" s="1"/>
  <c r="O61" i="66"/>
  <c r="O18" i="66"/>
  <c r="O23" i="66"/>
  <c r="O24" i="66"/>
  <c r="O28" i="66"/>
  <c r="O32" i="66"/>
  <c r="O36" i="66"/>
  <c r="O40" i="66"/>
  <c r="O44" i="66"/>
  <c r="O48" i="66"/>
  <c r="O52" i="66"/>
  <c r="O58" i="66"/>
  <c r="O62" i="66"/>
  <c r="O19" i="66"/>
  <c r="L62" i="66"/>
  <c r="T45" i="67"/>
  <c r="D45" i="67"/>
  <c r="T49" i="67"/>
  <c r="D49" i="67"/>
  <c r="D65" i="66"/>
  <c r="N65" i="66" s="1"/>
  <c r="M65" i="66"/>
  <c r="P62" i="66"/>
  <c r="T61" i="66"/>
  <c r="B61" i="66" s="1"/>
  <c r="L61" i="66" s="1"/>
  <c r="T60" i="66"/>
  <c r="B60" i="66" s="1"/>
  <c r="D14" i="67"/>
  <c r="C13" i="67"/>
  <c r="T53" i="67"/>
  <c r="D53" i="67"/>
  <c r="I9" i="63" s="1"/>
  <c r="C9" i="63" s="1"/>
  <c r="B9" i="67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D5" i="43"/>
  <c r="C5" i="43"/>
  <c r="B17" i="59"/>
  <c r="B18" i="59" s="1"/>
  <c r="C22" i="64"/>
  <c r="F21" i="59"/>
  <c r="E41" i="43" l="1"/>
  <c r="C41" i="43" s="1"/>
  <c r="C38" i="43" s="1"/>
  <c r="E38" i="43" s="1"/>
  <c r="C21" i="63"/>
  <c r="E21" i="63" s="1"/>
  <c r="C19" i="63"/>
  <c r="E19" i="63" s="1"/>
  <c r="C20" i="63"/>
  <c r="C18" i="63"/>
  <c r="D13" i="67"/>
  <c r="T13" i="67"/>
  <c r="C12" i="67"/>
  <c r="L60" i="66"/>
  <c r="L20" i="66"/>
  <c r="L26" i="66"/>
  <c r="L30" i="66"/>
  <c r="L34" i="66"/>
  <c r="L38" i="66"/>
  <c r="L42" i="66"/>
  <c r="L46" i="66"/>
  <c r="L50" i="66"/>
  <c r="L54" i="66"/>
  <c r="L56" i="66"/>
  <c r="L24" i="66"/>
  <c r="L27" i="66"/>
  <c r="L28" i="66"/>
  <c r="L32" i="66"/>
  <c r="L36" i="66"/>
  <c r="L40" i="66"/>
  <c r="L44" i="66"/>
  <c r="L48" i="66"/>
  <c r="L52" i="66"/>
  <c r="L57" i="66"/>
  <c r="L22" i="66"/>
  <c r="L29" i="66"/>
  <c r="L33" i="66"/>
  <c r="L37" i="66"/>
  <c r="L41" i="66"/>
  <c r="L45" i="66"/>
  <c r="L49" i="66"/>
  <c r="L53" i="66"/>
  <c r="L58" i="66"/>
  <c r="L23" i="66"/>
  <c r="L17" i="66"/>
  <c r="L2" i="66" s="1"/>
  <c r="C26" i="63" s="1"/>
  <c r="L59" i="66"/>
  <c r="L25" i="66"/>
  <c r="L31" i="66"/>
  <c r="L35" i="66"/>
  <c r="L39" i="66"/>
  <c r="L43" i="66"/>
  <c r="L47" i="66"/>
  <c r="L51" i="66"/>
  <c r="L55" i="66"/>
  <c r="L21" i="66"/>
  <c r="L18" i="66"/>
  <c r="L19" i="66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17" i="66"/>
  <c r="P2" i="66" s="1"/>
  <c r="C30" i="63" s="1"/>
  <c r="P18" i="66"/>
  <c r="P19" i="66"/>
  <c r="N64" i="66"/>
  <c r="N63" i="66"/>
  <c r="N18" i="66"/>
  <c r="N62" i="66"/>
  <c r="N19" i="66"/>
  <c r="N55" i="66"/>
  <c r="N38" i="66"/>
  <c r="N54" i="66"/>
  <c r="N47" i="66"/>
  <c r="N32" i="66"/>
  <c r="N48" i="66"/>
  <c r="N26" i="66"/>
  <c r="N41" i="66"/>
  <c r="N23" i="66"/>
  <c r="N60" i="66"/>
  <c r="N27" i="66"/>
  <c r="N58" i="66"/>
  <c r="N25" i="66"/>
  <c r="N52" i="66"/>
  <c r="N53" i="66"/>
  <c r="N59" i="66"/>
  <c r="N30" i="66"/>
  <c r="N46" i="66"/>
  <c r="N24" i="66"/>
  <c r="N29" i="66"/>
  <c r="N40" i="66"/>
  <c r="N56" i="66"/>
  <c r="N33" i="66"/>
  <c r="N49" i="66"/>
  <c r="N31" i="66"/>
  <c r="N21" i="66"/>
  <c r="N57" i="66"/>
  <c r="N34" i="66"/>
  <c r="N50" i="66"/>
  <c r="N35" i="66"/>
  <c r="N28" i="66"/>
  <c r="N44" i="66"/>
  <c r="N22" i="66"/>
  <c r="N45" i="66"/>
  <c r="N20" i="66"/>
  <c r="N51" i="66"/>
  <c r="N43" i="66"/>
  <c r="N42" i="66"/>
  <c r="N36" i="66"/>
  <c r="N37" i="66"/>
  <c r="N39" i="66"/>
  <c r="N61" i="66"/>
  <c r="N17" i="66"/>
  <c r="N2" i="66" s="1"/>
  <c r="C28" i="63" s="1"/>
  <c r="F58" i="39"/>
  <c r="G56" i="39"/>
  <c r="C47" i="39"/>
  <c r="C48" i="39"/>
  <c r="B3" i="39" s="1"/>
  <c r="B8" i="67"/>
  <c r="B7" i="67" s="1"/>
  <c r="B6" i="67" s="1"/>
  <c r="S9" i="67"/>
  <c r="P61" i="66"/>
  <c r="P64" i="66"/>
  <c r="P63" i="66"/>
  <c r="E51" i="39"/>
  <c r="F51" i="39" s="1"/>
  <c r="E52" i="39"/>
  <c r="F52" i="39" s="1"/>
  <c r="I52" i="39"/>
  <c r="J52" i="39" s="1"/>
  <c r="C116" i="43"/>
  <c r="D114" i="43"/>
  <c r="C29" i="43"/>
  <c r="E29" i="43" s="1"/>
  <c r="C33" i="43"/>
  <c r="C34" i="43"/>
  <c r="C37" i="43"/>
  <c r="C36" i="43"/>
  <c r="C35" i="43"/>
  <c r="C28" i="64"/>
  <c r="C30" i="64"/>
  <c r="B3" i="64"/>
  <c r="F11" i="59"/>
  <c r="F12" i="9"/>
  <c r="F14" i="9" s="1"/>
  <c r="G38" i="43" l="1"/>
  <c r="I38" i="43" s="1"/>
  <c r="C39" i="43"/>
  <c r="G39" i="43" s="1"/>
  <c r="I39" i="43" s="1"/>
  <c r="F6" i="59"/>
  <c r="G58" i="39"/>
  <c r="H56" i="39"/>
  <c r="D12" i="67"/>
  <c r="C11" i="67"/>
  <c r="C22" i="63"/>
  <c r="B5" i="63" s="1"/>
  <c r="F7" i="59" s="1"/>
  <c r="E20" i="63"/>
  <c r="B4" i="63"/>
  <c r="E18" i="63"/>
  <c r="B3" i="63"/>
  <c r="C30" i="43"/>
  <c r="E30" i="43" s="1"/>
  <c r="G36" i="43"/>
  <c r="I36" i="43" s="1"/>
  <c r="E36" i="43"/>
  <c r="E39" i="43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C29" i="64"/>
  <c r="E29" i="64" s="1"/>
  <c r="E30" i="64"/>
  <c r="E28" i="64"/>
  <c r="C27" i="64"/>
  <c r="E27" i="64" s="1"/>
  <c r="F5" i="59" l="1"/>
  <c r="C10" i="67"/>
  <c r="D11" i="67"/>
  <c r="I56" i="39"/>
  <c r="H58" i="39"/>
  <c r="C27" i="43"/>
  <c r="C26" i="43"/>
  <c r="B2" i="43" s="1"/>
  <c r="F8" i="59" l="1"/>
  <c r="B5" i="9"/>
  <c r="J56" i="39"/>
  <c r="I58" i="39"/>
  <c r="D10" i="67"/>
  <c r="C9" i="67"/>
  <c r="I19" i="43"/>
  <c r="B11" i="9" l="1"/>
  <c r="F10" i="59"/>
  <c r="B13" i="9" s="1"/>
  <c r="F9" i="59"/>
  <c r="K56" i="39"/>
  <c r="J58" i="39"/>
  <c r="T9" i="67"/>
  <c r="D9" i="67"/>
  <c r="C8" i="67"/>
  <c r="B12" i="9" l="1"/>
  <c r="F4" i="59"/>
  <c r="F24" i="59" s="1"/>
  <c r="B14" i="9"/>
  <c r="D8" i="67"/>
  <c r="C7" i="67"/>
  <c r="K58" i="39"/>
  <c r="L56" i="39"/>
  <c r="F35" i="59" l="1"/>
  <c r="B18" i="9" s="1"/>
  <c r="C11" i="68" s="1"/>
  <c r="B15" i="9"/>
  <c r="F25" i="59"/>
  <c r="M56" i="39"/>
  <c r="L58" i="39"/>
  <c r="D7" i="67"/>
  <c r="C6" i="67"/>
  <c r="D6" i="67" s="1"/>
  <c r="B16" i="9" l="1"/>
  <c r="H16" i="9" s="1"/>
  <c r="F36" i="59"/>
  <c r="B19" i="9" s="1"/>
  <c r="N56" i="39"/>
  <c r="M58" i="39"/>
  <c r="H19" i="9" l="1"/>
  <c r="B11" i="68"/>
  <c r="N58" i="39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<sst xmlns="http://schemas.openxmlformats.org/spreadsheetml/2006/main" count="3953" uniqueCount="1795">
  <si>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</si>
  <si>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</si>
  <si>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</si>
  <si>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</si>
  <si>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</si>
  <si>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</si>
  <si>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</si>
  <si>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</si>
  <si>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</si>
  <si>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</si>
  <si>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</si>
  <si>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</si>
  <si>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</si>
  <si>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</si>
  <si>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</si>
  <si>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</si>
  <si>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</si>
  <si>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</si>
  <si>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</si>
  <si>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</si>
  <si>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</si>
  <si>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</si>
  <si>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</si>
  <si>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</si>
  <si>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</si>
  <si>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</si>
  <si>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</si>
  <si>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</si>
  <si>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</si>
  <si>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</si>
  <si>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</si>
  <si>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</si>
  <si>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</si>
  <si>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</si>
  <si>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</si>
  <si>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</si>
  <si>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</si>
  <si>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</si>
  <si>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</si>
  <si>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</si>
  <si>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</si>
  <si>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</si>
  <si>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</si>
  <si>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</si>
  <si>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</si>
  <si>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</si>
  <si>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</si>
  <si>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</si>
  <si>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</si>
  <si>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</si>
  <si>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</si>
  <si>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</si>
  <si>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</si>
  <si>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</si>
  <si>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</si>
  <si>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</si>
  <si>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</si>
  <si>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</si>
  <si>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</si>
  <si>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</si>
  <si>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</si>
  <si>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</si>
  <si>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</si>
  <si>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</si>
  <si>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</si>
  <si>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</si>
  <si>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</si>
  <si>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</si>
  <si>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</si>
  <si>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</si>
  <si>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</si>
  <si>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</si>
  <si>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</si>
  <si>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</si>
  <si>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</si>
  <si>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</si>
  <si>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</si>
  <si>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</si>
  <si>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</si>
  <si>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</si>
  <si>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</si>
  <si>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</si>
  <si>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</si>
  <si>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</si>
  <si>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</si>
  <si>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</si>
  <si>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</si>
  <si>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</si>
  <si>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</si>
  <si>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</si>
  <si>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</si>
  <si>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</si>
  <si>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</si>
  <si>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</si>
  <si>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</si>
  <si>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</si>
  <si>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</si>
  <si>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</si>
  <si>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</si>
  <si>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</si>
  <si>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</si>
  <si>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</si>
  <si>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</si>
  <si>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</si>
  <si>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</si>
  <si>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</si>
  <si>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</si>
  <si>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</si>
  <si>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</si>
  <si>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</si>
  <si>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</si>
  <si>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</si>
  <si>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</si>
  <si>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</si>
  <si>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</si>
  <si>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</si>
  <si>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</si>
  <si>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</si>
  <si>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</si>
  <si>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</si>
  <si>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</si>
  <si>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</si>
  <si>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</si>
  <si>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</si>
  <si>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</si>
  <si>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</si>
  <si>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</si>
  <si>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</si>
  <si>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</si>
  <si>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</si>
  <si>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</si>
  <si>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</si>
  <si>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</si>
  <si>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</si>
  <si>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</si>
  <si>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</si>
  <si>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</si>
  <si>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</si>
  <si>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</si>
  <si>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</si>
  <si>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</si>
  <si>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</si>
  <si>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</si>
  <si>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</si>
  <si>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</si>
  <si>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</si>
  <si>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</si>
  <si>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</si>
  <si>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</si>
  <si>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</si>
  <si>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</si>
  <si>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</si>
  <si>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</si>
  <si>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</si>
  <si>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</si>
  <si>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</si>
  <si>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</si>
  <si>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</si>
  <si>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</si>
  <si>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</si>
  <si>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</si>
  <si>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</si>
  <si>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</si>
  <si>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</si>
  <si>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</si>
  <si>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</si>
  <si>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</si>
  <si>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</si>
  <si>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</si>
  <si>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</si>
  <si>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</si>
  <si>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</si>
  <si>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</si>
  <si>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</si>
  <si>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</si>
  <si>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</si>
  <si>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</si>
  <si>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</si>
  <si>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</si>
  <si>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</si>
  <si>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</si>
  <si>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</si>
  <si>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</si>
  <si>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</si>
  <si>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</si>
  <si>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</si>
  <si>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</si>
  <si>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</si>
  <si>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</si>
  <si>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</si>
  <si>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</si>
  <si>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</si>
  <si>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</si>
  <si>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</si>
  <si>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</si>
  <si>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</si>
  <si>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</si>
  <si>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</si>
  <si>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</si>
  <si>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</si>
  <si>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</si>
  <si>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</si>
  <si>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</si>
  <si>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</si>
  <si>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</si>
  <si>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</si>
  <si>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</si>
  <si>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</si>
  <si>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</si>
  <si>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</si>
  <si>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</si>
  <si>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</si>
  <si>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</si>
  <si>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</si>
  <si>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</si>
  <si>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</si>
  <si>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</si>
  <si>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</si>
  <si>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</si>
  <si>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</si>
  <si>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</si>
  <si>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</si>
  <si>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</si>
  <si>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</si>
  <si>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</si>
  <si>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</si>
  <si>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</si>
  <si>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</si>
  <si>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</si>
  <si>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</si>
  <si>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</si>
  <si>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</si>
  <si>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</si>
  <si>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</si>
  <si>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</si>
  <si>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</si>
  <si>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</si>
  <si>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</si>
  <si>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</si>
  <si>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</si>
  <si>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</si>
  <si>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</si>
  <si>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</si>
  <si>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</si>
  <si>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</si>
  <si>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</si>
  <si>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</si>
  <si>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</si>
  <si>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</si>
  <si>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</si>
  <si>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</si>
  <si>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</si>
  <si>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</si>
  <si>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</si>
  <si>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</si>
  <si>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</si>
  <si>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</si>
  <si>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</si>
  <si>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</si>
  <si>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</si>
  <si>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</si>
  <si>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</si>
  <si>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</si>
  <si>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</si>
  <si>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</si>
  <si>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</si>
  <si>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</si>
  <si>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</si>
  <si>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</si>
  <si>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</si>
  <si>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</si>
  <si>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</si>
  <si>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</si>
  <si>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</si>
  <si>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</si>
  <si>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</si>
  <si>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</si>
  <si>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</si>
  <si>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</si>
  <si>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</si>
  <si>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</si>
  <si>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</si>
  <si>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</si>
  <si>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</si>
  <si>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</si>
  <si>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</si>
  <si>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</si>
  <si>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</si>
  <si>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</si>
  <si>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</si>
  <si>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</si>
  <si>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</si>
  <si>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</si>
  <si>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</si>
  <si>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</si>
  <si>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</si>
  <si>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</si>
  <si>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</si>
  <si>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</si>
  <si>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</si>
  <si>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</si>
  <si>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</si>
  <si>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</si>
  <si>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</si>
  <si>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</si>
  <si>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</si>
  <si>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</si>
  <si>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</si>
  <si>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</si>
  <si>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</si>
  <si>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</si>
  <si>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</si>
  <si>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</si>
  <si>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</si>
  <si>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</si>
  <si>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</si>
  <si>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</si>
  <si>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</si>
  <si>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</si>
  <si>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</si>
  <si>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</si>
  <si>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</si>
  <si>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</si>
  <si>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</si>
  <si>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</si>
  <si>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</si>
  <si>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</si>
  <si>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</si>
  <si>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</si>
  <si>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</si>
  <si>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</si>
  <si>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</si>
  <si>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</si>
  <si>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</si>
  <si>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</si>
  <si>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</si>
  <si>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</si>
  <si>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</si>
  <si>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</si>
  <si>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</si>
  <si>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</si>
  <si>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</si>
  <si>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</si>
  <si>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</si>
  <si>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</si>
  <si>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</si>
  <si>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</si>
  <si>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</si>
  <si>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</si>
  <si>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</si>
  <si>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</si>
  <si>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</si>
  <si>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</si>
  <si>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</si>
  <si>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</si>
  <si>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</si>
  <si>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</si>
  <si>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</si>
  <si>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</si>
  <si>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</si>
  <si>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</si>
  <si>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</si>
  <si>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</si>
  <si>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</si>
  <si>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</si>
  <si>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</si>
  <si>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</si>
  <si>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</si>
  <si>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</si>
  <si>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</si>
  <si>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</si>
  <si>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</si>
  <si>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</si>
  <si>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</si>
  <si>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</si>
  <si>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</si>
  <si>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</si>
  <si>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</si>
  <si>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</si>
  <si>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</si>
  <si>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</si>
  <si>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</si>
  <si>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</si>
  <si>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</si>
  <si>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</si>
  <si>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</si>
  <si>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</si>
  <si>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</si>
  <si>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</si>
  <si>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</si>
  <si>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</si>
  <si>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</si>
  <si>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</si>
  <si>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</si>
  <si>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</si>
  <si>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</si>
  <si>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</si>
  <si>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</si>
  <si>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</si>
  <si>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</si>
  <si>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</si>
  <si>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</si>
  <si>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</si>
  <si>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</si>
  <si>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</si>
  <si>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</si>
  <si>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</si>
  <si>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</si>
  <si>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</si>
  <si>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</si>
  <si>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</si>
  <si>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</si>
  <si>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</si>
  <si>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</si>
  <si>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</si>
  <si>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</si>
  <si>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</si>
  <si>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</si>
  <si>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</si>
  <si>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</si>
  <si>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</si>
  <si>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</si>
  <si>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</si>
  <si>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</si>
  <si>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</si>
  <si>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</si>
  <si>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</si>
  <si>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</si>
  <si>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</si>
  <si>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</si>
  <si>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</si>
  <si>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</si>
  <si>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</si>
  <si>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</si>
  <si>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</si>
  <si>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</si>
  <si>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</si>
  <si>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</si>
  <si>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</si>
  <si>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</si>
  <si>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</si>
  <si>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</si>
  <si>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</si>
  <si>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</si>
  <si>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</si>
  <si>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</si>
  <si>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</si>
  <si>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</si>
  <si>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</si>
  <si>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</si>
  <si>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</si>
  <si>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</si>
  <si>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</si>
  <si>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</si>
  <si>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</si>
  <si>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</si>
  <si>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</si>
  <si>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</si>
  <si>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</si>
  <si>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</si>
  <si>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</si>
  <si>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</si>
  <si>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</si>
  <si>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</si>
  <si>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</si>
  <si>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</si>
  <si>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</si>
  <si>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</si>
  <si>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</si>
  <si>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</si>
  <si>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</si>
  <si>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</si>
  <si>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</si>
  <si>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</si>
  <si>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</si>
  <si>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</si>
  <si>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</si>
  <si>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</si>
  <si>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</si>
  <si>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</si>
  <si>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</si>
  <si>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</si>
  <si>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</si>
  <si>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</si>
  <si>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</si>
  <si>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</si>
  <si>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</si>
  <si>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</si>
  <si>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</si>
  <si>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</si>
  <si>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</si>
  <si>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</si>
  <si>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</si>
  <si>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</si>
  <si>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</si>
  <si>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</si>
  <si>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</si>
  <si>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</si>
  <si>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</si>
  <si>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</si>
  <si>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</si>
  <si>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</si>
  <si>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</si>
  <si>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</si>
  <si>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</si>
  <si>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</si>
  <si>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</si>
  <si>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</si>
  <si>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</si>
  <si>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</si>
  <si>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</si>
  <si>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</si>
  <si>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</si>
  <si>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</si>
  <si>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</si>
  <si>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</si>
  <si>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</si>
  <si>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</si>
  <si>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</si>
  <si>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</si>
  <si>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</si>
  <si>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</si>
  <si>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</si>
  <si>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</si>
  <si>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</si>
  <si>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</si>
  <si>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</si>
  <si>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</si>
  <si>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</si>
  <si>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</si>
  <si>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</si>
  <si>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</si>
  <si>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</si>
  <si>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</si>
  <si>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</si>
  <si>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</si>
  <si>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</si>
  <si>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</si>
  <si>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</si>
  <si>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</si>
  <si>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</si>
  <si>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</si>
  <si>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</si>
  <si>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</si>
  <si>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</si>
  <si>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</si>
  <si>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</si>
  <si>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</si>
  <si>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</si>
  <si>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</si>
  <si>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</si>
  <si>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</si>
  <si>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</si>
  <si>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</si>
  <si>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</si>
  <si>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</si>
  <si>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</si>
  <si>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</si>
  <si>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</si>
  <si>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</si>
  <si>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</si>
  <si>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</si>
  <si>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</si>
  <si>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</si>
  <si>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</si>
  <si>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</si>
  <si>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</si>
  <si>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</si>
  <si>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</si>
  <si>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</si>
  <si>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</si>
  <si>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</si>
  <si>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</si>
  <si>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</si>
  <si>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</si>
  <si>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</si>
  <si>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</si>
  <si>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</si>
  <si>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</si>
  <si>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</si>
  <si>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</si>
  <si>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</si>
  <si>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</si>
  <si>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</si>
  <si>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</si>
  <si>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</si>
  <si>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</si>
  <si>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</si>
  <si>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</si>
  <si>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</si>
  <si>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</si>
  <si>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</si>
  <si>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</si>
  <si>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</si>
  <si>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</si>
  <si>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</si>
  <si>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</si>
  <si>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</si>
  <si>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</si>
  <si>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</si>
  <si>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</si>
  <si>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</si>
  <si>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</si>
  <si>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</si>
  <si>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</si>
  <si>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</si>
  <si>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</si>
  <si>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</si>
  <si>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</si>
  <si>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</si>
  <si>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</si>
  <si>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</si>
  <si>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</si>
  <si>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</si>
  <si>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</si>
  <si>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</si>
  <si>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</si>
  <si>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</si>
  <si>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</si>
  <si>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</si>
  <si>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</si>
  <si>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</si>
  <si>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</si>
  <si>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</si>
  <si>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</si>
  <si>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</si>
  <si>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</si>
  <si>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</si>
  <si>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</si>
  <si>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</si>
  <si>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</si>
  <si>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</si>
  <si>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</si>
  <si>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</si>
  <si>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</si>
  <si>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</si>
  <si>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</si>
  <si>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</si>
  <si>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</si>
  <si>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</si>
  <si>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</si>
  <si>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</si>
  <si>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</si>
  <si>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</si>
  <si>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</si>
  <si>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</si>
  <si>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</si>
  <si>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</si>
  <si>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</si>
  <si>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</si>
  <si>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</si>
  <si>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</si>
  <si>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</si>
  <si>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</si>
  <si>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</si>
  <si>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</si>
  <si>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</si>
  <si>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</si>
  <si>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</si>
  <si>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</si>
  <si>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</si>
  <si>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</si>
  <si>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</si>
  <si>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</si>
  <si>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</si>
  <si>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</si>
  <si>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</si>
  <si>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</si>
  <si>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</si>
  <si>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</si>
  <si>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</si>
  <si>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</si>
  <si>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</si>
  <si>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</si>
  <si>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</si>
  <si>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</si>
  <si>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</si>
  <si>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</si>
  <si>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</si>
  <si>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</si>
  <si>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</si>
  <si>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</si>
  <si>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</si>
  <si>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</si>
  <si>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</si>
  <si>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</si>
  <si>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</si>
  <si>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</si>
  <si>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</si>
  <si>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</si>
  <si>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</si>
  <si>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</si>
  <si>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</si>
  <si>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</si>
  <si>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</si>
  <si>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</si>
  <si>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</si>
  <si>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</si>
  <si>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</si>
  <si>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</si>
  <si>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</si>
  <si>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</si>
  <si>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</si>
  <si>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</si>
  <si>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</si>
  <si>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</si>
  <si>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</si>
  <si>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</si>
  <si>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</si>
  <si>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</si>
  <si>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</si>
  <si>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</si>
  <si>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</si>
  <si>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</si>
  <si>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</si>
  <si>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</si>
  <si>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</si>
  <si>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</si>
  <si>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</si>
  <si>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</si>
  <si>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</si>
  <si>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</si>
  <si>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</si>
  <si>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</si>
  <si>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</si>
  <si>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</si>
  <si>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</si>
  <si>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</si>
  <si>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</si>
  <si>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</si>
  <si>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</si>
  <si>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</si>
  <si>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</si>
  <si>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</si>
  <si>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</si>
  <si>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</si>
  <si>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</si>
  <si>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</si>
  <si>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</si>
  <si>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</si>
  <si>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</si>
  <si>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</si>
  <si>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</si>
  <si>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</si>
  <si>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</si>
  <si>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</si>
  <si>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</si>
  <si>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</si>
  <si>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</si>
  <si>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</si>
  <si>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</si>
  <si>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</si>
  <si>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</si>
  <si>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</si>
  <si>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</si>
  <si>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</si>
  <si>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</si>
  <si>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</si>
  <si>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</si>
  <si>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</si>
  <si>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</si>
  <si>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</si>
  <si>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</si>
  <si>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</si>
  <si>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</si>
  <si>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</si>
  <si>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</si>
  <si>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</si>
  <si>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</si>
  <si>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</si>
  <si>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</si>
  <si>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</si>
  <si>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</si>
  <si>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</si>
  <si>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</si>
  <si>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</si>
  <si>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</si>
  <si>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</si>
  <si>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</si>
  <si>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</si>
  <si>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</si>
  <si>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</si>
  <si>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</si>
  <si>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</si>
  <si>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</si>
  <si>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</si>
  <si>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</si>
  <si>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</si>
  <si>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</si>
  <si>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</si>
  <si>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</si>
  <si>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</si>
  <si>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</si>
  <si>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</si>
  <si>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</si>
  <si>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</si>
  <si>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</si>
  <si>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</si>
  <si>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</si>
  <si>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</si>
  <si>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</si>
  <si>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</si>
  <si>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</si>
  <si>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</si>
  <si>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</si>
  <si>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</si>
  <si>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</si>
  <si>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</si>
  <si>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</si>
  <si>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</si>
  <si>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</si>
  <si>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</si>
  <si>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</si>
  <si>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</si>
  <si>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</si>
  <si>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</si>
  <si>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</si>
  <si>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</si>
  <si>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</si>
  <si>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</si>
  <si>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</si>
  <si>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</si>
  <si>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</si>
  <si>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</si>
  <si>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</si>
  <si>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</si>
  <si>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</si>
  <si>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</si>
  <si>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</si>
  <si>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</si>
  <si>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</si>
  <si>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</si>
  <si>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</si>
  <si>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</si>
  <si>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</si>
  <si>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</si>
  <si>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</si>
  <si>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</si>
  <si>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</si>
  <si>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</si>
  <si>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</si>
  <si>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</si>
  <si>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</si>
  <si>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</si>
  <si>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</si>
  <si>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</si>
  <si>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</si>
  <si>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</si>
  <si>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</si>
  <si>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</si>
  <si>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</si>
  <si>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</si>
  <si>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</si>
  <si>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</si>
  <si>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</si>
  <si>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</si>
  <si>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</si>
  <si>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</si>
  <si>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</si>
  <si>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</si>
  <si>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</si>
  <si>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</si>
  <si>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</si>
  <si>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</si>
  <si>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</si>
  <si>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</si>
  <si>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</si>
  <si>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</si>
  <si>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</si>
  <si>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</si>
  <si>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</si>
  <si>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</si>
  <si>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</si>
  <si>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</si>
  <si>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</si>
  <si>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</si>
  <si>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</si>
  <si>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</si>
  <si>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</si>
  <si>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</si>
  <si>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</si>
  <si>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</si>
  <si>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</si>
  <si>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</si>
  <si>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</si>
  <si>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</si>
  <si>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</si>
  <si>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</si>
  <si>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</si>
  <si>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</si>
  <si>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</si>
  <si>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</si>
  <si>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</si>
  <si>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</si>
  <si>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</si>
  <si>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</si>
  <si>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</si>
  <si>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</si>
  <si>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</si>
  <si>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</si>
  <si>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</si>
  <si>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</si>
  <si>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</si>
  <si>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</si>
  <si>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</si>
  <si>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</si>
  <si>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</si>
  <si>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</si>
  <si>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</si>
  <si>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</si>
  <si>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</si>
  <si>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</si>
  <si>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</si>
  <si>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</si>
  <si>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</si>
  <si>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</si>
  <si>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</si>
  <si>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</si>
  <si>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</si>
  <si>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</si>
  <si>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</si>
  <si>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</si>
  <si>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</si>
  <si>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</si>
  <si>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</si>
  <si>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</si>
  <si>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</si>
  <si>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</si>
  <si>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</si>
  <si>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</si>
  <si>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</si>
  <si>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</si>
  <si>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</si>
  <si>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</si>
  <si>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</si>
  <si>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</si>
  <si>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</si>
  <si>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</si>
  <si>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</si>
  <si>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</si>
  <si>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</si>
  <si>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</si>
  <si>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</si>
  <si>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</si>
  <si>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</si>
  <si>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</si>
  <si>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</si>
  <si>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</si>
  <si>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</si>
  <si>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</si>
  <si>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</si>
  <si>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</si>
  <si>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</si>
  <si>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</si>
  <si>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</si>
  <si>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</si>
  <si>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</si>
  <si>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</si>
  <si>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</si>
  <si>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</si>
  <si>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</si>
  <si>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</si>
  <si>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</si>
  <si>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</si>
  <si>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</si>
  <si>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</si>
  <si>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</si>
  <si>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</si>
  <si>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</si>
  <si>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</si>
  <si>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</si>
  <si>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</si>
  <si>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</si>
  <si>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</si>
  <si>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</si>
  <si>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</si>
  <si>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</si>
  <si>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</si>
  <si>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</si>
  <si>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</si>
  <si>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</si>
  <si>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</si>
  <si>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</si>
  <si>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</si>
  <si>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</si>
  <si>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</si>
  <si>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</si>
  <si>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</si>
  <si>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</si>
  <si>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</si>
  <si>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</si>
  <si>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</si>
  <si>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</si>
  <si>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</si>
  <si>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</si>
  <si>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</si>
  <si>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</si>
  <si>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</si>
  <si>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</si>
  <si>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</si>
  <si>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</si>
  <si>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</si>
  <si>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</si>
  <si>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</si>
  <si>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</si>
  <si>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</si>
  <si>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</si>
  <si>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</si>
  <si>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</si>
  <si>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</si>
  <si>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</si>
  <si>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</si>
  <si>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</si>
  <si>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</si>
  <si>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</si>
  <si>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</si>
  <si>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</si>
  <si>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</si>
  <si>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</si>
  <si>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</si>
  <si>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</si>
  <si>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</si>
  <si>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</si>
  <si>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</si>
  <si>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</si>
  <si>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</si>
  <si>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</si>
  <si>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</si>
  <si>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</si>
  <si>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</si>
  <si>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</si>
  <si>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</si>
  <si>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</si>
  <si>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</si>
  <si>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</si>
  <si>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</si>
  <si>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</si>
  <si>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</si>
  <si>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</si>
  <si>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</si>
  <si>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</si>
  <si>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</si>
  <si>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</si>
  <si>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</si>
  <si>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</si>
  <si>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</si>
  <si>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</si>
  <si>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</si>
  <si>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</si>
  <si>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</si>
  <si>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</si>
  <si>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</si>
  <si>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</si>
  <si>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</si>
  <si>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</si>
  <si>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</si>
  <si>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</si>
  <si>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</si>
  <si>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</si>
  <si>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</si>
  <si>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</si>
  <si>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</si>
  <si>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</si>
  <si>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</si>
  <si>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</si>
  <si>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</si>
  <si>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</si>
  <si>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</si>
  <si>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</si>
  <si>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</si>
  <si>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</si>
  <si>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</si>
  <si>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</si>
  <si>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</si>
  <si>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</si>
  <si>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</si>
  <si>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</si>
  <si>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</si>
  <si>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</si>
  <si>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</si>
  <si>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</si>
  <si>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</si>
  <si>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</si>
  <si>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</si>
  <si>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</si>
  <si>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</si>
  <si>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</si>
  <si>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</si>
  <si>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</si>
  <si>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</si>
  <si>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</si>
  <si>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</si>
  <si>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</si>
  <si>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</si>
  <si>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</si>
  <si>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</si>
  <si>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</si>
  <si>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</si>
  <si>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</si>
  <si>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</si>
  <si>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</si>
  <si>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</si>
  <si>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</si>
  <si>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</si>
  <si>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</si>
  <si>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</si>
  <si>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</si>
  <si>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</si>
  <si>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</si>
  <si>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</si>
  <si>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</si>
  <si>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</si>
  <si>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</si>
  <si>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</si>
  <si>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</si>
  <si>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</si>
  <si>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</si>
  <si>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</si>
  <si>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</si>
  <si>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</si>
  <si>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</si>
  <si>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</si>
  <si>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</si>
  <si>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</si>
  <si>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</si>
  <si>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</si>
  <si>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</si>
  <si>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</si>
  <si>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</si>
  <si>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</si>
  <si>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</si>
  <si>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</si>
  <si>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</si>
  <si>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</si>
  <si>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</si>
  <si>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</si>
  <si>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</si>
  <si>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</si>
  <si>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</si>
  <si>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</si>
  <si>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</si>
  <si>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</si>
  <si>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</si>
  <si>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</si>
  <si>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</si>
  <si>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</si>
  <si>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</si>
  <si>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</si>
  <si>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</si>
  <si>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</si>
  <si>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</si>
  <si>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</si>
  <si>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</si>
  <si>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</si>
  <si>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</si>
  <si>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</si>
  <si>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</si>
  <si>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</si>
  <si>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</si>
  <si>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</si>
  <si>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</si>
  <si>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</si>
  <si>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</si>
  <si>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</si>
  <si>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</si>
  <si>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</si>
  <si>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</si>
  <si>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</si>
  <si>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</si>
  <si>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</si>
  <si>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</si>
  <si>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</si>
  <si>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</si>
  <si>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</si>
  <si>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</si>
  <si>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</si>
  <si>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</si>
  <si>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</si>
  <si>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</si>
  <si>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</si>
  <si>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</si>
  <si>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</si>
  <si>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</si>
  <si>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</si>
  <si>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</si>
  <si>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</si>
  <si>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</si>
  <si>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</si>
  <si>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</si>
  <si>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</si>
  <si>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</si>
  <si>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</si>
  <si>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</si>
  <si>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</si>
  <si>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</si>
  <si>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</si>
  <si>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</si>
  <si>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</si>
  <si>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</si>
  <si>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</si>
  <si>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</si>
  <si>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</si>
  <si>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</si>
  <si>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</si>
  <si>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</si>
  <si>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</si>
  <si>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</si>
  <si>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</si>
  <si>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</si>
  <si>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</si>
  <si>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</si>
  <si>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</si>
  <si>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</si>
  <si>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</si>
  <si>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</si>
  <si>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</si>
  <si>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</si>
  <si>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</si>
  <si>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</si>
  <si>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</si>
  <si>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</si>
  <si>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</si>
  <si>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</si>
  <si>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</si>
  <si>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</si>
  <si>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</si>
  <si>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</si>
  <si>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</si>
  <si>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</si>
  <si>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</si>
  <si>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</si>
  <si>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</si>
  <si>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</si>
  <si>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</si>
  <si>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</si>
  <si>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</si>
  <si>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</si>
  <si>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</si>
  <si>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</si>
  <si>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</si>
  <si>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</si>
  <si>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</si>
  <si>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</si>
  <si>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</si>
  <si>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</si>
  <si>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</si>
  <si>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</si>
  <si>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</si>
  <si>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</si>
  <si>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</si>
  <si>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</si>
  <si>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</si>
  <si>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</si>
  <si>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</si>
  <si>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</si>
  <si>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</si>
  <si>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</si>
  <si>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</si>
  <si>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</si>
  <si>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</si>
  <si>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</si>
  <si>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</si>
  <si>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</si>
  <si>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</si>
  <si>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</si>
  <si>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</si>
  <si>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</si>
  <si>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</si>
  <si>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</si>
  <si>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</si>
  <si>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</si>
  <si>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</si>
  <si>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</si>
  <si>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</si>
  <si>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</si>
  <si>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</si>
  <si>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</si>
  <si>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</si>
  <si>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</si>
  <si>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</si>
  <si>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</si>
  <si>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</si>
  <si>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</si>
  <si>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</si>
  <si>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</si>
  <si>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</si>
  <si>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</si>
  <si>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</si>
  <si>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</si>
  <si>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</si>
  <si>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</si>
  <si>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</si>
  <si>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</si>
  <si>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</si>
  <si>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</si>
  <si>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</si>
  <si>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</si>
  <si>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</si>
  <si>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</si>
  <si>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</si>
  <si>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</si>
  <si>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</si>
  <si>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</si>
  <si>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</si>
  <si>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</si>
  <si>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</si>
  <si>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</si>
  <si>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</si>
  <si>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</si>
  <si>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</si>
  <si>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</si>
  <si>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</si>
  <si>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</si>
  <si>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</si>
  <si>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</si>
  <si>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</si>
  <si>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</si>
  <si>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</si>
  <si>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</si>
  <si>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</si>
  <si>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</si>
  <si>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</si>
  <si>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</si>
  <si>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</si>
  <si>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</si>
  <si>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</si>
  <si>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</si>
  <si>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</si>
  <si>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</si>
  <si>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</si>
  <si>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</si>
  <si>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</si>
  <si>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</si>
  <si>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</si>
  <si>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</si>
  <si>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</si>
  <si>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</si>
  <si>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</si>
  <si>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</si>
  <si>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</si>
  <si>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</si>
  <si>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</si>
  <si>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</si>
  <si>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</si>
  <si>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</si>
  <si>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</si>
  <si>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</si>
  <si>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</si>
  <si>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</si>
  <si>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</si>
  <si>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</si>
  <si>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</si>
  <si>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</si>
  <si>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</si>
  <si>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</si>
  <si>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</si>
  <si>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</si>
  <si>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</si>
  <si>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</si>
  <si>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</si>
  <si>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</si>
  <si>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</si>
  <si>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</si>
  <si>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</si>
  <si>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</si>
  <si>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</si>
  <si>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</si>
  <si>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</si>
  <si>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</si>
  <si>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</si>
  <si>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</si>
  <si>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</si>
  <si>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</si>
  <si>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</si>
  <si>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</si>
  <si>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</si>
  <si>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</si>
  <si>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</si>
  <si>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</si>
  <si>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</si>
  <si>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</si>
  <si>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</si>
  <si>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</si>
  <si>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</si>
  <si>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</si>
  <si>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</si>
  <si>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</si>
  <si>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</si>
  <si>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</si>
  <si>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</si>
  <si>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</si>
  <si>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</si>
  <si>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</si>
  <si>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</si>
  <si>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</si>
  <si>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</si>
  <si>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</si>
  <si>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</si>
  <si>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</si>
  <si>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</si>
  <si>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</si>
  <si>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</si>
  <si>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</si>
  <si>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</si>
  <si>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</si>
  <si>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</si>
  <si>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</si>
  <si>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</si>
  <si>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</si>
  <si>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</si>
  <si>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</si>
  <si>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</si>
  <si>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</si>
  <si>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</si>
  <si>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</si>
  <si>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</si>
  <si>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</si>
  <si>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</si>
  <si>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</si>
  <si>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</si>
  <si>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</si>
  <si>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</si>
  <si>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</si>
  <si>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</si>
  <si>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</si>
  <si>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</si>
  <si>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</si>
  <si>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</si>
  <si>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</si>
  <si>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</si>
  <si>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</si>
  <si>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</si>
  <si>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</si>
  <si>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</si>
  <si>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</si>
  <si>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</si>
  <si>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</si>
  <si>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</si>
  <si>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</si>
  <si>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</si>
  <si>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</si>
  <si>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</si>
  <si>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</si>
  <si>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</si>
  <si>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</si>
  <si>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</si>
  <si>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</si>
  <si>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</si>
  <si>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</si>
  <si>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</si>
  <si>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</si>
  <si>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</si>
  <si>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</si>
  <si>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</si>
  <si>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</si>
  <si>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</si>
  <si>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</si>
  <si>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</si>
  <si>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</si>
  <si>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</si>
  <si>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</si>
  <si>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</si>
  <si>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</si>
  <si>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</si>
  <si>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</si>
  <si>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</si>
  <si>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</si>
  <si>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</si>
  <si>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</si>
  <si>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</si>
  <si>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</si>
  <si>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</si>
  <si>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</si>
  <si>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</si>
  <si>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</si>
  <si>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</si>
  <si>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</si>
  <si>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</si>
  <si>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</si>
  <si>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</si>
  <si>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</si>
  <si>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</si>
  <si>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</si>
  <si>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</si>
  <si>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</si>
  <si>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</si>
  <si>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</si>
  <si>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</si>
  <si>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</si>
  <si>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</si>
  <si>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</si>
  <si>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</si>
  <si>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</si>
  <si>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</si>
  <si>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</si>
  <si>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</si>
  <si>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</si>
  <si>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</si>
  <si>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</si>
  <si>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</si>
  <si>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</si>
  <si>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</si>
  <si>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</si>
  <si>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</si>
  <si>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</si>
  <si>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</si>
  <si>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</si>
  <si>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</si>
  <si>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</si>
  <si>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</si>
  <si>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</si>
  <si>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</si>
  <si>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</si>
  <si>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</si>
  <si>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</si>
  <si>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</si>
  <si>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</si>
  <si>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</si>
  <si>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</si>
  <si>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</si>
  <si>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</si>
  <si>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</si>
  <si>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</si>
  <si>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</si>
  <si>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</si>
  <si>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</si>
  <si>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</si>
  <si>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</si>
  <si>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</si>
  <si>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</si>
  <si>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</si>
  <si>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</si>
  <si>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</si>
  <si>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</si>
  <si>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</si>
  <si>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</si>
  <si>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</si>
  <si>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</si>
  <si>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</si>
  <si>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</si>
  <si>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</si>
  <si>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</si>
  <si>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</si>
  <si>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</si>
  <si>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</si>
  <si>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</si>
  <si>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</si>
  <si>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</si>
  <si>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</si>
  <si>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</si>
  <si>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</si>
  <si>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</si>
  <si>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</si>
  <si>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</si>
  <si>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</si>
  <si>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</si>
  <si>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</si>
  <si>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</si>
  <si>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</si>
  <si>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</si>
  <si>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</si>
  <si>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</si>
  <si>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</si>
  <si>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</si>
  <si>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</si>
  <si>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</si>
  <si>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</si>
  <si>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</si>
  <si>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</si>
  <si>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</si>
  <si>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</si>
  <si>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</si>
  <si>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</si>
  <si>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</si>
  <si>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</si>
  <si>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</si>
  <si>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</si>
  <si>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</si>
  <si>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</si>
  <si>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</si>
  <si>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</si>
  <si>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</si>
  <si>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</si>
  <si>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</si>
  <si>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</si>
  <si>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</si>
  <si>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</si>
  <si>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</si>
  <si>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</si>
  <si>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</si>
  <si>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</si>
  <si>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</si>
  <si>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</si>
  <si>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</si>
  <si>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</si>
  <si>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</si>
  <si>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</si>
  <si>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</si>
  <si>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</si>
  <si>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</si>
  <si>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</si>
  <si>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</si>
  <si>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</si>
  <si>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</si>
  <si>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</si>
  <si>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</si>
  <si>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</si>
  <si>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</si>
  <si>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</si>
  <si>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</si>
  <si>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</si>
  <si>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</si>
  <si>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</si>
  <si>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</si>
  <si>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</si>
  <si>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</si>
  <si>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</si>
  <si>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</si>
  <si>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</si>
  <si>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</si>
  <si>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</si>
  <si>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</si>
  <si>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</si>
  <si>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</si>
  <si>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</si>
  <si>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</si>
  <si>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</si>
  <si>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</si>
  <si>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</si>
  <si>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</si>
  <si>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</si>
  <si>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</si>
  <si>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</si>
  <si>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</si>
  <si>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</si>
  <si>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</si>
  <si>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</si>
  <si>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</si>
  <si>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</si>
  <si>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</si>
  <si>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</si>
  <si>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</si>
  <si>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</si>
  <si>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</si>
  <si>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</si>
  <si>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</si>
  <si>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</si>
  <si>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</si>
  <si>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</si>
  <si>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</si>
  <si>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</si>
  <si>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</si>
  <si>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</si>
  <si>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</si>
  <si>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</si>
  <si>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</si>
  <si>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</si>
  <si>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</si>
  <si>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</si>
  <si>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</si>
  <si>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</si>
  <si>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</si>
  <si>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</si>
  <si>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</si>
  <si>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</si>
  <si>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</si>
  <si>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</si>
  <si>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</si>
  <si>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</si>
  <si>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</si>
  <si>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</si>
  <si>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</si>
  <si>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</si>
  <si>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</si>
  <si>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</si>
  <si>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</si>
  <si>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</si>
  <si>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</si>
  <si>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</si>
  <si>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</si>
  <si>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</si>
  <si>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</si>
  <si>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</si>
  <si>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</si>
  <si>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</si>
  <si>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</si>
  <si>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</si>
  <si>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</si>
  <si>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</si>
  <si>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</si>
  <si>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</si>
  <si>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</si>
  <si>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</si>
  <si>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</si>
  <si>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</si>
  <si>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</si>
  <si>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</si>
  <si>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</si>
  <si>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</si>
  <si>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</si>
  <si>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</si>
  <si>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</si>
  <si>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</si>
  <si>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</si>
  <si>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</si>
  <si>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</si>
  <si>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</si>
  <si>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</si>
  <si>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</si>
  <si>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</si>
  <si>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</si>
  <si>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</si>
  <si>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</si>
  <si>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</si>
  <si>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</si>
  <si>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</si>
  <si>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</si>
  <si>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</si>
  <si>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</si>
  <si>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</si>
  <si>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</si>
  <si>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</si>
  <si>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</si>
  <si>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</si>
  <si>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</si>
  <si>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</si>
  <si>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</si>
  <si>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</si>
  <si>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</si>
  <si>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</si>
  <si>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</si>
  <si>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</si>
  <si>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</si>
  <si>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</si>
  <si>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</si>
  <si>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</si>
  <si>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</si>
  <si>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</si>
  <si>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</si>
  <si>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</si>
  <si>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</si>
  <si>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</si>
  <si>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</si>
  <si>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</si>
  <si>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</si>
  <si>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</si>
  <si>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</si>
  <si>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</si>
  <si>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</si>
  <si>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</si>
  <si>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</si>
  <si>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</si>
  <si>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</si>
  <si>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</si>
  <si>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</si>
  <si>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</si>
  <si>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</si>
  <si>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</si>
  <si>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</si>
  <si>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</si>
  <si>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</si>
  <si>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</si>
  <si>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</si>
  <si>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</si>
  <si>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</si>
  <si>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</si>
  <si>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</si>
  <si>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</si>
  <si>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</si>
  <si>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</si>
  <si>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</si>
  <si>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</si>
  <si>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</si>
  <si>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</si>
  <si>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</si>
  <si>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</si>
  <si>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</si>
  <si>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</si>
  <si>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</si>
  <si>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</si>
  <si>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</si>
  <si>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</si>
  <si>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</si>
  <si>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</si>
  <si>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</si>
  <si>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</si>
  <si>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</si>
  <si>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</si>
  <si>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</si>
  <si>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七通一平</t>
  </si>
  <si>
    <t>地上</t>
  </si>
  <si>
    <t>市区</t>
  </si>
  <si>
    <t>较好</t>
  </si>
  <si>
    <t>三级</t>
    <phoneticPr fontId="107" type="noConversion"/>
  </si>
  <si>
    <t>砖混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</si>
</sst>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6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74" fillId="0" borderId="0" xfId="0" applyFont="1">
      <alignment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7</xdr:col>
      <xdr:colOff>380352</xdr:colOff>
      <xdr:row>80</xdr:row>
      <xdr:rowOff>132883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15550"/>
          <a:ext cx="5180952" cy="37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13</xdr:col>
      <xdr:colOff>134587</xdr:colOff>
      <xdr:row>78</xdr:row>
      <xdr:rowOff>34895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8471" y="9917206"/>
          <a:ext cx="3552381" cy="32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4" t="s">
        <v>168</v>
      </c>
      <c r="B15" s="647" t="s">
        <v>250</v>
      </c>
    </row>
    <row r="16" spans="1:7" ht="13.5">
      <c r="A16" s="1755"/>
      <c r="B16" s="648" t="s">
        <v>169</v>
      </c>
    </row>
    <row r="17" spans="1:2" ht="13.5">
      <c r="A17" s="180" t="s">
        <v>170</v>
      </c>
      <c r="B17" s="649"/>
    </row>
    <row r="18" spans="1:2" ht="13.5">
      <c r="A18" s="1753" t="s">
        <v>171</v>
      </c>
      <c r="B18" s="647" t="s">
        <v>1387</v>
      </c>
    </row>
    <row r="19" spans="1:2" ht="13.5">
      <c r="A19" s="1753"/>
      <c r="B19" s="647" t="s">
        <v>1388</v>
      </c>
    </row>
    <row r="20" spans="1:2" ht="13.5">
      <c r="A20" s="1753"/>
      <c r="B20" s="647" t="s">
        <v>1389</v>
      </c>
    </row>
    <row r="21" spans="1:2" ht="13.5">
      <c r="A21" s="1753"/>
      <c r="B21" s="499" t="s">
        <v>172</v>
      </c>
    </row>
    <row r="22" spans="1:2" ht="13.5">
      <c r="A22" s="1753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3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3"/>
      <c r="B19" s="1803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3"/>
      <c r="B20" s="1803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3"/>
      <c r="B21" s="1803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3"/>
      <c r="B22" s="1803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3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3"/>
      <c r="B24" s="1803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3"/>
      <c r="B25" s="1803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3"/>
      <c r="B26" s="1803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3"/>
      <c r="B27" s="1803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3"/>
      <c r="B28" s="1803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3"/>
      <c r="B29" s="1803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3"/>
      <c r="B30" s="1803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3"/>
      <c r="B31" s="1803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3"/>
      <c r="B32" s="1803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3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3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3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3"/>
      <c r="B36" s="1803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3"/>
      <c r="B37" s="1803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3"/>
      <c r="B38" s="1803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3"/>
      <c r="B39" s="1803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3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3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3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3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3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3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3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3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3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3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3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3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3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3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3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3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3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3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3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3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3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3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3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3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3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3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3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3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3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3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3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3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3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3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3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3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3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3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3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3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3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3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3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3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3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3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3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3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3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3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24" sqref="E24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36.24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3" t="s">
        <v>1790</v>
      </c>
      <c r="J2" s="717"/>
      <c r="AE2" s="712"/>
      <c r="AF2" s="712"/>
    </row>
    <row r="3" spans="1:36" ht="15.75">
      <c r="A3" s="668" t="s">
        <v>913</v>
      </c>
      <c r="B3" s="1400">
        <f>C18</f>
        <v>13980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3533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2120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(550+1300)/2</f>
        <v>925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3.5865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40500</v>
      </c>
      <c r="I9" s="1519">
        <f>ROUND(SUMPRODUCT((地价!A31:A81=YEAR(H9)&amp;"-"&amp;ROUNDUP(MONTH(H9)/3,0))*(地价!B3:F3=E2)*(地价!B31:F81)),0)</f>
        <v>373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1788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1.0649999999999999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3" t="s">
        <v>1338</v>
      </c>
      <c r="B18" s="761" t="s">
        <v>1325</v>
      </c>
      <c r="C18" s="629">
        <f>ROUND(C7*C9*C10*C11*C15*C16,0)</f>
        <v>13980</v>
      </c>
      <c r="D18" s="630">
        <f>H1</f>
        <v>36.24</v>
      </c>
      <c r="E18" s="631">
        <f>ROUND(C18*D18,0)</f>
        <v>506635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4"/>
      <c r="B19" s="766" t="s">
        <v>1328</v>
      </c>
      <c r="C19" s="621">
        <f>ROUND(C7*C9*C10*C11*C15*C16*G3,0)</f>
        <v>27960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5" t="s">
        <v>1339</v>
      </c>
      <c r="B20" s="748" t="s">
        <v>1326</v>
      </c>
      <c r="C20" s="635">
        <f>ROUND(IF(G3&gt;=I3,C8*C9*C10*C15,C8*C9*C10*C15*G3),0)</f>
        <v>3533</v>
      </c>
      <c r="D20" s="636">
        <f>H1</f>
        <v>36.24</v>
      </c>
      <c r="E20" s="637">
        <f>ROUND(C20*D20,0)</f>
        <v>128036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5"/>
      <c r="B21" s="771" t="s">
        <v>1327</v>
      </c>
      <c r="C21" s="638">
        <f>ROUND(IF(G3&lt;I3,C8*C9*C10*C15,C8*C9*C10*C15*G3),0)</f>
        <v>7066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2120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1.0649999999999999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1792</v>
      </c>
      <c r="D60" s="490">
        <f t="shared" ref="D60:D67" si="7">SUMIF($F$59:$J$59,C60,F60:J60)</f>
        <v>1.2500000000000001E-2</v>
      </c>
      <c r="E60" s="253">
        <f>SUM(D60:D67)</f>
        <v>6.5000000000000002E-2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1792</v>
      </c>
      <c r="D61" s="490">
        <f t="shared" si="7"/>
        <v>2.5000000000000001E-2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1792</v>
      </c>
      <c r="D63" s="490">
        <f t="shared" si="7"/>
        <v>1.2500000000000001E-2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1792</v>
      </c>
      <c r="D65" s="490">
        <f t="shared" si="7"/>
        <v>1.4999999999999999E-2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9" t="s">
        <v>1309</v>
      </c>
      <c r="B1" s="1816" t="s">
        <v>1310</v>
      </c>
      <c r="C1" s="1817"/>
      <c r="D1" s="1818"/>
      <c r="E1" s="1816" t="s">
        <v>1311</v>
      </c>
      <c r="F1" s="1817"/>
      <c r="G1" s="1818"/>
    </row>
    <row r="2" spans="1:7">
      <c r="A2" s="1820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4" t="s">
        <v>1424</v>
      </c>
      <c r="E2" s="1828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5"/>
      <c r="E3" s="1829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5"/>
      <c r="E4" s="1829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6"/>
      <c r="E5" s="1830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4" t="s">
        <v>1425</v>
      </c>
      <c r="E6" s="1828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三类</v>
      </c>
      <c r="C7" s="703"/>
      <c r="D7" s="1825"/>
      <c r="E7" s="1829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6"/>
      <c r="E8" s="1830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36.24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4" t="s">
        <v>1403</v>
      </c>
      <c r="E10" s="1828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27"/>
      <c r="E11" s="1831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0.86099999999999999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4.725E-2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38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3" t="s">
        <v>1338</v>
      </c>
      <c r="B27" s="761" t="s">
        <v>1325</v>
      </c>
      <c r="C27" s="621" t="e">
        <f>ROUND(C28/B11,0)</f>
        <v>#DIV/0!</v>
      </c>
      <c r="D27" s="630">
        <f>B9</f>
        <v>36.24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4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5" t="s">
        <v>1451</v>
      </c>
      <c r="B29" s="748" t="s">
        <v>1452</v>
      </c>
      <c r="C29" s="635" t="e">
        <f>ROUND(C30/B11,0)</f>
        <v>#DIV/0!</v>
      </c>
      <c r="D29" s="636">
        <f>B9</f>
        <v>36.24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4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2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3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3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3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3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3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3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3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1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2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2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2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2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3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2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2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2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3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8" t="s">
        <v>91</v>
      </c>
      <c r="D4" s="1859"/>
      <c r="E4" s="1860" t="s">
        <v>92</v>
      </c>
      <c r="F4" s="1861"/>
      <c r="G4" s="1858" t="s">
        <v>93</v>
      </c>
      <c r="H4" s="1859"/>
      <c r="I4" s="1858" t="s">
        <v>94</v>
      </c>
      <c r="J4" s="1859"/>
      <c r="K4" s="142" t="s">
        <v>95</v>
      </c>
      <c r="L4" s="448"/>
      <c r="M4" s="449"/>
      <c r="N4" s="449"/>
      <c r="O4" s="449"/>
      <c r="P4" s="1862" t="s">
        <v>96</v>
      </c>
      <c r="Q4" s="1863"/>
      <c r="R4" s="1845" t="s">
        <v>92</v>
      </c>
      <c r="S4" s="1846"/>
      <c r="T4" s="1845" t="s">
        <v>93</v>
      </c>
      <c r="U4" s="1846"/>
      <c r="V4" s="1842" t="s">
        <v>94</v>
      </c>
      <c r="W4" s="1842"/>
      <c r="X4" s="201"/>
      <c r="Y4" s="1845" t="s">
        <v>96</v>
      </c>
      <c r="Z4" s="1846"/>
      <c r="AA4" s="1855" t="s">
        <v>92</v>
      </c>
      <c r="AB4" s="1856" t="s">
        <v>93</v>
      </c>
      <c r="AC4" s="1855" t="s">
        <v>94</v>
      </c>
    </row>
    <row r="5" spans="1:30" ht="15">
      <c r="A5" s="41"/>
      <c r="B5" s="42"/>
      <c r="C5" s="1870" t="s">
        <v>227</v>
      </c>
      <c r="D5" s="1871"/>
      <c r="E5" s="1868" t="s">
        <v>228</v>
      </c>
      <c r="F5" s="1869"/>
      <c r="G5" s="1870" t="s">
        <v>231</v>
      </c>
      <c r="H5" s="1871"/>
      <c r="I5" s="1870" t="s">
        <v>229</v>
      </c>
      <c r="J5" s="1871"/>
      <c r="K5" s="142"/>
      <c r="L5" s="448"/>
      <c r="M5" s="449"/>
      <c r="N5" s="449"/>
      <c r="O5" s="449"/>
      <c r="P5" s="1864"/>
      <c r="Q5" s="1865"/>
      <c r="R5" s="1847"/>
      <c r="S5" s="1848"/>
      <c r="T5" s="1847"/>
      <c r="U5" s="1848"/>
      <c r="V5" s="1842"/>
      <c r="W5" s="1842"/>
      <c r="X5" s="201"/>
      <c r="Y5" s="1847"/>
      <c r="Z5" s="1848"/>
      <c r="AA5" s="1856"/>
      <c r="AB5" s="1856"/>
      <c r="AC5" s="1856"/>
    </row>
    <row r="6" spans="1:30" ht="15.75" thickBot="1">
      <c r="A6" s="43"/>
      <c r="B6" s="44"/>
      <c r="C6" s="1872" t="s">
        <v>230</v>
      </c>
      <c r="D6" s="1873"/>
      <c r="E6" s="1874" t="s">
        <v>230</v>
      </c>
      <c r="F6" s="1875"/>
      <c r="G6" s="1872" t="s">
        <v>230</v>
      </c>
      <c r="H6" s="1873"/>
      <c r="I6" s="1872" t="s">
        <v>230</v>
      </c>
      <c r="J6" s="1873"/>
      <c r="K6" s="142" t="s">
        <v>97</v>
      </c>
      <c r="L6" s="448"/>
      <c r="M6" s="449"/>
      <c r="N6" s="449"/>
      <c r="O6" s="449"/>
      <c r="P6" s="1866"/>
      <c r="Q6" s="1867"/>
      <c r="R6" s="1847"/>
      <c r="S6" s="1848"/>
      <c r="T6" s="1849"/>
      <c r="U6" s="1850"/>
      <c r="V6" s="1842"/>
      <c r="W6" s="1842"/>
      <c r="X6" s="201"/>
      <c r="Y6" s="1849"/>
      <c r="Z6" s="1850"/>
      <c r="AA6" s="1857"/>
      <c r="AB6" s="1857"/>
      <c r="AC6" s="1857"/>
    </row>
    <row r="7" spans="1:30" s="22" customFormat="1" ht="15.75" thickBot="1">
      <c r="A7" s="45" t="s">
        <v>98</v>
      </c>
      <c r="B7" s="46"/>
      <c r="C7" s="1346">
        <f>主表!B4</f>
        <v>40500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3" t="s">
        <v>99</v>
      </c>
      <c r="Q7" s="185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3" t="s">
        <v>99</v>
      </c>
      <c r="Z7" s="184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3" t="s">
        <v>125</v>
      </c>
      <c r="Q8" s="184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3" t="s">
        <v>125</v>
      </c>
      <c r="Z8" s="184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三级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3"/>
      <c r="Q16" s="206"/>
      <c r="R16" s="207"/>
      <c r="S16" s="208"/>
      <c r="T16" s="207"/>
      <c r="U16" s="208"/>
      <c r="V16" s="207"/>
      <c r="W16" s="208"/>
      <c r="X16" s="201"/>
      <c r="Y16" s="1853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3"/>
      <c r="Q18" s="206"/>
      <c r="R18" s="207"/>
      <c r="S18" s="208"/>
      <c r="T18" s="207"/>
      <c r="U18" s="208"/>
      <c r="V18" s="207"/>
      <c r="W18" s="208"/>
      <c r="X18" s="201"/>
      <c r="Y18" s="1853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3"/>
      <c r="Q20" s="206"/>
      <c r="R20" s="207"/>
      <c r="S20" s="208"/>
      <c r="T20" s="207"/>
      <c r="U20" s="208"/>
      <c r="V20" s="207"/>
      <c r="W20" s="208"/>
      <c r="X20" s="201"/>
      <c r="Y20" s="1853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3"/>
      <c r="Q22" s="206"/>
      <c r="R22" s="207"/>
      <c r="S22" s="208"/>
      <c r="T22" s="207"/>
      <c r="U22" s="208"/>
      <c r="V22" s="207"/>
      <c r="W22" s="208"/>
      <c r="X22" s="201"/>
      <c r="Y22" s="185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3"/>
      <c r="Q24" s="235"/>
      <c r="R24" s="207"/>
      <c r="S24" s="208"/>
      <c r="T24" s="207"/>
      <c r="U24" s="208"/>
      <c r="V24" s="207"/>
      <c r="W24" s="208"/>
      <c r="X24" s="234"/>
      <c r="Y24" s="1853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3"/>
      <c r="Q26" s="206"/>
      <c r="R26" s="207"/>
      <c r="S26" s="208"/>
      <c r="T26" s="207"/>
      <c r="U26" s="208"/>
      <c r="V26" s="207"/>
      <c r="W26" s="208"/>
      <c r="X26" s="201"/>
      <c r="Y26" s="185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3"/>
      <c r="Q28" s="18"/>
      <c r="R28" s="202"/>
      <c r="S28" s="203"/>
      <c r="T28" s="202"/>
      <c r="U28" s="203"/>
      <c r="V28" s="202"/>
      <c r="W28" s="203"/>
      <c r="X28" s="204"/>
      <c r="Y28" s="1853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3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3"/>
      <c r="Q30" s="497"/>
      <c r="R30" s="202"/>
      <c r="S30" s="203"/>
      <c r="T30" s="202"/>
      <c r="U30" s="203"/>
      <c r="V30" s="202"/>
      <c r="W30" s="203"/>
      <c r="X30" s="204"/>
      <c r="Y30" s="185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3"/>
      <c r="Q33" s="206"/>
      <c r="R33" s="207"/>
      <c r="S33" s="208"/>
      <c r="T33" s="207"/>
      <c r="U33" s="208"/>
      <c r="V33" s="207"/>
      <c r="W33" s="208"/>
      <c r="X33" s="201"/>
      <c r="Y33" s="185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4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4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5" t="str">
        <f>A46</f>
        <v>成交单价</v>
      </c>
      <c r="Q46" s="1835"/>
      <c r="R46" s="1842">
        <f>E46</f>
        <v>0</v>
      </c>
      <c r="S46" s="1842"/>
      <c r="T46" s="1842">
        <f>G46</f>
        <v>0</v>
      </c>
      <c r="U46" s="1842"/>
      <c r="V46" s="1842">
        <f>I46</f>
        <v>0</v>
      </c>
      <c r="W46" s="184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5" t="str">
        <f>A47</f>
        <v>比较价值（元/平方米）</v>
      </c>
      <c r="Q47" s="1835"/>
      <c r="R47" s="1836" t="e">
        <f>ROUND(PRODUCT(R46,AA7:AA45),0)</f>
        <v>#DIV/0!</v>
      </c>
      <c r="S47" s="1836"/>
      <c r="T47" s="1836" t="e">
        <f>ROUND(PRODUCT(T46,AB7:AB45),0)</f>
        <v>#DIV/0!</v>
      </c>
      <c r="U47" s="1836"/>
      <c r="V47" s="1836" t="e">
        <f>ROUND(PRODUCT(V46,AC7:AC45),0)</f>
        <v>#DIV/0!</v>
      </c>
      <c r="W47" s="1836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7" t="str">
        <f>A48</f>
        <v>估价对象比较价值（单价内涵，元/平方米）</v>
      </c>
      <c r="Q48" s="1838"/>
      <c r="R48" s="1839" t="e">
        <f>ROUND(AVERAGE(R47:V47),0)</f>
        <v>#DIV/0!</v>
      </c>
      <c r="S48" s="1839"/>
      <c r="T48" s="1839"/>
      <c r="U48" s="1839"/>
      <c r="V48" s="1839"/>
      <c r="W48" s="183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2010-11-1</v>
      </c>
      <c r="D56" s="1535">
        <f>EDATE(C56,-3)</f>
        <v>40391</v>
      </c>
      <c r="E56" s="1535">
        <f t="shared" ref="E56:O56" si="15">EDATE(D56,-3)</f>
        <v>40299</v>
      </c>
      <c r="F56" s="1535">
        <f t="shared" si="15"/>
        <v>40210</v>
      </c>
      <c r="G56" s="1535">
        <f t="shared" si="15"/>
        <v>40118</v>
      </c>
      <c r="H56" s="1535">
        <f t="shared" si="15"/>
        <v>40026</v>
      </c>
      <c r="I56" s="1535">
        <f t="shared" si="15"/>
        <v>39934</v>
      </c>
      <c r="J56" s="1535">
        <f t="shared" si="15"/>
        <v>39845</v>
      </c>
      <c r="K56" s="1535">
        <f t="shared" si="15"/>
        <v>39753</v>
      </c>
      <c r="L56" s="1535">
        <f t="shared" si="15"/>
        <v>39661</v>
      </c>
      <c r="M56" s="1535">
        <f t="shared" si="15"/>
        <v>39569</v>
      </c>
      <c r="N56" s="1535">
        <f t="shared" si="15"/>
        <v>39479</v>
      </c>
      <c r="O56" s="1535">
        <f t="shared" si="15"/>
        <v>39387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2010-4</v>
      </c>
      <c r="D58" s="1534" t="str">
        <f t="shared" ref="D58:O58" si="16">YEAR(D56)&amp;"-"&amp;ROUNDUP(MONTH(D56)/3,0)</f>
        <v>2010-3</v>
      </c>
      <c r="E58" s="1534" t="str">
        <f t="shared" si="16"/>
        <v>2010-2</v>
      </c>
      <c r="F58" s="1534" t="str">
        <f t="shared" si="16"/>
        <v>2010-1</v>
      </c>
      <c r="G58" s="1534" t="str">
        <f t="shared" si="16"/>
        <v>2009-4</v>
      </c>
      <c r="H58" s="1534" t="str">
        <f t="shared" si="16"/>
        <v>2009-3</v>
      </c>
      <c r="I58" s="1534" t="str">
        <f t="shared" si="16"/>
        <v>2009-2</v>
      </c>
      <c r="J58" s="1534" t="str">
        <f t="shared" si="16"/>
        <v>2009-1</v>
      </c>
      <c r="K58" s="1534" t="str">
        <f t="shared" si="16"/>
        <v>2008-4</v>
      </c>
      <c r="L58" s="1534" t="str">
        <f t="shared" si="16"/>
        <v>2008-3</v>
      </c>
      <c r="M58" s="1534" t="str">
        <f t="shared" si="16"/>
        <v>2008-2</v>
      </c>
      <c r="N58" s="1534" t="str">
        <f t="shared" si="16"/>
        <v>2008-1</v>
      </c>
      <c r="O58" s="1534" t="str">
        <f t="shared" si="16"/>
        <v>2007-4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40500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26</v>
      </c>
      <c r="K1" s="1140">
        <f ca="1">MATCH(E1,C4:C8,1)+IF(SUMIF(C4:C8,E1,D4:D8)=0,3,2)</f>
        <v>3</v>
      </c>
      <c r="L1" s="1140">
        <f>IF(C1&gt;M14,0,MATCH(C1,M$14:M$52,-1))+IF(SUMIF(M14:M52,C1,N14:N52)=0,14,13)</f>
        <v>26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40500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26</v>
      </c>
      <c r="K2" s="1140">
        <f ca="1">MATCH(E2,C4:C8,1)+IF(SUMIF(C4:C8,E2,D4:D8)=0,3,2)</f>
        <v>3</v>
      </c>
      <c r="L2" s="1140">
        <f>IF(C2&gt;M14,0,MATCH(C2,M$14:M$52,-1))+IF(SUMIF(M14:M52,C2,N14:N52)=0,14,13)</f>
        <v>26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5.5999999999999994E-2</v>
      </c>
      <c r="H3" s="1021" t="s">
        <v>1508</v>
      </c>
      <c r="I3" s="1022">
        <f ca="1">SUMIF(F4:F8,E3,H4:H8)/100</f>
        <v>3.85E-2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5.0999999999999996</v>
      </c>
      <c r="E4" s="1006">
        <f ca="1">INDIRECT("d"&amp;$J$2)</f>
        <v>5.0999999999999996</v>
      </c>
      <c r="F4" s="1007">
        <v>0.5</v>
      </c>
      <c r="G4" s="1008">
        <f ca="1">INDIRECT("p"&amp;$L$1)</f>
        <v>2.2000000000000002</v>
      </c>
      <c r="H4" s="1008">
        <f ca="1">INDIRECT("p"&amp;$L$2)</f>
        <v>2.2000000000000002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5.56</v>
      </c>
      <c r="E5" s="978">
        <f ca="1">INDIRECT("e"&amp;$J$2)</f>
        <v>5.56</v>
      </c>
      <c r="F5" s="977">
        <v>1</v>
      </c>
      <c r="G5" s="1009">
        <f ca="1">INDIRECT("q"&amp;$L$1)</f>
        <v>2.5</v>
      </c>
      <c r="H5" s="1009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5.6</v>
      </c>
      <c r="E6" s="978">
        <f ca="1">INDIRECT("f"&amp;$J$2)</f>
        <v>5.6</v>
      </c>
      <c r="F6" s="977">
        <v>2</v>
      </c>
      <c r="G6" s="1009">
        <f ca="1">INDIRECT("r"&amp;$L$1)</f>
        <v>3.25</v>
      </c>
      <c r="H6" s="1009">
        <f ca="1">INDIRECT("r"&amp;$L$2)</f>
        <v>3.25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5.96</v>
      </c>
      <c r="E7" s="978">
        <f ca="1">INDIRECT("g"&amp;$J$2)</f>
        <v>5.96</v>
      </c>
      <c r="F7" s="977">
        <v>3</v>
      </c>
      <c r="G7" s="1009">
        <f ca="1">INDIRECT("s"&amp;$L$1)</f>
        <v>3.85</v>
      </c>
      <c r="H7" s="1009">
        <f ca="1">INDIRECT("s"&amp;$L$2)</f>
        <v>3.85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6.14</v>
      </c>
      <c r="E8" s="978">
        <f ca="1">INDIRECT("h"&amp;$J$2)</f>
        <v>6.14</v>
      </c>
      <c r="F8" s="977">
        <v>5</v>
      </c>
      <c r="G8" s="1009">
        <f ca="1">INDIRECT("t"&amp;$L$1)</f>
        <v>4.2</v>
      </c>
      <c r="H8" s="1009">
        <f ca="1">INDIRECT("t"&amp;$L$2)</f>
        <v>4.2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4" t="s">
        <v>1637</v>
      </c>
      <c r="H2" s="1884"/>
      <c r="I2" s="1884"/>
      <c r="J2" s="1884"/>
      <c r="K2" s="1884"/>
      <c r="L2" s="1884"/>
      <c r="N2" s="1879" t="s">
        <v>1638</v>
      </c>
      <c r="O2" s="1879"/>
      <c r="P2" s="1879"/>
      <c r="Q2" s="1879"/>
      <c r="S2" s="1879" t="s">
        <v>1639</v>
      </c>
      <c r="T2" s="1879"/>
      <c r="U2" s="1879"/>
      <c r="V2" s="1879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5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80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5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80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1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2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2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3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12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36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60"/>
  <sheetViews>
    <sheetView topLeftCell="A42" zoomScaleNormal="100" workbookViewId="0">
      <selection activeCell="G89" sqref="G89"/>
    </sheetView>
  </sheetViews>
  <sheetFormatPr defaultRowHeight="13.5"/>
  <sheetData>
    <row r="60" spans="15:15">
      <c r="O60" s="1752" t="s">
        <v>1793</v>
      </c>
    </row>
  </sheetData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36.24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40500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36.24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56" t="s">
        <v>1353</v>
      </c>
      <c r="B2" s="1756"/>
      <c r="C2" s="1756"/>
      <c r="D2" s="1756"/>
      <c r="E2" s="1756"/>
      <c r="F2" s="1756"/>
      <c r="G2" s="1756"/>
      <c r="H2" s="1746"/>
      <c r="I2" s="1745"/>
      <c r="X2" s="221"/>
      <c r="AG2" s="189"/>
    </row>
    <row r="3" spans="1:33" ht="13.5">
      <c r="A3" s="1757" t="s">
        <v>1354</v>
      </c>
      <c r="B3" s="1758"/>
      <c r="C3" s="1759"/>
      <c r="D3" s="1760" t="s">
        <v>1355</v>
      </c>
      <c r="E3" s="1758"/>
      <c r="F3" s="1758"/>
      <c r="G3" s="1761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2" t="s">
        <v>1356</v>
      </c>
      <c r="E4" s="1763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64" t="s">
        <v>1360</v>
      </c>
      <c r="B5" s="1765">
        <f>主表!F5</f>
        <v>11860</v>
      </c>
      <c r="C5" s="1766" t="s">
        <v>1361</v>
      </c>
      <c r="D5" s="1763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64"/>
      <c r="B6" s="1765"/>
      <c r="C6" s="1766"/>
      <c r="D6" s="1768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64"/>
      <c r="B7" s="1765"/>
      <c r="C7" s="1766"/>
      <c r="D7" s="1768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64"/>
      <c r="B8" s="1765"/>
      <c r="C8" s="1766"/>
      <c r="D8" s="1769" t="s">
        <v>1384</v>
      </c>
      <c r="E8" s="1770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64"/>
      <c r="B9" s="1765"/>
      <c r="C9" s="1766"/>
      <c r="D9" s="1769" t="s">
        <v>1385</v>
      </c>
      <c r="E9" s="1770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64"/>
      <c r="B10" s="1765"/>
      <c r="C10" s="1766"/>
      <c r="D10" s="1769" t="s">
        <v>1386</v>
      </c>
      <c r="E10" s="1770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3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3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3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11860</v>
      </c>
      <c r="C14" s="1301" t="s">
        <v>1372</v>
      </c>
      <c r="D14" s="1763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5">
        <f ca="1">主表!F24</f>
        <v>11860</v>
      </c>
      <c r="C15" s="1771"/>
      <c r="D15" s="1769" t="s">
        <v>1374</v>
      </c>
      <c r="E15" s="1770"/>
      <c r="F15" s="1770"/>
      <c r="G15" s="1772"/>
      <c r="H15" s="1746"/>
      <c r="I15" s="1745"/>
      <c r="X15" s="221"/>
      <c r="AG15" s="189"/>
    </row>
    <row r="16" spans="1:33" ht="27.75" thickBot="1">
      <c r="A16" s="1294" t="s">
        <v>1375</v>
      </c>
      <c r="B16" s="1765">
        <f ca="1">主表!F25</f>
        <v>42.980600000000003</v>
      </c>
      <c r="C16" s="1771"/>
      <c r="D16" s="1769" t="s">
        <v>1376</v>
      </c>
      <c r="E16" s="1770"/>
      <c r="F16" s="1770"/>
      <c r="G16" s="1772"/>
      <c r="H16" s="1303" t="str">
        <f ca="1">NUMBERSTRING(INT(B16*10000),2)&amp;"元整"</f>
        <v>肆拾贰万玖仟捌佰零陆元整</v>
      </c>
      <c r="I16" s="1304"/>
      <c r="X16" s="221"/>
      <c r="AG16" s="189"/>
    </row>
    <row r="17" spans="1:33" ht="13.5">
      <c r="A17" s="1294" t="s">
        <v>1377</v>
      </c>
      <c r="B17" s="1778">
        <f>主表!F33</f>
        <v>0</v>
      </c>
      <c r="C17" s="1771"/>
      <c r="D17" s="1769" t="s">
        <v>1378</v>
      </c>
      <c r="E17" s="1770"/>
      <c r="F17" s="1770"/>
      <c r="G17" s="1772"/>
      <c r="H17" s="1746"/>
      <c r="I17" s="1745"/>
      <c r="X17" s="221"/>
      <c r="AG17" s="189"/>
    </row>
    <row r="18" spans="1:33" ht="27.75" thickBot="1">
      <c r="A18" s="1294" t="s">
        <v>1379</v>
      </c>
      <c r="B18" s="1765">
        <f ca="1">主表!F35</f>
        <v>0</v>
      </c>
      <c r="C18" s="1771"/>
      <c r="D18" s="1769" t="s">
        <v>1380</v>
      </c>
      <c r="E18" s="1770"/>
      <c r="F18" s="1770"/>
      <c r="G18" s="1772"/>
      <c r="H18" s="1746"/>
      <c r="I18" s="1745"/>
      <c r="X18" s="221"/>
      <c r="AG18" s="189"/>
    </row>
    <row r="19" spans="1:33" ht="27.75" thickBot="1">
      <c r="A19" s="1302" t="s">
        <v>1381</v>
      </c>
      <c r="B19" s="1773">
        <f ca="1">主表!F36</f>
        <v>0</v>
      </c>
      <c r="C19" s="1774"/>
      <c r="D19" s="1775" t="s">
        <v>1382</v>
      </c>
      <c r="E19" s="1776"/>
      <c r="F19" s="1776"/>
      <c r="G19" s="1777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H7" sqref="H7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4" t="s">
        <v>1275</v>
      </c>
      <c r="E2" s="1785"/>
      <c r="F2" s="1785"/>
      <c r="G2" s="1785"/>
      <c r="H2" s="1786"/>
      <c r="I2" s="1167"/>
      <c r="J2" s="1167"/>
      <c r="K2" s="1214"/>
      <c r="L2" s="1214"/>
      <c r="N2" s="501" t="s">
        <v>1153</v>
      </c>
      <c r="O2" s="484">
        <f>SUMPRODUCT((N6:N12=B20)*(O5:Q5=B21)*(O6:Q12))</f>
        <v>50</v>
      </c>
    </row>
    <row r="3" spans="1:18" ht="15.75" customHeight="1">
      <c r="A3" s="1181" t="s">
        <v>1775</v>
      </c>
      <c r="B3" s="1567">
        <v>40500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32</v>
      </c>
    </row>
    <row r="4" spans="1:18" ht="15.75" customHeight="1">
      <c r="A4" s="1193" t="s">
        <v>1776</v>
      </c>
      <c r="B4" s="1567">
        <f>B3</f>
        <v>40500</v>
      </c>
      <c r="C4" s="1166"/>
      <c r="D4" s="1173" t="s">
        <v>1276</v>
      </c>
      <c r="E4" s="1174" t="s">
        <v>1569</v>
      </c>
      <c r="F4" s="1175">
        <f ca="1">F5+F8+F9+F10</f>
        <v>11860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0.02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11860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13980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36.24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2120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581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38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0.82799999999999996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1794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1978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11860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42.980600000000003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7" t="s">
        <v>1277</v>
      </c>
      <c r="E26" s="1788"/>
      <c r="F26" s="1788"/>
      <c r="G26" s="1788"/>
      <c r="H26" s="1789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0.37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9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0.45</v>
      </c>
      <c r="H31" s="1231"/>
      <c r="I31" s="1779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0.35</v>
      </c>
      <c r="H32" s="1231"/>
      <c r="I32" s="1779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7" t="s">
        <v>1280</v>
      </c>
      <c r="E34" s="1788"/>
      <c r="F34" s="1788"/>
      <c r="G34" s="1788"/>
      <c r="H34" s="1789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80" t="s">
        <v>1257</v>
      </c>
      <c r="H35" s="1781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2" t="s">
        <v>1259</v>
      </c>
      <c r="H36" s="1783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36.24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0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1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1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1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1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0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2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2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3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0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799" t="s">
        <v>928</v>
      </c>
      <c r="E16" s="1800"/>
      <c r="F16" s="1799" t="s">
        <v>926</v>
      </c>
      <c r="G16" s="1801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4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40500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0.9173</v>
      </c>
      <c r="D20" s="1469" t="s">
        <v>935</v>
      </c>
      <c r="E20" s="1470">
        <f ca="1">INDIRECT("'存贷款利率'!e"&amp;存贷款利率!$K$4)/100</f>
        <v>5.5599999999999997E-2</v>
      </c>
      <c r="F20" s="1467" t="s">
        <v>936</v>
      </c>
      <c r="G20" s="1471">
        <f ca="1">SUMIF(P18:S18,E2,P20:S20)</f>
        <v>6.4000000000000001E-2</v>
      </c>
      <c r="H20" s="1472" t="s">
        <v>1634</v>
      </c>
      <c r="I20" s="1024">
        <f>IF(H20="剩余土地使用年限",主表!B15,主表!B16)</f>
        <v>38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6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7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7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8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6.4000000000000001E-2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5" t="s">
        <v>1159</v>
      </c>
      <c r="B91" s="1795"/>
      <c r="C91" s="1795"/>
      <c r="D91" s="1795"/>
      <c r="E91" s="1795"/>
      <c r="F91" s="1795"/>
      <c r="G91" s="1795"/>
      <c r="H91" s="1795"/>
      <c r="I91" s="1795"/>
      <c r="J91" s="1795"/>
      <c r="K91" s="653"/>
      <c r="L91" s="653"/>
      <c r="M91" s="653"/>
      <c r="N91" s="653"/>
    </row>
    <row r="92" spans="1:37">
      <c r="A92" s="1803" t="s">
        <v>1160</v>
      </c>
      <c r="B92" s="1803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3"/>
      <c r="B93" s="1803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4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5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5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5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5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5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5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6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4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5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5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5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5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5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5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5"/>
      <c r="B109" s="1807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6"/>
      <c r="B110" s="1808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2" t="s">
        <v>1175</v>
      </c>
      <c r="B111" s="1802"/>
      <c r="C111" s="1802"/>
      <c r="D111" s="1802"/>
      <c r="E111" s="1802"/>
      <c r="F111" s="1802"/>
      <c r="G111" s="1802"/>
      <c r="H111" s="1802"/>
      <c r="I111" s="1802"/>
      <c r="J111" s="1802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9" t="s">
        <v>985</v>
      </c>
      <c r="B1" s="1809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9" t="s">
        <v>289</v>
      </c>
      <c r="B1" s="1809"/>
      <c r="C1" s="1809"/>
      <c r="D1" s="1809"/>
      <c r="E1" s="1809"/>
      <c r="F1" s="1809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0" t="s">
        <v>302</v>
      </c>
      <c r="B2" s="1810"/>
      <c r="C2" s="1810"/>
      <c r="D2" s="1810"/>
      <c r="E2" s="1810"/>
      <c r="F2" s="1810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1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2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位置图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2021-09-23T05:08:49Z</dcterms:modified>
</cp:coreProperties>
</file>