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 i="74" l="1"/>
  <c r="I10" i="74"/>
  <c r="H9" i="74"/>
  <c r="H10" i="74" l="1"/>
  <c r="I11" i="74" s="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E2" i="68"/>
  <c r="F42" i="15"/>
  <c r="F43" i="67"/>
  <c r="C76" i="15"/>
  <c r="F6" i="15"/>
  <c r="F36" i="15"/>
  <c r="E10" i="76"/>
  <c r="F9" i="15"/>
  <c r="M22" i="15"/>
  <c r="M26" i="15"/>
  <c r="E8" i="76"/>
  <c r="M26" i="67"/>
  <c r="D7" i="73"/>
  <c r="F38" i="67"/>
  <c r="F40" i="67"/>
  <c r="F16" i="67"/>
  <c r="E2" i="69"/>
  <c r="M29" i="15"/>
  <c r="B7" i="76"/>
  <c r="F9" i="67"/>
  <c r="L48" i="15"/>
  <c r="F7" i="67"/>
  <c r="B13" i="76"/>
  <c r="M8" i="67"/>
  <c r="F13" i="67"/>
  <c r="B11" i="76"/>
  <c r="C76" i="67"/>
  <c r="F36" i="67"/>
  <c r="D3" i="73"/>
  <c r="F7" i="73"/>
  <c r="F6" i="73"/>
  <c r="B9" i="76"/>
  <c r="E9" i="76"/>
  <c r="E7" i="76"/>
  <c r="F3" i="73"/>
  <c r="E11" i="76"/>
  <c r="B8" i="76"/>
  <c r="J15" i="15"/>
  <c r="M8" i="15"/>
  <c r="M6" i="15"/>
  <c r="AO13" i="1"/>
  <c r="F37" i="67"/>
  <c r="D4" i="73"/>
  <c r="D6" i="73"/>
  <c r="F4" i="73"/>
  <c r="M23" i="15"/>
  <c r="F8" i="15"/>
  <c r="L47" i="67"/>
  <c r="M9" i="15"/>
  <c r="F7" i="15"/>
  <c r="F5" i="73"/>
  <c r="F42" i="67"/>
  <c r="F8" i="67"/>
  <c r="M9" i="67"/>
  <c r="F40" i="15"/>
  <c r="F6" i="67"/>
  <c r="F43" i="15"/>
  <c r="M6" i="67"/>
  <c r="J15" i="67"/>
  <c r="M29" i="67"/>
  <c r="M28" i="15"/>
  <c r="M24" i="15"/>
  <c r="M28" i="67"/>
  <c r="B10" i="76"/>
  <c r="F16" i="15"/>
  <c r="F38" i="15"/>
  <c r="F20" i="31"/>
  <c r="F37" i="15"/>
  <c r="E13" i="76"/>
  <c r="B12" i="76"/>
  <c r="F26" i="67"/>
  <c r="D5" i="73"/>
  <c r="M24" i="67"/>
  <c r="M23" i="67"/>
  <c r="E12" i="76"/>
  <c r="M22" i="67"/>
  <c r="F13" i="15"/>
  <c r="L47"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G1" i="73"/>
  <c r="L48" i="67"/>
  <c r="C16" i="15"/>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M21" i="67"/>
  <c r="F35"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L51" i="15"/>
  <c r="D19" i="9"/>
  <c r="D2" i="34"/>
  <c r="C19" i="9"/>
  <c r="D2" i="35"/>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D35" i="9"/>
  <c r="AO7" i="1"/>
  <c r="AO12" i="1"/>
  <c r="AO11" i="1"/>
  <c r="AO8" i="1"/>
  <c r="AO9" i="1"/>
  <c r="AO10" i="1"/>
  <c r="AO6" i="1"/>
  <c r="D34"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<sst xmlns="http://schemas.openxmlformats.org/spreadsheetml/2006/main" count="7883" uniqueCount="3417">
  <si>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</si>
  <si>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</si>
  <si>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</si>
  <si>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</si>
  <si>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</si>
  <si>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</si>
  <si>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</si>
  <si>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</si>
  <si>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</si>
  <si>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</si>
  <si>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</si>
  <si>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</si>
  <si>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</si>
  <si>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</si>
  <si>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</si>
  <si>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</si>
  <si>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</si>
  <si>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</si>
  <si>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</si>
  <si>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</si>
  <si>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</si>
  <si>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</si>
  <si>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</si>
  <si>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</si>
  <si>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</si>
  <si>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</si>
  <si>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</si>
  <si>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</si>
  <si>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</si>
  <si>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</si>
  <si>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</si>
  <si>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</si>
  <si>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</si>
  <si>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</si>
  <si>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</si>
  <si>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</si>
  <si>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</si>
  <si>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</si>
  <si>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</si>
  <si>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</si>
  <si>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</si>
  <si>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</si>
  <si>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</si>
  <si>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</si>
  <si>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</si>
  <si>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</si>
  <si>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</si>
  <si>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</si>
  <si>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</si>
  <si>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</si>
  <si>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</si>
  <si>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</si>
  <si>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</si>
  <si>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</si>
  <si>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</si>
  <si>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</si>
  <si>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</si>
  <si>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</si>
  <si>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</si>
  <si>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</si>
  <si>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</si>
  <si>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</si>
  <si>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</si>
  <si>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</si>
  <si>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</si>
  <si>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</si>
  <si>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</si>
  <si>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</si>
  <si>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</si>
  <si>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</si>
  <si>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</si>
  <si>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</si>
  <si>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</si>
  <si>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</si>
  <si>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</si>
  <si>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</si>
  <si>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</si>
  <si>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</si>
  <si>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</si>
  <si>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</si>
  <si>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</si>
  <si>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</si>
  <si>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</si>
  <si>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</si>
  <si>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</si>
  <si>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</si>
  <si>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</si>
  <si>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</si>
  <si>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</si>
  <si>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</si>
  <si>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</si>
  <si>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</si>
  <si>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</si>
  <si>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</si>
  <si>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</si>
  <si>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</si>
  <si>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</si>
  <si>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</si>
  <si>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</si>
  <si>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</si>
  <si>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</si>
  <si>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</si>
  <si>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</si>
  <si>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</si>
  <si>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</si>
  <si>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</si>
  <si>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</si>
  <si>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</si>
  <si>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</si>
  <si>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</si>
  <si>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</si>
  <si>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</si>
  <si>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</si>
  <si>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</si>
  <si>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</si>
  <si>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</si>
  <si>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</si>
  <si>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</si>
  <si>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</si>
  <si>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</si>
  <si>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</si>
  <si>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</si>
  <si>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</si>
  <si>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</si>
  <si>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</si>
  <si>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</si>
  <si>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</si>
  <si>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</si>
  <si>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</si>
  <si>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</si>
  <si>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</si>
  <si>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</si>
  <si>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</si>
  <si>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</si>
  <si>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</si>
  <si>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</si>
  <si>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</si>
  <si>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</si>
  <si>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</si>
  <si>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</si>
  <si>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</si>
  <si>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</si>
  <si>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</si>
  <si>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</si>
  <si>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</si>
  <si>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</si>
  <si>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</si>
  <si>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</si>
  <si>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</si>
  <si>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</si>
  <si>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</si>
  <si>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</si>
  <si>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</si>
  <si>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</si>
  <si>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</si>
  <si>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</si>
  <si>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</si>
  <si>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</si>
  <si>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</si>
  <si>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</si>
  <si>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</si>
  <si>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</si>
  <si>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</si>
  <si>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</si>
  <si>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</si>
  <si>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</si>
  <si>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</si>
  <si>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</si>
  <si>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</si>
  <si>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</si>
  <si>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</si>
  <si>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</si>
  <si>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</si>
  <si>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</si>
  <si>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</si>
  <si>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</si>
  <si>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</si>
  <si>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</si>
  <si>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</si>
  <si>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</si>
  <si>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</si>
  <si>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</si>
  <si>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</si>
  <si>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</si>
  <si>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</si>
  <si>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</si>
  <si>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</si>
  <si>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</si>
  <si>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</si>
  <si>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</si>
  <si>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</si>
  <si>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</si>
  <si>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</si>
  <si>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</si>
  <si>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</si>
  <si>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</si>
  <si>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</si>
  <si>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</si>
  <si>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</si>
  <si>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</si>
  <si>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</si>
  <si>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</si>
  <si>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</si>
  <si>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</si>
  <si>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</si>
  <si>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</si>
  <si>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</si>
  <si>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</si>
  <si>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</si>
  <si>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</si>
  <si>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</si>
  <si>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</si>
  <si>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</si>
  <si>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</si>
  <si>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</si>
  <si>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</si>
  <si>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</si>
  <si>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</si>
  <si>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</si>
  <si>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</si>
  <si>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</si>
  <si>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</si>
  <si>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</si>
  <si>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</si>
  <si>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</si>
  <si>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</si>
  <si>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</si>
  <si>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</si>
  <si>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</si>
  <si>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</si>
  <si>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</si>
  <si>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</si>
  <si>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</si>
  <si>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</si>
  <si>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</si>
  <si>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</si>
  <si>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</si>
  <si>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</si>
  <si>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</si>
  <si>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</si>
  <si>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</si>
  <si>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</si>
  <si>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</si>
  <si>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</si>
  <si>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</si>
  <si>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</si>
  <si>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</si>
  <si>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</si>
  <si>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</si>
  <si>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</si>
  <si>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</si>
  <si>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</si>
  <si>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</si>
  <si>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</si>
  <si>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</si>
  <si>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</si>
  <si>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</si>
  <si>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</si>
  <si>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</si>
  <si>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</si>
  <si>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</si>
  <si>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</si>
  <si>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</si>
  <si>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</si>
  <si>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</si>
  <si>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</si>
  <si>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</si>
  <si>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</si>
  <si>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</si>
  <si>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</si>
  <si>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</si>
  <si>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</si>
  <si>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</si>
  <si>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</si>
  <si>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</si>
  <si>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</si>
  <si>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</si>
  <si>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</si>
  <si>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</si>
  <si>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</si>
  <si>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</si>
  <si>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</si>
  <si>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</si>
  <si>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</si>
  <si>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</si>
  <si>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</si>
  <si>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</si>
  <si>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</si>
  <si>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</si>
  <si>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</si>
  <si>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</si>
  <si>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</si>
  <si>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</si>
  <si>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</si>
  <si>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</si>
  <si>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</si>
  <si>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</si>
  <si>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</si>
  <si>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</si>
  <si>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</si>
  <si>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</si>
  <si>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</si>
  <si>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</si>
  <si>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</si>
  <si>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</si>
  <si>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</si>
  <si>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</si>
  <si>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</si>
  <si>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</si>
  <si>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</si>
  <si>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</si>
  <si>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</si>
  <si>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</si>
  <si>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</si>
  <si>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</si>
  <si>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</si>
  <si>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</si>
  <si>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</si>
  <si>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</si>
  <si>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</si>
  <si>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</si>
  <si>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</si>
  <si>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</si>
  <si>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</si>
  <si>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</si>
  <si>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</si>
  <si>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</si>
  <si>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</si>
  <si>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</si>
  <si>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</si>
  <si>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</si>
  <si>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</si>
  <si>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</si>
  <si>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</si>
  <si>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</si>
  <si>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</si>
  <si>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</si>
  <si>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</si>
  <si>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</si>
  <si>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</si>
  <si>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</si>
  <si>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</si>
  <si>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</si>
  <si>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</si>
  <si>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</si>
  <si>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</si>
  <si>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</si>
  <si>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</si>
  <si>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</si>
  <si>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</si>
  <si>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</si>
  <si>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</si>
  <si>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</si>
  <si>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</si>
  <si>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</si>
  <si>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</si>
  <si>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</si>
  <si>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</si>
  <si>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</si>
  <si>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</si>
  <si>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</si>
  <si>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</si>
  <si>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</si>
  <si>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</si>
  <si>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</si>
  <si>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</si>
  <si>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</si>
  <si>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</si>
  <si>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</si>
  <si>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</si>
  <si>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</si>
  <si>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</si>
  <si>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</si>
  <si>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</si>
  <si>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</si>
  <si>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</si>
  <si>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</si>
  <si>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</si>
  <si>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</si>
  <si>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</si>
  <si>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</si>
  <si>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</si>
  <si>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</si>
  <si>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</si>
  <si>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</si>
  <si>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</si>
  <si>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</si>
  <si>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</si>
  <si>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</si>
  <si>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</si>
  <si>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</si>
  <si>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</si>
  <si>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</si>
  <si>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</si>
  <si>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</si>
  <si>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</si>
  <si>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</si>
  <si>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</si>
  <si>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</si>
  <si>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</si>
  <si>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</si>
  <si>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</si>
  <si>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</si>
  <si>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</si>
  <si>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</si>
  <si>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</si>
  <si>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</si>
  <si>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</si>
  <si>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</si>
  <si>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</si>
  <si>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</si>
  <si>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</si>
  <si>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</si>
  <si>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</si>
  <si>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</si>
  <si>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</si>
  <si>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</si>
  <si>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</si>
  <si>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</si>
  <si>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</si>
  <si>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</si>
  <si>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</si>
  <si>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</si>
  <si>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</si>
  <si>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</si>
  <si>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</si>
  <si>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</si>
  <si>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</si>
  <si>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</si>
  <si>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</si>
  <si>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</si>
  <si>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</si>
  <si>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</si>
  <si>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</si>
  <si>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</si>
  <si>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</si>
  <si>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</si>
  <si>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</si>
  <si>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</si>
  <si>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</si>
  <si>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</si>
  <si>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</si>
  <si>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</si>
  <si>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</si>
  <si>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</si>
  <si>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</si>
  <si>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</si>
  <si>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</si>
  <si>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</si>
  <si>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</si>
  <si>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</si>
  <si>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</si>
  <si>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</si>
  <si>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</si>
  <si>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</si>
  <si>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</si>
  <si>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</si>
  <si>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</si>
  <si>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</si>
  <si>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</si>
  <si>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</si>
  <si>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</si>
  <si>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</si>
  <si>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</si>
  <si>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</si>
  <si>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</si>
  <si>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</si>
  <si>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</si>
  <si>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</si>
  <si>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</si>
  <si>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</si>
  <si>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</si>
  <si>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</si>
  <si>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</si>
  <si>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</si>
  <si>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</si>
  <si>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</si>
  <si>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</si>
  <si>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</si>
  <si>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</si>
  <si>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</si>
  <si>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</si>
  <si>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</si>
  <si>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</si>
  <si>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</si>
  <si>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</si>
  <si>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</si>
  <si>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</si>
  <si>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</si>
  <si>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</si>
  <si>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</si>
  <si>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</si>
  <si>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</si>
  <si>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</si>
  <si>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</si>
  <si>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</si>
  <si>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</si>
  <si>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</si>
  <si>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</si>
  <si>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</si>
  <si>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</si>
  <si>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</si>
  <si>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</si>
  <si>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</si>
  <si>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</si>
  <si>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</si>
  <si>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</si>
  <si>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</si>
  <si>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</si>
  <si>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</si>
  <si>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</si>
  <si>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</si>
  <si>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</si>
  <si>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</si>
  <si>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</si>
  <si>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</si>
  <si>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</si>
  <si>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</si>
  <si>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</si>
  <si>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</si>
  <si>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</si>
  <si>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</si>
  <si>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</si>
  <si>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</si>
  <si>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</si>
  <si>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</si>
  <si>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</si>
  <si>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</si>
  <si>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</si>
  <si>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</si>
  <si>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</si>
  <si>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</si>
  <si>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</si>
  <si>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</si>
  <si>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</si>
  <si>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</si>
  <si>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</si>
  <si>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</si>
  <si>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</si>
  <si>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</si>
  <si>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</si>
  <si>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</si>
  <si>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</si>
  <si>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</si>
  <si>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</si>
  <si>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</si>
  <si>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</si>
  <si>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</si>
  <si>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</si>
  <si>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</si>
  <si>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</si>
  <si>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</si>
  <si>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</si>
  <si>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</si>
  <si>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</si>
  <si>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</si>
  <si>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</si>
  <si>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</si>
  <si>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</si>
  <si>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</si>
  <si>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</si>
  <si>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</si>
  <si>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</si>
  <si>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</si>
  <si>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</si>
  <si>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</si>
  <si>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</si>
  <si>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</si>
  <si>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</si>
  <si>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</si>
  <si>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</si>
  <si>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</si>
  <si>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</si>
  <si>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</si>
  <si>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</si>
  <si>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</si>
  <si>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</si>
  <si>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</si>
  <si>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</si>
  <si>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</si>
  <si>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</si>
  <si>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</si>
  <si>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</si>
  <si>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</si>
  <si>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</si>
  <si>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</si>
  <si>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</si>
  <si>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</si>
  <si>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</si>
  <si>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</si>
  <si>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</si>
  <si>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</si>
  <si>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</si>
  <si>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</si>
  <si>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</si>
  <si>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</si>
  <si>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</si>
  <si>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</si>
  <si>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</si>
  <si>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</si>
  <si>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</si>
  <si>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</si>
  <si>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</si>
  <si>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</si>
  <si>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</si>
  <si>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</si>
  <si>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</si>
  <si>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</si>
  <si>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</si>
  <si>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</si>
  <si>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</si>
  <si>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</si>
  <si>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</si>
  <si>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</si>
  <si>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</si>
  <si>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</si>
  <si>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</si>
  <si>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</si>
  <si>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</si>
  <si>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</si>
  <si>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</si>
  <si>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</si>
  <si>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</si>
  <si>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</si>
  <si>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</si>
  <si>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</si>
  <si>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</si>
  <si>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</si>
  <si>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</si>
  <si>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</si>
  <si>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</si>
  <si>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</si>
  <si>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</si>
  <si>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</si>
  <si>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</si>
  <si>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</si>
  <si>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</si>
  <si>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</si>
  <si>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</si>
  <si>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</si>
  <si>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</si>
  <si>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</si>
  <si>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</si>
  <si>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</si>
  <si>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</si>
  <si>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</si>
  <si>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</si>
  <si>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</si>
  <si>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</si>
  <si>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</si>
  <si>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</si>
  <si>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</si>
  <si>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</si>
  <si>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</si>
  <si>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</si>
  <si>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</si>
  <si>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</si>
  <si>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</si>
  <si>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</si>
  <si>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</si>
  <si>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</si>
  <si>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</si>
  <si>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</si>
  <si>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</si>
  <si>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</si>
  <si>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</si>
  <si>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</si>
  <si>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</si>
  <si>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</si>
  <si>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</si>
  <si>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</si>
  <si>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</si>
  <si>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</si>
  <si>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</si>
  <si>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</si>
  <si>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</si>
  <si>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</si>
  <si>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</si>
  <si>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</si>
  <si>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</si>
  <si>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</si>
  <si>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</si>
  <si>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</si>
  <si>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</si>
  <si>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</si>
  <si>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</si>
  <si>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</si>
  <si>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</si>
  <si>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</si>
  <si>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</si>
  <si>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</si>
  <si>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</si>
  <si>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</si>
  <si>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</si>
  <si>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</si>
  <si>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</si>
  <si>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</si>
  <si>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</si>
  <si>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</si>
  <si>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</si>
  <si>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</si>
  <si>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</si>
  <si>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</si>
  <si>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</si>
  <si>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</si>
  <si>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</si>
  <si>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</si>
  <si>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</si>
  <si>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</si>
  <si>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</si>
  <si>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</si>
  <si>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</si>
  <si>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</si>
  <si>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</si>
  <si>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</si>
  <si>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</si>
  <si>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</si>
  <si>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</si>
  <si>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</si>
  <si>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</si>
  <si>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</si>
  <si>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</si>
  <si>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</si>
  <si>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</si>
  <si>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</si>
  <si>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</si>
  <si>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</si>
  <si>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</si>
  <si>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</si>
  <si>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</si>
  <si>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</si>
  <si>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</si>
  <si>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</si>
  <si>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</si>
  <si>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</si>
  <si>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</si>
  <si>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</si>
  <si>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</si>
  <si>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</si>
  <si>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</si>
  <si>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</si>
  <si>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</si>
  <si>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</si>
  <si>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</si>
  <si>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</si>
  <si>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</si>
  <si>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</si>
  <si>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</si>
  <si>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</si>
  <si>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</si>
  <si>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</si>
  <si>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</si>
  <si>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</si>
  <si>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</si>
  <si>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</si>
  <si>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</si>
  <si>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</si>
  <si>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</si>
  <si>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</si>
  <si>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</si>
  <si>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</si>
  <si>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</si>
  <si>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</si>
  <si>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</si>
  <si>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</si>
  <si>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</si>
  <si>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</si>
  <si>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</si>
  <si>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</si>
  <si>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</si>
  <si>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</si>
  <si>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</si>
  <si>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</si>
  <si>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</si>
  <si>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</si>
  <si>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</si>
  <si>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</si>
  <si>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</si>
  <si>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</si>
  <si>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</si>
  <si>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</si>
  <si>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</si>
  <si>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</si>
  <si>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</si>
  <si>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</si>
  <si>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</si>
  <si>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</si>
  <si>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</si>
  <si>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</si>
  <si>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</si>
  <si>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</si>
  <si>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</si>
  <si>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</si>
  <si>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</si>
  <si>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</si>
  <si>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</si>
  <si>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</si>
  <si>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</si>
  <si>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</si>
  <si>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</si>
  <si>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</si>
  <si>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</si>
  <si>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</si>
  <si>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</si>
  <si>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</si>
  <si>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</si>
  <si>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</si>
  <si>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</si>
  <si>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</si>
  <si>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</si>
  <si>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</si>
  <si>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</si>
  <si>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</si>
  <si>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</si>
  <si>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</si>
  <si>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</si>
  <si>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</si>
  <si>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</si>
  <si>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</si>
  <si>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</si>
  <si>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</si>
  <si>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</si>
  <si>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</si>
  <si>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</si>
  <si>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</si>
  <si>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</si>
  <si>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</si>
  <si>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</si>
  <si>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</si>
  <si>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</si>
  <si>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</si>
  <si>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</si>
  <si>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</si>
  <si>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</si>
  <si>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</si>
  <si>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</si>
  <si>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</si>
  <si>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</si>
  <si>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</si>
  <si>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</si>
  <si>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</si>
  <si>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</si>
  <si>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</si>
  <si>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</si>
  <si>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</si>
  <si>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</si>
  <si>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</si>
  <si>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</si>
  <si>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</si>
  <si>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</si>
  <si>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</si>
  <si>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</si>
  <si>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</si>
  <si>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</si>
  <si>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</si>
  <si>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</si>
  <si>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</si>
  <si>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</si>
  <si>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</si>
  <si>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</si>
  <si>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</si>
  <si>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</si>
  <si>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</si>
  <si>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</si>
  <si>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</si>
  <si>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</si>
  <si>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</si>
  <si>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</si>
  <si>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</si>
  <si>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</si>
  <si>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</si>
  <si>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</si>
  <si>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</si>
  <si>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</si>
  <si>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</si>
  <si>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</si>
  <si>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</si>
  <si>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</si>
  <si>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</si>
  <si>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</si>
  <si>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</si>
  <si>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</si>
  <si>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</si>
  <si>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</si>
  <si>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</si>
  <si>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</si>
  <si>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</si>
  <si>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</si>
  <si>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</si>
  <si>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</si>
  <si>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</si>
  <si>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</si>
  <si>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</si>
  <si>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</si>
  <si>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</si>
  <si>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</si>
  <si>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</si>
  <si>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</si>
  <si>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</si>
  <si>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</si>
  <si>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</si>
  <si>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</si>
  <si>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</si>
  <si>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</si>
  <si>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</si>
  <si>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</si>
  <si>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</si>
  <si>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</si>
  <si>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</si>
  <si>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</si>
  <si>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</si>
  <si>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</si>
  <si>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</si>
  <si>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</si>
  <si>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</si>
  <si>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</si>
  <si>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</si>
  <si>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</si>
  <si>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</si>
  <si>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</si>
  <si>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</si>
  <si>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</si>
  <si>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</si>
  <si>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</si>
  <si>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</si>
  <si>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</si>
  <si>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</si>
  <si>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</si>
  <si>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</si>
  <si>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</si>
  <si>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</si>
  <si>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</si>
  <si>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</si>
  <si>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</si>
  <si>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</si>
  <si>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</si>
  <si>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</si>
  <si>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</si>
  <si>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</si>
  <si>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</si>
  <si>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</si>
  <si>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</si>
  <si>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</si>
  <si>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</si>
  <si>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</si>
  <si>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</si>
  <si>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</si>
  <si>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</si>
  <si>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</si>
  <si>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</si>
  <si>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</si>
  <si>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</si>
  <si>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</si>
  <si>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</si>
  <si>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</si>
  <si>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</si>
  <si>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</si>
  <si>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</si>
  <si>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</si>
  <si>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</si>
  <si>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</si>
  <si>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</si>
  <si>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</si>
  <si>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</si>
  <si>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</si>
  <si>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</si>
  <si>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</si>
  <si>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</si>
  <si>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</si>
  <si>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</si>
  <si>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</si>
  <si>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</si>
  <si>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</si>
  <si>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</si>
  <si>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</si>
  <si>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</si>
  <si>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</si>
  <si>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</si>
  <si>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</si>
  <si>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</si>
  <si>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</si>
  <si>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</si>
  <si>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</si>
  <si>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</si>
  <si>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</si>
  <si>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</si>
  <si>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</si>
  <si>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</si>
  <si>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</si>
  <si>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</si>
  <si>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</si>
  <si>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</si>
  <si>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</si>
  <si>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</si>
  <si>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</si>
  <si>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</si>
  <si>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</si>
  <si>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</si>
  <si>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</si>
  <si>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</si>
  <si>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</si>
  <si>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</si>
  <si>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</si>
  <si>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</si>
  <si>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</si>
  <si>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</si>
  <si>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</si>
  <si>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</si>
  <si>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</si>
  <si>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</si>
  <si>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</si>
  <si>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</si>
  <si>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</si>
  <si>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</si>
  <si>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</si>
  <si>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</si>
  <si>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</si>
  <si>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</si>
  <si>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</si>
  <si>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</si>
  <si>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</si>
  <si>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</si>
  <si>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</si>
  <si>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</si>
  <si>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</si>
  <si>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</si>
  <si>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</si>
  <si>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</si>
  <si>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</si>
  <si>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</si>
  <si>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</si>
  <si>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</si>
  <si>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</si>
  <si>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</si>
  <si>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</si>
  <si>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</si>
  <si>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</si>
  <si>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</si>
  <si>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</si>
  <si>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</si>
  <si>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</si>
  <si>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</si>
  <si>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</si>
  <si>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</si>
  <si>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</si>
  <si>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</si>
  <si>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</si>
  <si>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</si>
  <si>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</si>
  <si>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</si>
  <si>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</si>
  <si>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</si>
  <si>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</si>
  <si>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</si>
  <si>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</si>
  <si>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</si>
  <si>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</si>
  <si>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</si>
  <si>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</si>
  <si>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</si>
  <si>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</si>
  <si>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</si>
  <si>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</si>
  <si>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</si>
  <si>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</si>
  <si>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</si>
  <si>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</si>
  <si>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</si>
  <si>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</si>
  <si>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</si>
  <si>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</si>
  <si>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</si>
  <si>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</si>
  <si>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</si>
  <si>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</si>
  <si>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</si>
  <si>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</si>
  <si>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</si>
  <si>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</si>
  <si>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</si>
  <si>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</si>
  <si>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</si>
  <si>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</si>
  <si>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</si>
  <si>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</si>
  <si>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</si>
  <si>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</si>
  <si>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</si>
  <si>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</si>
  <si>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</si>
  <si>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</si>
  <si>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</si>
  <si>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</si>
  <si>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</si>
  <si>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</si>
  <si>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</si>
  <si>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</si>
  <si>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</si>
  <si>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</si>
  <si>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</si>
  <si>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</si>
  <si>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</si>
  <si>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</si>
  <si>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</si>
  <si>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</si>
  <si>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</si>
  <si>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</si>
  <si>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</si>
  <si>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</si>
  <si>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</si>
  <si>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</si>
  <si>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</si>
  <si>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</si>
  <si>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</si>
  <si>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</si>
  <si>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</si>
  <si>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</si>
  <si>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</si>
  <si>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</si>
  <si>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</si>
  <si>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</si>
  <si>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</si>
  <si>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</si>
  <si>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</si>
  <si>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</si>
  <si>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</si>
  <si>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</si>
  <si>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</si>
  <si>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</si>
  <si>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</si>
  <si>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</si>
  <si>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</si>
  <si>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</si>
  <si>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</si>
  <si>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</si>
  <si>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</si>
  <si>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</si>
  <si>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</si>
  <si>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</si>
  <si>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</si>
  <si>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</si>
  <si>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</si>
  <si>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</si>
  <si>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</si>
  <si>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</si>
  <si>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</si>
  <si>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</si>
  <si>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</si>
  <si>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</si>
  <si>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</si>
  <si>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</si>
  <si>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</si>
  <si>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</si>
  <si>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</si>
  <si>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</si>
  <si>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</si>
  <si>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</si>
  <si>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</si>
  <si>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</si>
  <si>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</si>
  <si>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</si>
  <si>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</si>
  <si>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</si>
  <si>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</si>
  <si>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</si>
  <si>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</si>
  <si>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</si>
  <si>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</si>
  <si>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</si>
  <si>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</si>
  <si>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</si>
  <si>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</si>
  <si>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</si>
  <si>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</si>
  <si>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</si>
  <si>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</si>
  <si>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</si>
  <si>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</si>
  <si>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</si>
  <si>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</si>
  <si>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</si>
  <si>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</si>
  <si>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</si>
  <si>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</si>
  <si>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</si>
  <si>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</si>
  <si>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</si>
  <si>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</si>
  <si>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</si>
  <si>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</si>
  <si>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</si>
  <si>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</si>
  <si>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</si>
  <si>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</si>
  <si>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</si>
  <si>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</si>
  <si>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</si>
  <si>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</si>
  <si>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</si>
  <si>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</si>
  <si>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</si>
  <si>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</si>
  <si>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</si>
  <si>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</si>
  <si>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</si>
  <si>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</si>
  <si>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</si>
  <si>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</si>
  <si>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</si>
  <si>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</si>
  <si>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</si>
  <si>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</si>
  <si>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</si>
  <si>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</si>
  <si>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</si>
  <si>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</si>
  <si>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</si>
  <si>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</si>
  <si>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</si>
  <si>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</si>
  <si>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</si>
  <si>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</si>
  <si>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</si>
  <si>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</si>
  <si>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</si>
  <si>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</si>
  <si>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</si>
  <si>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</si>
  <si>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</si>
  <si>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</si>
  <si>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</si>
  <si>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</si>
  <si>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</si>
  <si>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</si>
  <si>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</si>
  <si>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</si>
  <si>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</si>
  <si>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</si>
  <si>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</si>
  <si>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</si>
  <si>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</si>
  <si>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</si>
  <si>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</si>
  <si>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</si>
  <si>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</si>
  <si>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</si>
  <si>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</si>
  <si>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</si>
  <si>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</si>
  <si>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</si>
  <si>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</si>
  <si>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</si>
  <si>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</si>
  <si>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</si>
  <si>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</si>
  <si>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</si>
  <si>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</si>
  <si>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</si>
  <si>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</si>
  <si>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</si>
  <si>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</si>
  <si>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</si>
  <si>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</si>
  <si>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</si>
  <si>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</si>
  <si>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</si>
  <si>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</si>
  <si>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</si>
  <si>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</si>
  <si>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</si>
  <si>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</si>
  <si>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</si>
  <si>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</si>
  <si>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</si>
  <si>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</si>
  <si>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</si>
  <si>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</si>
  <si>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</si>
  <si>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</si>
  <si>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</si>
  <si>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</si>
  <si>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</si>
  <si>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</si>
  <si>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</si>
  <si>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</si>
  <si>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</si>
  <si>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</si>
  <si>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</si>
  <si>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</si>
  <si>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</si>
  <si>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</si>
  <si>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</si>
  <si>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</si>
  <si>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</si>
  <si>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</si>
  <si>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</si>
  <si>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</si>
  <si>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</si>
  <si>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</si>
  <si>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</si>
  <si>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</si>
  <si>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</si>
  <si>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</si>
  <si>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</si>
  <si>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</si>
  <si>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</si>
  <si>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</si>
  <si>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</si>
  <si>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</si>
  <si>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</si>
  <si>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</si>
  <si>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</si>
  <si>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</si>
  <si>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</si>
  <si>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</si>
  <si>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</si>
  <si>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</si>
  <si>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</si>
  <si>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</si>
  <si>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</si>
  <si>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</si>
  <si>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</si>
  <si>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</si>
  <si>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</si>
  <si>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</si>
  <si>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</si>
  <si>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</si>
  <si>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</si>
  <si>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</si>
  <si>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</si>
  <si>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</si>
  <si>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</si>
  <si>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</si>
  <si>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</si>
  <si>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</si>
  <si>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</si>
  <si>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</si>
  <si>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</si>
  <si>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</si>
  <si>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</si>
  <si>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</si>
  <si>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</si>
  <si>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</si>
  <si>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</si>
  <si>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</si>
  <si>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</si>
  <si>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</si>
  <si>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</si>
  <si>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</si>
  <si>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</si>
  <si>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</si>
  <si>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</si>
  <si>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</si>
  <si>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</si>
  <si>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</si>
  <si>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</si>
  <si>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</si>
  <si>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</si>
  <si>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</si>
  <si>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</si>
  <si>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</si>
  <si>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</si>
  <si>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</si>
  <si>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</si>
  <si>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</si>
  <si>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</si>
  <si>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</si>
  <si>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</si>
  <si>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</si>
  <si>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</si>
  <si>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</si>
  <si>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</si>
  <si>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</si>
  <si>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</si>
  <si>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</si>
  <si>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</si>
  <si>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</si>
  <si>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</si>
  <si>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</si>
  <si>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</si>
  <si>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</si>
  <si>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</si>
  <si>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</si>
  <si>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</si>
  <si>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</si>
  <si>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</si>
  <si>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</si>
  <si>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</si>
  <si>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</si>
  <si>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</si>
  <si>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</si>
  <si>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</si>
  <si>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</si>
  <si>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</si>
  <si>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</si>
  <si>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</si>
  <si>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</si>
  <si>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</si>
  <si>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</si>
  <si>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</si>
  <si>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</si>
  <si>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</si>
  <si>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</si>
  <si>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</si>
  <si>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</si>
  <si>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</si>
  <si>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</si>
  <si>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</si>
  <si>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</si>
  <si>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</si>
  <si>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</si>
  <si>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</si>
  <si>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</si>
  <si>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</si>
  <si>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</si>
  <si>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</si>
  <si>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</si>
  <si>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</si>
  <si>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</si>
  <si>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</si>
  <si>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</si>
  <si>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</si>
  <si>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</si>
  <si>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</si>
  <si>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</si>
  <si>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</si>
  <si>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</si>
  <si>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</si>
  <si>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</si>
  <si>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</si>
  <si>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</si>
  <si>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</si>
  <si>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</si>
  <si>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</si>
  <si>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</si>
  <si>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</si>
  <si>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</si>
  <si>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</si>
  <si>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</si>
  <si>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</si>
  <si>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</si>
  <si>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</si>
  <si>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</si>
  <si>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</si>
  <si>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</si>
  <si>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</si>
  <si>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</si>
  <si>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</si>
  <si>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</si>
  <si>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</si>
  <si>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</si>
  <si>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</si>
  <si>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</si>
  <si>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</si>
  <si>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</si>
  <si>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</si>
  <si>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</si>
  <si>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</si>
  <si>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</si>
  <si>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</si>
  <si>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</si>
  <si>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</si>
  <si>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</si>
  <si>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</si>
  <si>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</si>
  <si>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</si>
  <si>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</si>
  <si>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</si>
  <si>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</si>
  <si>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</si>
  <si>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</si>
  <si>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</si>
  <si>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</si>
  <si>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</si>
  <si>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</si>
  <si>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</si>
  <si>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</si>
  <si>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</si>
  <si>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</si>
  <si>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</si>
  <si>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</si>
  <si>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</si>
  <si>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</si>
  <si>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</si>
  <si>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</si>
  <si>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</si>
  <si>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</si>
  <si>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</si>
  <si>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</si>
  <si>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</si>
  <si>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</si>
  <si>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</si>
  <si>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</si>
  <si>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</si>
  <si>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</si>
  <si>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</si>
  <si>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</si>
  <si>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</si>
  <si>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</si>
  <si>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</si>
  <si>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</si>
  <si>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</si>
  <si>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</si>
  <si>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</si>
  <si>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</si>
  <si>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</si>
  <si>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</si>
  <si>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</si>
  <si>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</si>
  <si>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</si>
  <si>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</si>
  <si>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</si>
  <si>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</si>
  <si>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</si>
  <si>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</si>
  <si>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</si>
  <si>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</si>
  <si>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</si>
  <si>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</si>
  <si>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</si>
  <si>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</si>
  <si>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</si>
  <si>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</si>
  <si>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</si>
  <si>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</si>
  <si>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</si>
  <si>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</si>
  <si>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</si>
  <si>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</si>
  <si>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</si>
  <si>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</si>
  <si>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</si>
  <si>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</si>
  <si>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</si>
  <si>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</si>
  <si>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</si>
  <si>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</si>
  <si>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</si>
  <si>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</si>
  <si>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</si>
  <si>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</si>
  <si>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</si>
  <si>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</si>
  <si>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</si>
  <si>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</si>
  <si>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</si>
  <si>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</si>
  <si>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</si>
  <si>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</si>
  <si>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</si>
  <si>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</si>
  <si>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</si>
  <si>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</si>
  <si>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</si>
  <si>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</si>
  <si>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</si>
  <si>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</si>
  <si>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</si>
  <si>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</si>
  <si>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</si>
  <si>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</si>
  <si>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</si>
  <si>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</si>
  <si>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</si>
  <si>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</si>
  <si>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</si>
  <si>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</si>
  <si>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</si>
  <si>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</si>
  <si>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</si>
  <si>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</si>
  <si>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</si>
  <si>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</si>
  <si>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</si>
  <si>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</si>
  <si>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</si>
  <si>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</si>
  <si>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</si>
  <si>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</si>
  <si>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</si>
  <si>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</si>
  <si>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</si>
  <si>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</si>
  <si>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</si>
  <si>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</si>
  <si>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</si>
  <si>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</si>
  <si>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</si>
  <si>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</si>
  <si>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</si>
  <si>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</si>
  <si>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</si>
  <si>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</si>
  <si>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</si>
  <si>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</si>
  <si>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</si>
  <si>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</si>
  <si>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</si>
  <si>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</si>
  <si>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</si>
  <si>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</si>
  <si>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</si>
  <si>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</si>
  <si>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</si>
  <si>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</si>
  <si>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</si>
  <si>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</si>
  <si>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</si>
  <si>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</si>
  <si>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</si>
  <si>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</si>
  <si>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</si>
  <si>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</si>
  <si>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</si>
  <si>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</si>
  <si>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</si>
  <si>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</si>
  <si>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</si>
  <si>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</si>
  <si>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</si>
  <si>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</si>
  <si>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</si>
  <si>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</si>
  <si>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</si>
  <si>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</si>
  <si>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</si>
  <si>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</si>
  <si>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</si>
  <si>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</si>
  <si>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</si>
  <si>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</si>
  <si>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</si>
  <si>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</si>
  <si>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</si>
  <si>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</si>
  <si>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</si>
  <si>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</si>
  <si>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</si>
  <si>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</si>
  <si>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</si>
  <si>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</si>
  <si>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</si>
  <si>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</si>
  <si>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</si>
  <si>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</si>
  <si>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</si>
  <si>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</si>
  <si>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</si>
  <si>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</si>
  <si>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</si>
  <si>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</si>
  <si>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</si>
  <si>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</si>
  <si>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</si>
  <si>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</si>
  <si>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</si>
  <si>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</si>
  <si>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</si>
  <si>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</si>
  <si>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</si>
  <si>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</si>
  <si>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</si>
  <si>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</si>
  <si>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</si>
  <si>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</si>
  <si>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</si>
  <si>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</si>
  <si>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</si>
  <si>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</si>
  <si>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</si>
  <si>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</si>
  <si>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</si>
  <si>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</si>
  <si>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</si>
  <si>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</si>
  <si>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</si>
  <si>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</si>
  <si>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</si>
  <si>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</si>
  <si>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</si>
  <si>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</si>
  <si>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</si>
  <si>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</si>
  <si>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</si>
  <si>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</si>
  <si>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</si>
  <si>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</si>
  <si>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</si>
  <si>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</si>
  <si>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</si>
  <si>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</si>
  <si>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</si>
  <si>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</si>
  <si>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</si>
  <si>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</si>
  <si>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</si>
  <si>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</si>
  <si>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</si>
  <si>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</si>
  <si>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</si>
  <si>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</si>
  <si>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</si>
  <si>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</si>
  <si>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</si>
  <si>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</si>
  <si>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</si>
  <si>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</si>
  <si>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</si>
  <si>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</si>
  <si>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</si>
  <si>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</si>
  <si>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</si>
  <si>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</si>
  <si>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</si>
  <si>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</si>
  <si>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</si>
  <si>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</si>
  <si>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</si>
  <si>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</si>
  <si>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</si>
  <si>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</si>
  <si>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</si>
  <si>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</si>
  <si>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</si>
  <si>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</si>
  <si>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</si>
  <si>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</si>
  <si>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</si>
  <si>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</si>
  <si>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</si>
  <si>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</si>
  <si>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</si>
  <si>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</si>
  <si>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</si>
  <si>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</si>
  <si>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</si>
  <si>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</si>
  <si>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</si>
  <si>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</si>
  <si>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</si>
  <si>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</si>
  <si>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</si>
  <si>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</si>
  <si>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</si>
  <si>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</si>
  <si>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</si>
  <si>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</si>
  <si>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</si>
  <si>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</si>
  <si>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</si>
  <si>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</si>
  <si>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</si>
  <si>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</si>
  <si>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</si>
  <si>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</si>
  <si>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</si>
  <si>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</si>
  <si>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</si>
  <si>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</si>
  <si>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</si>
  <si>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</si>
  <si>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</si>
  <si>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</si>
  <si>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</si>
  <si>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</si>
  <si>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</si>
  <si>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</si>
  <si>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</si>
  <si>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</si>
  <si>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</si>
  <si>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</si>
  <si>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</si>
  <si>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</si>
  <si>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</si>
  <si>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</si>
  <si>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</si>
  <si>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</si>
  <si>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</si>
  <si>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</si>
  <si>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</si>
  <si>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</si>
  <si>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</si>
  <si>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</si>
  <si>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</si>
  <si>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</si>
  <si>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</si>
  <si>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</si>
  <si>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</si>
  <si>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</si>
  <si>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</si>
  <si>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</si>
  <si>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</si>
  <si>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</si>
  <si>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</si>
  <si>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</si>
  <si>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</si>
  <si>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</si>
  <si>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</si>
  <si>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</si>
  <si>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</si>
  <si>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</si>
  <si>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</si>
  <si>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</si>
  <si>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</si>
  <si>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</si>
  <si>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</si>
  <si>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</si>
  <si>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</si>
  <si>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</si>
  <si>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</si>
  <si>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</si>
  <si>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</si>
  <si>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</si>
  <si>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</si>
  <si>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</si>
  <si>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</si>
  <si>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</si>
  <si>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</si>
  <si>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</si>
  <si>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</si>
  <si>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</si>
  <si>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</si>
  <si>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</si>
  <si>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</si>
  <si>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</si>
  <si>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</si>
  <si>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</si>
  <si>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</si>
  <si>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</si>
  <si>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</si>
  <si>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</si>
  <si>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</si>
  <si>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</si>
  <si>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</si>
  <si>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</si>
  <si>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</si>
  <si>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</si>
  <si>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</si>
  <si>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</si>
  <si>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</si>
  <si>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</si>
  <si>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</si>
  <si>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</si>
  <si>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</si>
  <si>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</si>
  <si>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</si>
  <si>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</si>
  <si>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</si>
  <si>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</si>
  <si>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</si>
  <si>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</si>
  <si>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</si>
  <si>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</si>
  <si>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</si>
  <si>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</si>
  <si>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</si>
  <si>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</si>
  <si>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</si>
  <si>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</si>
  <si>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</si>
  <si>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</si>
  <si>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</si>
  <si>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</si>
  <si>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</si>
  <si>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</si>
  <si>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</si>
  <si>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</si>
  <si>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</si>
  <si>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</si>
  <si>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</si>
  <si>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</si>
  <si>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</si>
  <si>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</si>
  <si>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</si>
  <si>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</si>
  <si>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</si>
  <si>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</si>
  <si>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</si>
  <si>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</si>
  <si>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</si>
  <si>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</si>
  <si>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</si>
  <si>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</si>
  <si>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</si>
  <si>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</si>
  <si>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</si>
  <si>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</si>
  <si>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</si>
  <si>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</si>
  <si>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</si>
  <si>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</si>
  <si>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</si>
  <si>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</si>
  <si>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</si>
  <si>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</si>
  <si>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</si>
  <si>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</si>
  <si>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</si>
  <si>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</si>
  <si>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</si>
  <si>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</si>
  <si>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</si>
  <si>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</si>
  <si>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</si>
  <si>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</si>
  <si>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</si>
  <si>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</si>
  <si>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</si>
  <si>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</si>
  <si>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</si>
  <si>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</si>
  <si>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</si>
  <si>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</si>
  <si>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</si>
  <si>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</si>
  <si>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</si>
  <si>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</si>
  <si>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</si>
  <si>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</si>
  <si>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</si>
  <si>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</si>
  <si>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</si>
  <si>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</si>
  <si>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</si>
  <si>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</si>
  <si>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</si>
  <si>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</si>
  <si>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</si>
  <si>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</si>
  <si>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</si>
  <si>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</si>
  <si>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</si>
  <si>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</si>
  <si>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</si>
  <si>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</si>
  <si>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</si>
  <si>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</si>
  <si>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</si>
  <si>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</si>
  <si>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</si>
  <si>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</si>
  <si>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</si>
  <si>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</si>
  <si>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</si>
  <si>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</si>
  <si>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</si>
  <si>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</si>
  <si>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</si>
  <si>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</si>
  <si>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</si>
  <si>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</si>
  <si>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</si>
  <si>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</si>
  <si>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</si>
  <si>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</si>
  <si>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</si>
  <si>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</si>
  <si>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</si>
  <si>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</si>
  <si>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</si>
  <si>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</si>
  <si>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</si>
  <si>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</si>
  <si>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</si>
  <si>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</si>
  <si>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</si>
  <si>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</si>
  <si>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</si>
  <si>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</si>
  <si>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</si>
  <si>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</si>
  <si>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</si>
  <si>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</si>
  <si>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</si>
  <si>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</si>
  <si>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</si>
  <si>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</si>
  <si>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</si>
  <si>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</si>
  <si>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</si>
  <si>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</si>
  <si>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</si>
  <si>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</si>
  <si>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</si>
  <si>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</si>
  <si>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</si>
  <si>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</si>
  <si>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</si>
  <si>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</si>
  <si>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</si>
  <si>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</si>
  <si>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</si>
  <si>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</si>
  <si>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</si>
  <si>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</si>
  <si>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</si>
  <si>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</si>
  <si>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</si>
  <si>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</si>
  <si>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</si>
  <si>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</si>
  <si>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</si>
  <si>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</si>
  <si>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</si>
  <si>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</si>
  <si>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</si>
  <si>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</si>
  <si>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</si>
  <si>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</si>
  <si>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</si>
  <si>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</si>
  <si>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</si>
  <si>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</si>
  <si>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</si>
  <si>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</si>
  <si>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</si>
  <si>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</si>
  <si>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</si>
  <si>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</si>
  <si>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</si>
  <si>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</si>
  <si>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</si>
  <si>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</si>
  <si>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</si>
  <si>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</si>
  <si>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</si>
  <si>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</si>
  <si>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</si>
  <si>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</si>
  <si>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</si>
  <si>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</si>
  <si>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</si>
  <si>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</si>
  <si>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</si>
  <si>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</si>
  <si>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</si>
  <si>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</si>
  <si>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</si>
  <si>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</si>
  <si>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</si>
  <si>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</si>
  <si>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</si>
  <si>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</si>
  <si>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</si>
  <si>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</si>
  <si>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</si>
  <si>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</si>
  <si>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</si>
  <si>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</si>
  <si>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</si>
  <si>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</si>
  <si>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</si>
  <si>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</si>
  <si>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</si>
  <si>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</si>
  <si>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</si>
  <si>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</si>
  <si>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</si>
  <si>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</si>
  <si>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</si>
  <si>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</si>
  <si>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</si>
  <si>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</si>
  <si>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</si>
  <si>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</si>
  <si>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</si>
  <si>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</si>
  <si>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</si>
  <si>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</si>
  <si>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</si>
  <si>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</si>
  <si>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</si>
  <si>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</si>
  <si>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</si>
  <si>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</si>
  <si>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</si>
  <si>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</si>
  <si>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</si>
  <si>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</si>
  <si>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</si>
  <si>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</si>
  <si>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</si>
  <si>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</si>
  <si>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</si>
  <si>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</si>
  <si>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</si>
  <si>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</si>
  <si>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</si>
  <si>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</si>
  <si>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</si>
  <si>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</si>
  <si>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</si>
  <si>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</si>
  <si>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</si>
  <si>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</si>
  <si>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</si>
  <si>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</si>
  <si>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</si>
  <si>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</si>
  <si>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</si>
  <si>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</si>
  <si>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</si>
  <si>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</si>
  <si>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</si>
  <si>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</si>
  <si>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</si>
  <si>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</si>
  <si>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</si>
  <si>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</si>
  <si>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</si>
  <si>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</si>
  <si>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</si>
  <si>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</si>
  <si>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</si>
  <si>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</si>
  <si>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</si>
  <si>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</si>
  <si>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</si>
  <si>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</si>
  <si>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</si>
  <si>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</si>
  <si>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</si>
  <si>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</si>
  <si>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</si>
  <si>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</si>
  <si>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</si>
  <si>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</si>
  <si>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</si>
  <si>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</si>
  <si>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</si>
  <si>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</si>
  <si>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</si>
  <si>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</si>
  <si>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</si>
  <si>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</si>
  <si>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</si>
  <si>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</si>
  <si>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</si>
  <si>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</si>
  <si>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</si>
  <si>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</si>
  <si>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</si>
  <si>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</si>
  <si>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</si>
  <si>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</si>
  <si>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</si>
  <si>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</si>
  <si>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</si>
  <si>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</si>
  <si>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</si>
  <si>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</si>
  <si>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</si>
  <si>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</si>
  <si>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</si>
  <si>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</si>
  <si>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</si>
  <si>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</si>
  <si>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</si>
  <si>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</si>
  <si>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</si>
  <si>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</si>
  <si>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</si>
  <si>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</si>
  <si>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</si>
  <si>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</si>
  <si>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</si>
  <si>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</si>
  <si>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</si>
  <si>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</si>
  <si>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</si>
  <si>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</si>
  <si>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</si>
  <si>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</si>
  <si>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</si>
  <si>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</si>
  <si>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</si>
  <si>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</si>
  <si>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</si>
  <si>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</si>
  <si>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</si>
  <si>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</si>
  <si>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</si>
  <si>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</si>
  <si>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</si>
  <si>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</si>
  <si>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</si>
  <si>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</si>
  <si>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</si>
  <si>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</si>
  <si>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</si>
  <si>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</si>
  <si>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</si>
  <si>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</si>
  <si>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</si>
  <si>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</si>
  <si>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</si>
  <si>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</si>
  <si>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</si>
  <si>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</si>
  <si>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</si>
  <si>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</si>
  <si>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</si>
  <si>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</si>
  <si>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</si>
  <si>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</si>
  <si>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</si>
  <si>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</si>
  <si>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</si>
  <si>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</si>
  <si>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</si>
  <si>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</si>
  <si>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</si>
  <si>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</si>
  <si>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</si>
  <si>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</si>
  <si>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</si>
  <si>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</si>
  <si>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</si>
  <si>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</si>
  <si>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</si>
  <si>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</si>
  <si>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</si>
  <si>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</si>
  <si>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</si>
  <si>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</si>
  <si>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</si>
  <si>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</si>
  <si>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</si>
  <si>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</si>
  <si>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</si>
  <si>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</si>
  <si>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</si>
  <si>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</si>
  <si>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</si>
  <si>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</si>
  <si>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</si>
  <si>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</si>
  <si>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</si>
  <si>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</si>
  <si>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</si>
  <si>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</si>
  <si>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</si>
  <si>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</si>
  <si>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</si>
  <si>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</si>
  <si>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</si>
  <si>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</si>
  <si>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</si>
  <si>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</si>
  <si>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</si>
  <si>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</si>
  <si>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</si>
  <si>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</si>
  <si>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</si>
  <si>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</si>
  <si>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</si>
  <si>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</si>
  <si>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</si>
  <si>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</si>
  <si>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</si>
  <si>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</si>
  <si>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</si>
  <si>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</si>
  <si>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</si>
  <si>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</si>
  <si>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</si>
  <si>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</si>
  <si>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</si>
  <si>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</si>
  <si>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</si>
  <si>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</si>
  <si>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</si>
  <si>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</si>
  <si>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</si>
  <si>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</si>
  <si>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</si>
  <si>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</si>
  <si>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</si>
  <si>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</si>
  <si>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</si>
  <si>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</si>
  <si>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</si>
  <si>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</si>
  <si>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</si>
  <si>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</si>
  <si>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</si>
  <si>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</si>
  <si>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</si>
  <si>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</si>
  <si>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</si>
  <si>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</si>
  <si>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</si>
  <si>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</si>
  <si>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</si>
  <si>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</si>
  <si>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</si>
  <si>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</si>
  <si>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</si>
  <si>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</si>
  <si>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</si>
  <si>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</si>
  <si>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</si>
  <si>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</si>
  <si>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</si>
  <si>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</si>
  <si>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</si>
  <si>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</si>
  <si>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</si>
  <si>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</si>
  <si>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</si>
  <si>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</si>
  <si>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</si>
  <si>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</si>
  <si>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</si>
  <si>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</si>
  <si>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</si>
  <si>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</si>
  <si>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</si>
  <si>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</si>
  <si>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</si>
  <si>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</si>
  <si>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</si>
  <si>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</si>
  <si>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</si>
  <si>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</si>
  <si>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</si>
  <si>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</si>
  <si>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</si>
  <si>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</si>
  <si>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</si>
  <si>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</si>
  <si>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</si>
  <si>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</si>
  <si>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</si>
  <si>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</si>
  <si>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</si>
  <si>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</si>
  <si>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</si>
  <si>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</si>
  <si>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</si>
  <si>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</si>
  <si>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</si>
  <si>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</si>
  <si>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</si>
  <si>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</si>
  <si>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</si>
  <si>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</si>
  <si>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</si>
  <si>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</si>
  <si>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</si>
  <si>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</si>
  <si>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</si>
  <si>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</si>
  <si>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</si>
  <si>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</si>
  <si>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</si>
  <si>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</si>
  <si>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</si>
  <si>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</si>
  <si>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</si>
  <si>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</si>
  <si>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</si>
  <si>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</si>
  <si>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</si>
  <si>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</si>
  <si>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</si>
  <si>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</si>
  <si>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</si>
  <si>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</si>
  <si>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</si>
  <si>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</si>
  <si>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</si>
  <si>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</si>
  <si>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</si>
  <si>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</si>
  <si>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</si>
  <si>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</si>
  <si>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</si>
  <si>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</si>
  <si>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</si>
  <si>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</si>
  <si>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</si>
  <si>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</si>
  <si>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</si>
  <si>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</si>
  <si>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</si>
  <si>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</si>
  <si>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</si>
  <si>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</si>
  <si>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</si>
  <si>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</si>
  <si>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</si>
  <si>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</si>
  <si>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</si>
  <si>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</si>
  <si>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</si>
  <si>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</si>
  <si>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</si>
  <si>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</si>
  <si>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</si>
  <si>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</si>
  <si>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</si>
  <si>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</si>
  <si>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</si>
  <si>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</si>
  <si>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</si>
  <si>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</si>
  <si>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</si>
  <si>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</si>
  <si>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</si>
  <si>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</si>
  <si>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</si>
  <si>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</si>
  <si>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</si>
  <si>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</si>
  <si>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</si>
  <si>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</si>
  <si>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</si>
  <si>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</si>
  <si>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</si>
  <si>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</si>
  <si>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</si>
  <si>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</si>
  <si>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</si>
  <si>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</si>
  <si>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</si>
  <si>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</si>
  <si>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</si>
  <si>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</si>
  <si>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</si>
  <si>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</si>
  <si>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</si>
  <si>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</si>
  <si>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</si>
  <si>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</si>
  <si>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</si>
  <si>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</si>
  <si>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</si>
  <si>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</si>
  <si>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</si>
  <si>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</si>
  <si>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</si>
  <si>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</si>
  <si>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</si>
  <si>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</si>
  <si>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</si>
  <si>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</si>
  <si>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</si>
  <si>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</si>
  <si>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</si>
  <si>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</si>
  <si>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</si>
  <si>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</si>
  <si>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</si>
  <si>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</si>
  <si>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</si>
  <si>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</si>
  <si>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</si>
  <si>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</si>
  <si>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</si>
  <si>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</si>
  <si>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</si>
  <si>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</si>
  <si>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</si>
  <si>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</si>
  <si>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</si>
  <si>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</si>
  <si>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</si>
  <si>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</si>
  <si>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</si>
  <si>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</si>
  <si>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</si>
  <si>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</si>
  <si>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</si>
  <si>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</si>
  <si>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</si>
  <si>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</si>
  <si>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</si>
  <si>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</si>
  <si>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</si>
  <si>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</si>
  <si>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</si>
  <si>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</si>
  <si>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</si>
  <si>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</si>
  <si>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</si>
  <si>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</si>
  <si>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</si>
  <si>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</si>
  <si>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</si>
  <si>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</si>
  <si>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</si>
  <si>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</si>
  <si>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</si>
  <si>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</si>
  <si>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</si>
  <si>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</si>
  <si>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</si>
  <si>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</si>
  <si>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</si>
  <si>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</si>
  <si>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</si>
  <si>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</si>
  <si>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</si>
  <si>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</si>
  <si>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</si>
  <si>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</si>
  <si>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</si>
  <si>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</si>
  <si>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</si>
  <si>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</si>
  <si>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</si>
  <si>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</si>
  <si>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</si>
  <si>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</si>
  <si>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</si>
  <si>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</si>
  <si>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</si>
  <si>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</si>
  <si>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</si>
  <si>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</si>
  <si>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</si>
  <si>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</si>
  <si>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</si>
  <si>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</si>
  <si>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</si>
  <si>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</si>
  <si>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</si>
  <si>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</si>
  <si>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</si>
  <si>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</si>
  <si>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</si>
  <si>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</si>
  <si>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</si>
  <si>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</si>
  <si>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</si>
  <si>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</si>
  <si>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</si>
  <si>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</si>
  <si>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</si>
  <si>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</si>
  <si>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</si>
  <si>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</si>
  <si>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</si>
  <si>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</si>
  <si>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</si>
  <si>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</si>
  <si>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</si>
  <si>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</si>
  <si>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</si>
  <si>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</si>
  <si>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</si>
  <si>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</si>
  <si>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</si>
  <si>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</si>
  <si>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</si>
  <si>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</si>
  <si>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</si>
  <si>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</si>
  <si>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</si>
  <si>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</si>
  <si>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</si>
  <si>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</si>
  <si>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</si>
  <si>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</si>
  <si>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</si>
  <si>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</si>
  <si>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</si>
  <si>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</si>
  <si>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</si>
  <si>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</si>
  <si>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</si>
  <si>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</si>
  <si>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</si>
  <si>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</si>
  <si>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</si>
  <si>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</si>
  <si>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</si>
  <si>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</si>
  <si>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</si>
  <si>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</si>
  <si>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</si>
  <si>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</si>
  <si>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</si>
  <si>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</si>
  <si>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</si>
  <si>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</si>
  <si>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</si>
  <si>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</si>
  <si>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</si>
  <si>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</si>
  <si>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</si>
  <si>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</si>
  <si>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</si>
  <si>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</si>
  <si>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</si>
  <si>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</si>
  <si>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</si>
  <si>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</si>
  <si>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</si>
  <si>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</si>
  <si>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</si>
  <si>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</si>
  <si>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</si>
  <si>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</si>
  <si>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</si>
  <si>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</si>
  <si>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</si>
  <si>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</si>
  <si>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</si>
  <si>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</si>
  <si>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</si>
  <si>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</si>
  <si>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</si>
  <si>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</si>
  <si>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</si>
  <si>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</si>
  <si>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</si>
  <si>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</si>
  <si>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</si>
  <si>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</si>
  <si>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</si>
  <si>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</si>
  <si>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</si>
  <si>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</si>
  <si>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</si>
  <si>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</si>
  <si>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</si>
  <si>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</si>
  <si>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</si>
  <si>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</si>
  <si>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</si>
  <si>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</si>
  <si>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</si>
  <si>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</si>
  <si>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</si>
  <si>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</si>
  <si>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</si>
  <si>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</si>
  <si>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</si>
  <si>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</si>
  <si>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</si>
  <si>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</si>
  <si>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</si>
  <si>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</si>
  <si>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</si>
  <si>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</si>
  <si>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</si>
  <si>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</si>
  <si>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</si>
  <si>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</si>
  <si>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</si>
  <si>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</si>
  <si>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</si>
  <si>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</si>
  <si>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</si>
  <si>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</si>
  <si>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</si>
  <si>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</si>
  <si>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</si>
  <si>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</si>
  <si>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</si>
  <si>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</si>
  <si>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</si>
  <si>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</si>
  <si>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</si>
  <si>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</si>
  <si>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</si>
  <si>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</si>
  <si>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</si>
  <si>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</si>
  <si>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</si>
  <si>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</si>
  <si>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</si>
  <si>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</si>
  <si>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</si>
  <si>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</si>
  <si>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</si>
  <si>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</si>
  <si>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</si>
  <si>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</si>
  <si>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</si>
  <si>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</si>
  <si>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</si>
  <si>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</si>
  <si>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</si>
  <si>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</si>
  <si>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</si>
  <si>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</si>
  <si>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</si>
  <si>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</si>
  <si>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</si>
  <si>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</si>
  <si>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</si>
  <si>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</si>
  <si>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</si>
  <si>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</si>
  <si>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</si>
  <si>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</si>
  <si>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</si>
  <si>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</si>
  <si>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</si>
  <si>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</si>
  <si>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</si>
  <si>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</si>
  <si>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</si>
  <si>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</si>
  <si>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</si>
  <si>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</si>
  <si>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</si>
  <si>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</si>
  <si>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</si>
  <si>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</si>
  <si>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</si>
  <si>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</si>
  <si>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</si>
  <si>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</si>
  <si>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</si>
  <si>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</si>
  <si>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</si>
  <si>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</si>
  <si>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</si>
  <si>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</si>
  <si>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</si>
  <si>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</si>
  <si>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</si>
  <si>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</si>
  <si>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</si>
  <si>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</si>
  <si>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</si>
  <si>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</si>
  <si>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</si>
  <si>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</si>
  <si>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</si>
  <si>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</si>
  <si>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</si>
  <si>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</si>
  <si>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</si>
  <si>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</si>
  <si>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</si>
  <si>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</si>
  <si>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</si>
  <si>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</si>
  <si>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</si>
  <si>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</si>
  <si>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</si>
  <si>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</si>
  <si>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</si>
  <si>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</si>
  <si>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</si>
  <si>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</si>
  <si>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</si>
  <si>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</si>
  <si>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</si>
  <si>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</si>
  <si>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</si>
  <si>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</si>
  <si>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</si>
  <si>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</si>
  <si>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</si>
  <si>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</si>
  <si>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</si>
  <si>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</si>
  <si>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</si>
  <si>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</si>
  <si>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</si>
  <si>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</si>
  <si>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</si>
  <si>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</si>
  <si>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</si>
  <si>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</si>
  <si>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</si>
  <si>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</si>
  <si>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</si>
  <si>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</si>
  <si>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</si>
  <si>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</si>
  <si>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</si>
  <si>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</si>
  <si>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</si>
  <si>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</si>
  <si>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</si>
  <si>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</si>
  <si>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</si>
  <si>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</si>
  <si>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</si>
  <si>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</si>
  <si>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</si>
  <si>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</si>
  <si>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</si>
  <si>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</si>
  <si>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</si>
  <si>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</si>
  <si>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</si>
  <si>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</si>
  <si>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</si>
  <si>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</si>
  <si>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</si>
  <si>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</si>
  <si>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</si>
  <si>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</si>
  <si>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</si>
  <si>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</si>
  <si>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</si>
  <si>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</si>
  <si>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</si>
  <si>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</si>
  <si>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</si>
  <si>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</si>
  <si>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</si>
  <si>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</si>
  <si>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</si>
  <si>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</si>
  <si>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</si>
  <si>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</si>
  <si>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</si>
  <si>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</si>
  <si>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</si>
  <si>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</si>
  <si>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</si>
  <si>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</si>
  <si>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</si>
  <si>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</si>
  <si>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</si>
  <si>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</si>
  <si>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</si>
  <si>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</si>
  <si>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</si>
  <si>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</si>
  <si>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</si>
  <si>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</si>
  <si>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</si>
  <si>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</si>
  <si>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</si>
  <si>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</si>
  <si>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</si>
  <si>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</si>
  <si>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</si>
  <si>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</si>
  <si>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</si>
  <si>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</si>
  <si>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</si>
  <si>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</si>
  <si>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</si>
  <si>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</si>
  <si>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</si>
  <si>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</si>
  <si>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</si>
  <si>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</si>
  <si>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</si>
  <si>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</si>
  <si>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</si>
  <si>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</si>
  <si>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</si>
  <si>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</si>
  <si>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</si>
  <si>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</si>
  <si>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</si>
  <si>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</si>
  <si>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</si>
  <si>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</si>
  <si>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</si>
  <si>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</si>
  <si>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</si>
  <si>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</si>
  <si>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</si>
  <si>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</si>
  <si>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</si>
  <si>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</si>
  <si>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</si>
  <si>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</si>
  <si>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</si>
  <si>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</si>
  <si>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</si>
  <si>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</si>
  <si>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</si>
  <si>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</si>
  <si>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</si>
  <si>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</si>
  <si>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</si>
  <si>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</si>
  <si>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</si>
  <si>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</si>
  <si>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</si>
  <si>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</si>
  <si>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</si>
  <si>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</si>
  <si>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</si>
  <si>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</si>
  <si>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</si>
  <si>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</si>
  <si>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</si>
  <si>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</si>
  <si>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</si>
  <si>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</si>
  <si>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</si>
  <si>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</si>
  <si>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</si>
  <si>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</si>
  <si>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</si>
  <si>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</si>
  <si>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</si>
  <si>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</si>
  <si>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</si>
  <si>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</si>
  <si>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</si>
  <si>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</si>
  <si>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</si>
  <si>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</si>
  <si>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</si>
  <si>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</si>
  <si>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</si>
  <si>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</si>
  <si>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</si>
  <si>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</si>
  <si>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</si>
  <si>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</si>
  <si>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</si>
  <si>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</si>
  <si>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</si>
  <si>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</si>
  <si>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</si>
  <si>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</si>
  <si>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</si>
  <si>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</si>
  <si>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</si>
  <si>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</si>
  <si>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</si>
  <si>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</si>
  <si>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</si>
  <si>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</si>
  <si>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</si>
  <si>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</si>
  <si>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</si>
  <si>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</si>
  <si>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</si>
  <si>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</si>
  <si>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</si>
  <si>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</si>
  <si>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</si>
  <si>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</si>
  <si>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</si>
  <si>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</si>
  <si>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</si>
  <si>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</si>
  <si>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</si>
  <si>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</si>
  <si>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</si>
  <si>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</si>
  <si>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</si>
  <si>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</si>
  <si>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</si>
  <si>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</si>
  <si>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</si>
  <si>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</si>
  <si>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</si>
  <si>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</si>
  <si>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</si>
  <si>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</si>
  <si>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</si>
  <si>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</si>
  <si>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</si>
  <si>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</si>
  <si>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</si>
  <si>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</si>
  <si>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</si>
  <si>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</si>
  <si>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</si>
  <si>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</si>
  <si>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</si>
  <si>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</si>
  <si>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</si>
  <si>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</si>
  <si>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</si>
  <si>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</si>
  <si>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</si>
  <si>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</si>
  <si>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</si>
  <si>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</si>
  <si>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</si>
  <si>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</si>
  <si>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</si>
  <si>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</si>
  <si>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</si>
  <si>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</si>
  <si>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</si>
  <si>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</si>
  <si>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</si>
  <si>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</si>
  <si>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</si>
  <si>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</si>
  <si>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</si>
  <si>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</si>
  <si>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</si>
  <si>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</si>
  <si>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</si>
  <si>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</si>
  <si>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</si>
  <si>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</si>
  <si>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</si>
  <si>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</si>
  <si>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</si>
  <si>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</si>
  <si>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</si>
  <si>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</si>
  <si>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</si>
  <si>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</si>
  <si>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</si>
  <si>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</si>
  <si>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</si>
  <si>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</si>
  <si>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</si>
  <si>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</si>
  <si>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</si>
  <si>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</si>
  <si>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</si>
  <si>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</si>
  <si>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</si>
  <si>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</si>
  <si>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</si>
  <si>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</si>
  <si>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</si>
  <si>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</si>
  <si>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</si>
  <si>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</si>
  <si>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</si>
  <si>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</si>
  <si>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</si>
  <si>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</si>
  <si>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</si>
  <si>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</si>
  <si>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</si>
  <si>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</si>
  <si>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</si>
  <si>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</si>
  <si>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</si>
  <si>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</si>
  <si>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</si>
  <si>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</si>
  <si>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</si>
  <si>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</si>
  <si>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</si>
  <si>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</si>
  <si>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</si>
  <si>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</si>
  <si>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</si>
  <si>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</si>
  <si>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</si>
  <si>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</si>
  <si>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</si>
  <si>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</si>
  <si>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</si>
  <si>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</si>
  <si>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</si>
  <si>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</si>
  <si>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</si>
  <si>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</si>
  <si>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</si>
  <si>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</si>
  <si>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</si>
  <si>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</si>
  <si>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</si>
  <si>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</si>
  <si>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</si>
  <si>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</si>
  <si>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</si>
  <si>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</si>
  <si>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</si>
  <si>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</si>
  <si>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</si>
  <si>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</si>
  <si>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</si>
  <si>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</si>
  <si>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</si>
  <si>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</si>
  <si>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</si>
  <si>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</si>
  <si>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</si>
  <si>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</si>
  <si>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</si>
  <si>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</si>
  <si>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</si>
  <si>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</si>
  <si>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</si>
  <si>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</si>
  <si>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</si>
  <si>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</si>
  <si>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</si>
  <si>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</si>
  <si>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</si>
  <si>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</si>
  <si>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</si>
  <si>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</si>
  <si>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</si>
  <si>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</si>
  <si>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</si>
  <si>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</si>
  <si>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</si>
  <si>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</si>
  <si>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</si>
  <si>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</si>
  <si>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</si>
  <si>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</si>
  <si>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</si>
  <si>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</si>
  <si>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</si>
  <si>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</si>
  <si>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</si>
  <si>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</si>
  <si>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</si>
  <si>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</si>
  <si>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</si>
  <si>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</si>
  <si>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</si>
  <si>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</si>
  <si>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</si>
  <si>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</si>
  <si>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</si>
  <si>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</si>
  <si>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</si>
  <si>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</si>
  <si>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</si>
  <si>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</si>
  <si>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</si>
  <si>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</si>
  <si>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</si>
  <si>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</si>
  <si>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</si>
  <si>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</si>
  <si>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</si>
  <si>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</si>
  <si>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</si>
  <si>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</si>
  <si>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</si>
  <si>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</si>
  <si>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</si>
  <si>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</si>
  <si>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</si>
  <si>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</si>
  <si>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</si>
  <si>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</si>
  <si>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</si>
  <si>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</si>
  <si>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</si>
  <si>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</si>
  <si>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</si>
  <si>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</si>
  <si>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</si>
  <si>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</si>
  <si>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</si>
  <si>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</si>
  <si>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</si>
  <si>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</si>
  <si>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</si>
  <si>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</si>
  <si>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</si>
  <si>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</si>
  <si>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</si>
  <si>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</si>
  <si>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</si>
  <si>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</si>
  <si>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</si>
  <si>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</si>
  <si>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</si>
  <si>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</si>
  <si>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</si>
  <si>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</si>
  <si>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</si>
  <si>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</si>
  <si>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</si>
  <si>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</si>
  <si>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</si>
  <si>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</si>
  <si>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</si>
  <si>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</si>
  <si>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</si>
  <si>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</si>
  <si>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</si>
  <si>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</si>
  <si>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</si>
  <si>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</si>
  <si>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</si>
  <si>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</si>
  <si>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</si>
  <si>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</si>
  <si>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</si>
  <si>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</si>
  <si>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</si>
  <si>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</si>
  <si>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</si>
  <si>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</si>
  <si>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</si>
  <si>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</si>
  <si>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</si>
  <si>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</si>
  <si>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</si>
  <si>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</si>
  <si>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</si>
  <si>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</si>
  <si>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</si>
  <si>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</si>
  <si>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</si>
  <si>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</si>
  <si>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</si>
  <si>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</si>
  <si>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</si>
  <si>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</si>
  <si>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</si>
  <si>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</si>
  <si>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</si>
  <si>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</si>
  <si>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</si>
  <si>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</si>
  <si>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</si>
  <si>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</si>
  <si>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</si>
  <si>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</si>
  <si>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</si>
  <si>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</si>
  <si>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</si>
  <si>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</si>
  <si>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</si>
  <si>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</si>
  <si>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</si>
  <si>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</si>
  <si>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</si>
  <si>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</si>
  <si>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</si>
  <si>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</si>
  <si>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</si>
  <si>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</si>
  <si>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</si>
  <si>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</si>
  <si>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</si>
  <si>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</si>
  <si>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</si>
  <si>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</si>
  <si>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</si>
  <si>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</si>
  <si>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</si>
  <si>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</si>
  <si>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</si>
  <si>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</si>
  <si>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</si>
  <si>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</si>
  <si>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</si>
  <si>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</si>
  <si>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</si>
  <si>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</si>
  <si>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</si>
  <si>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</si>
  <si>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</si>
  <si>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</si>
  <si>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</si>
  <si>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</si>
  <si>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</si>
  <si>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</si>
  <si>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</si>
  <si>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</si>
  <si>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</si>
  <si>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</si>
  <si>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</si>
  <si>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</si>
  <si>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</si>
  <si>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</si>
  <si>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</si>
  <si>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</si>
  <si>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</si>
  <si>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</si>
  <si>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</si>
  <si>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</si>
  <si>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</si>
  <si>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</si>
  <si>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</si>
  <si>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</si>
  <si>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</si>
  <si>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</si>
  <si>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</si>
  <si>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</si>
  <si>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</si>
  <si>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</si>
  <si>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</si>
  <si>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</si>
  <si>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</si>
  <si>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</si>
  <si>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</si>
  <si>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</si>
  <si>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</si>
  <si>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</si>
  <si>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</si>
  <si>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</si>
  <si>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</si>
  <si>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</si>
  <si>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</si>
  <si>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</si>
  <si>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</si>
  <si>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</si>
  <si>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</si>
  <si>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</si>
  <si>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</si>
  <si>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</si>
  <si>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</si>
  <si>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</si>
  <si>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</si>
  <si>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</si>
  <si>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</si>
  <si>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</si>
  <si>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</si>
  <si>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</si>
  <si>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</si>
  <si>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</si>
  <si>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</si>
  <si>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</si>
  <si>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</si>
  <si>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</si>
  <si>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</si>
  <si>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</si>
  <si>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</si>
  <si>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</si>
  <si>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</si>
  <si>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</si>
  <si>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</si>
  <si>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</si>
  <si>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</si>
  <si>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</si>
  <si>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</si>
  <si>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</si>
  <si>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</si>
  <si>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</si>
  <si>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</si>
  <si>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</si>
  <si>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</si>
  <si>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</si>
  <si>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</si>
  <si>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</si>
  <si>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</si>
  <si>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</si>
  <si>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</si>
  <si>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</si>
  <si>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</si>
  <si>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</si>
  <si>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</si>
  <si>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</si>
  <si>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</si>
  <si>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</si>
  <si>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</si>
  <si>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</si>
  <si>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</si>
  <si>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</si>
  <si>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</si>
  <si>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</si>
  <si>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</si>
  <si>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</si>
  <si>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</si>
  <si>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</si>
  <si>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</si>
  <si>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</si>
  <si>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</si>
  <si>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</si>
  <si>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</si>
  <si>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</si>
  <si>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</si>
  <si>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</si>
  <si>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</si>
  <si>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</si>
  <si>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</si>
  <si>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</si>
  <si>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</si>
  <si>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</si>
  <si>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</si>
  <si>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</si>
  <si>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</si>
  <si>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</si>
  <si>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</si>
  <si>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</si>
  <si>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</si>
  <si>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</si>
  <si>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</si>
  <si>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</si>
  <si>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</si>
  <si>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</si>
  <si>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</si>
  <si>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</si>
  <si>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</si>
  <si>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</si>
  <si>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</si>
  <si>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</si>
  <si>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</si>
  <si>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</si>
  <si>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</si>
  <si>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</si>
  <si>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</si>
  <si>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</si>
  <si>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</si>
  <si>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</si>
  <si>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</si>
  <si>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</si>
  <si>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</si>
  <si>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</si>
  <si>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</si>
  <si>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</si>
  <si>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</si>
  <si>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</si>
  <si>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</si>
  <si>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</si>
  <si>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</si>
  <si>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</si>
  <si>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</si>
  <si>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</si>
  <si>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</si>
  <si>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</si>
  <si>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</si>
  <si>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</si>
  <si>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</si>
  <si>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</si>
  <si>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</si>
  <si>
    <t>21000-22000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</si>
</sst>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2025年3月12日（评估专业人员实地查勘之日）</v>
      </c>
    </row>
    <row r="13" spans="1:2" s="1201" customFormat="1">
      <c r="A13" s="1199" t="s">
        <v>529</v>
      </c>
      <c r="B13" s="1200" t="str">
        <f>'预评函-1'!A18</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45728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1.77</v>
      </c>
      <c r="D5" s="3023">
        <f>IF(ISERROR(ROUND(POWER(1+E5,A5-C5)*(POWER(1+E5,C5)-1)/(POWER(1+E5,A5)-1),3)),0,ROUND(POWER(1+E5,A5-C5)*(POWER(1+E5,C5)-1)/(POWER(1+E5,A5)-1),4))</f>
        <v>8.4699999999999998E-2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11.78</v>
      </c>
      <c r="D6" s="3023">
        <f>IF(ISERROR(ROUND(POWER(1+E6,A6-C6)*(POWER(1+E6,C6)-1)/(POWER(1+E6,A6)-1),3)),0,ROUND(POWER(1+E6,A6-C6)*(POWER(1+E6,C6)-1)/(POWER(1+E6,A6)-1),4))</f>
        <v>0.43059999999999998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31.79</v>
      </c>
      <c r="D7" s="3023">
        <f>IF(ISERROR(ROUND(POWER(1+E7,A7-C7)*(POWER(1+E7,C7)-1)/(POWER(1+E7,A7)-1),3)),0,ROUND(POWER(1+E7,A7-C7)*(POWER(1+E7,C7)-1)/(POWER(1+E7,A7)-1),4))</f>
        <v>0.76149999999999995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19" sqref="G1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45728</v>
      </c>
      <c r="C3" s="2372" t="s">
        <v>2170</v>
      </c>
      <c r="D3" s="2371">
        <f>B3</f>
        <v>45728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c r="F13" s="854"/>
      <c r="G13" s="854"/>
      <c r="H13" s="854"/>
      <c r="I13" s="854"/>
      <c r="J13" s="3060"/>
      <c r="K13" s="2611"/>
      <c r="L13" s="2611"/>
      <c r="M13" s="2437"/>
      <c r="N13" s="2448"/>
      <c r="O13" s="2437"/>
      <c r="P13" s="2437"/>
      <c r="Q13" s="2437"/>
      <c r="AD13" s="1743"/>
    </row>
    <row r="14" spans="1:30">
      <c r="A14" s="1079"/>
      <c r="B14" s="2405" t="s">
        <v>2190</v>
      </c>
      <c r="C14" s="2406"/>
      <c r="D14" s="2406"/>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45728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0</v>
      </c>
      <c r="E6" s="855">
        <f>IF(B6="","",SUMIF(项目基本情况!C$12:I$12,C6,项目基本情况!C$13:I$13))</f>
        <v>0</v>
      </c>
      <c r="F6" s="64">
        <f>SUMIF(项目基本情况!C$12:I$12,C6,项目基本情况!C$15:I$15)</f>
        <v>0</v>
      </c>
      <c r="G6" s="65">
        <f>IF(ISERROR(ROUND(POWER(1+H6,D6-F6)*(POWER(1+H6,F6)-1)/(POWER(1+H6,D6)-1),3)),0,ROUND(POWER(1+H6,D6-F6)*(POWER(1+H6,F6)-1)/(POWER(1+H6,D6)-1),3))</f>
        <v>0</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0</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26.086500000000001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t="e">
        <f>ROUND(SUMPRODUCT(G6:G13,K6:K13)/SUMPRODUCT((G6:G13&gt;0)*(K6:K13)),3)</f>
        <v>#DIV/0!</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17" sqref="H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121.36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45728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255</v>
      </c>
      <c r="C5" s="2510" t="e">
        <f ca="1">IF(B5=D14,结果表!H102,ROUND(B5*10000/$B$1,0))</f>
        <v>#DIV/0!</v>
      </c>
      <c r="D5" s="2510" t="e">
        <f>ROUND(B5*10000/$B$2,0)</f>
        <v>#DIV/0!</v>
      </c>
      <c r="E5" s="2684"/>
      <c r="F5" s="2685"/>
      <c r="G5" s="2685"/>
      <c r="H5" s="2686"/>
      <c r="I5" s="2686"/>
      <c r="J5" s="2686"/>
      <c r="K5" s="2686"/>
    </row>
    <row r="6" spans="1:11" ht="16.5">
      <c r="A6" s="2510" t="s">
        <v>656</v>
      </c>
      <c r="B6" s="2510">
        <f>SUM(G14:G23)</f>
        <v>255</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f>ROUND(H10*B14/10000,0)</f>
        <v>279</v>
      </c>
      <c r="I9" s="3450">
        <f>H9/D14</f>
        <v>1.0941176470588236</v>
      </c>
      <c r="J9" s="2686"/>
      <c r="K9" s="2686"/>
    </row>
    <row r="10" spans="1:11" ht="16.5">
      <c r="A10" s="2510" t="s">
        <v>654</v>
      </c>
      <c r="B10" s="2510">
        <f>IF(E10="",0,ROUND(B1*(E10*365/G10)/10000,0))</f>
        <v>0</v>
      </c>
      <c r="C10" s="2510" t="s">
        <v>3359</v>
      </c>
      <c r="D10" s="2510" t="s">
        <v>3360</v>
      </c>
      <c r="E10" s="3439"/>
      <c r="F10" s="3443" t="s">
        <v>3361</v>
      </c>
      <c r="G10" s="3440"/>
      <c r="H10" s="2686">
        <f>H11</f>
        <v>23000</v>
      </c>
      <c r="I10" s="3450">
        <f>H11/E14</f>
        <v>1.0952380952380953</v>
      </c>
      <c r="J10" s="2686"/>
      <c r="K10" s="2686"/>
    </row>
    <row r="11" spans="1:11" ht="16.5">
      <c r="A11" s="2510" t="s">
        <v>670</v>
      </c>
      <c r="B11" s="2518"/>
      <c r="C11" s="2684"/>
      <c r="D11" s="2684"/>
      <c r="E11" s="2684"/>
      <c r="F11" s="2685"/>
      <c r="G11" s="2685" t="s">
        <v>3414</v>
      </c>
      <c r="H11" s="2686">
        <v>23000</v>
      </c>
      <c r="I11" s="2686">
        <f>H10/1.1</f>
        <v>20909.090909090908</v>
      </c>
      <c r="J11" s="2686"/>
      <c r="K11" s="2686"/>
    </row>
    <row r="12" spans="1:11" ht="16.5">
      <c r="A12" s="2684"/>
      <c r="B12" s="2684"/>
      <c r="C12" s="2684"/>
      <c r="D12" s="2684"/>
      <c r="E12" s="2684"/>
      <c r="F12" s="2685"/>
      <c r="G12" s="2685" t="s">
        <v>3415</v>
      </c>
      <c r="H12" s="2686" t="s">
        <v>3416</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121.36</v>
      </c>
      <c r="C14" s="2516"/>
      <c r="D14" s="2516">
        <f>ROUND(E14*B14/10000,0)</f>
        <v>255</v>
      </c>
      <c r="E14" s="2516">
        <v>21000</v>
      </c>
      <c r="F14" s="2516" t="e">
        <f>ROUND(D14*10000/C14,0)</f>
        <v>#DIV/0!</v>
      </c>
      <c r="G14" s="2516">
        <f>D14</f>
        <v>255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45728</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26.086500000000001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4789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26.086500000000001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2025-3</v>
      </c>
      <c r="D58" s="1183">
        <f>EDATE(C58,-1)</f>
        <v>45689</v>
      </c>
      <c r="E58" s="1183">
        <f>EDATE(D58,-1)</f>
        <v>45658</v>
      </c>
      <c r="F58" s="1183">
        <f t="shared" ref="F58:O58" si="19">EDATE(E58,-1)</f>
        <v>45627</v>
      </c>
      <c r="G58" s="1183">
        <f t="shared" si="19"/>
        <v>45597</v>
      </c>
      <c r="H58" s="1183">
        <f t="shared" si="19"/>
        <v>45566</v>
      </c>
      <c r="I58" s="1183">
        <f t="shared" si="19"/>
        <v>45536</v>
      </c>
      <c r="J58" s="1183">
        <f t="shared" si="19"/>
        <v>45505</v>
      </c>
      <c r="K58" s="1183">
        <f t="shared" si="19"/>
        <v>45474</v>
      </c>
      <c r="L58" s="1183">
        <f t="shared" si="19"/>
        <v>45444</v>
      </c>
      <c r="M58" s="1183">
        <f t="shared" si="19"/>
        <v>45413</v>
      </c>
      <c r="N58" s="1183">
        <f t="shared" si="19"/>
        <v>45383</v>
      </c>
      <c r="O58" s="1183">
        <f t="shared" si="19"/>
        <v>45352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45728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2025-3</v>
      </c>
      <c r="D58" s="1183">
        <f>EDATE(C58,-1)</f>
        <v>45689</v>
      </c>
      <c r="E58" s="1183">
        <f t="shared" ref="E58:N58" si="16">EDATE(D58,-1)</f>
        <v>45658</v>
      </c>
      <c r="F58" s="1183">
        <f t="shared" si="16"/>
        <v>45627</v>
      </c>
      <c r="G58" s="1183">
        <f t="shared" si="16"/>
        <v>45597</v>
      </c>
      <c r="H58" s="1183">
        <f t="shared" si="16"/>
        <v>45566</v>
      </c>
      <c r="I58" s="1183">
        <f t="shared" si="16"/>
        <v>45536</v>
      </c>
      <c r="J58" s="1183">
        <f t="shared" si="16"/>
        <v>45505</v>
      </c>
      <c r="K58" s="1183">
        <f t="shared" si="16"/>
        <v>45474</v>
      </c>
      <c r="L58" s="1183">
        <f t="shared" si="16"/>
        <v>45444</v>
      </c>
      <c r="M58" s="1183">
        <f t="shared" si="16"/>
        <v>45413</v>
      </c>
      <c r="N58" s="1183">
        <f t="shared" si="16"/>
        <v>45383</v>
      </c>
      <c r="O58" s="1183">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45728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2025-3</v>
      </c>
      <c r="D59" s="1183">
        <f>EDATE(C59,-1)</f>
        <v>45689</v>
      </c>
      <c r="E59" s="1183">
        <f>EDATE(D59,-1)</f>
        <v>45658</v>
      </c>
      <c r="F59" s="1183">
        <f t="shared" ref="F59:O59" si="16">EDATE(E59,-1)</f>
        <v>45627</v>
      </c>
      <c r="G59" s="1183">
        <f t="shared" si="16"/>
        <v>45597</v>
      </c>
      <c r="H59" s="1183">
        <f t="shared" si="16"/>
        <v>45566</v>
      </c>
      <c r="I59" s="1183">
        <f t="shared" si="16"/>
        <v>45536</v>
      </c>
      <c r="J59" s="1183">
        <f t="shared" si="16"/>
        <v>45505</v>
      </c>
      <c r="K59" s="1183">
        <f t="shared" si="16"/>
        <v>45474</v>
      </c>
      <c r="L59" s="1183">
        <f t="shared" si="16"/>
        <v>45444</v>
      </c>
      <c r="M59" s="1183">
        <f t="shared" si="16"/>
        <v>45413</v>
      </c>
      <c r="N59" s="1183">
        <f t="shared" si="16"/>
        <v>45383</v>
      </c>
      <c r="O59" s="1183">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45728</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2025-3</v>
      </c>
      <c r="D52" s="1183">
        <f>EDATE(C52,-1)</f>
        <v>45689</v>
      </c>
      <c r="E52" s="1183">
        <f t="shared" ref="E52:O52" si="16">EDATE(D52,-1)</f>
        <v>45658</v>
      </c>
      <c r="F52" s="1183">
        <f t="shared" si="16"/>
        <v>45627</v>
      </c>
      <c r="G52" s="1183">
        <f t="shared" si="16"/>
        <v>45597</v>
      </c>
      <c r="H52" s="1183">
        <f t="shared" si="16"/>
        <v>45566</v>
      </c>
      <c r="I52" s="1183">
        <f t="shared" si="16"/>
        <v>45536</v>
      </c>
      <c r="J52" s="1183">
        <f t="shared" si="16"/>
        <v>45505</v>
      </c>
      <c r="K52" s="1183">
        <f t="shared" si="16"/>
        <v>45474</v>
      </c>
      <c r="L52" s="1183">
        <f t="shared" si="16"/>
        <v>45444</v>
      </c>
      <c r="M52" s="1183">
        <f t="shared" si="16"/>
        <v>45413</v>
      </c>
      <c r="N52" s="1183">
        <f t="shared" si="16"/>
        <v>45383</v>
      </c>
      <c r="O52" s="1183">
        <f t="shared" si="16"/>
        <v>45352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2025-3</v>
      </c>
      <c r="D48" s="1183">
        <f>EDATE(C48,-1)</f>
        <v>45689</v>
      </c>
      <c r="E48" s="1183">
        <f t="shared" ref="E48:O48" si="16">EDATE(D48,-1)</f>
        <v>45658</v>
      </c>
      <c r="F48" s="1183">
        <f t="shared" si="16"/>
        <v>45627</v>
      </c>
      <c r="G48" s="1183">
        <f t="shared" si="16"/>
        <v>45597</v>
      </c>
      <c r="H48" s="1183">
        <f t="shared" si="16"/>
        <v>45566</v>
      </c>
      <c r="I48" s="1183">
        <f t="shared" si="16"/>
        <v>45536</v>
      </c>
      <c r="J48" s="1183">
        <f t="shared" si="16"/>
        <v>45505</v>
      </c>
      <c r="K48" s="1183">
        <f t="shared" si="16"/>
        <v>45474</v>
      </c>
      <c r="L48" s="1183">
        <f t="shared" si="16"/>
        <v>45444</v>
      </c>
      <c r="M48" s="1183">
        <f t="shared" si="16"/>
        <v>45413</v>
      </c>
      <c r="N48" s="1183">
        <f t="shared" si="16"/>
        <v>45383</v>
      </c>
      <c r="O48" s="1183">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2025年3月12日（评估专业人员实地查勘之日）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2025-3</v>
      </c>
      <c r="D46" s="1183">
        <f>EDATE(C46,-1)</f>
        <v>45689</v>
      </c>
      <c r="E46" s="1183">
        <f t="shared" ref="E46:O46" si="16">EDATE(D46,-1)</f>
        <v>45658</v>
      </c>
      <c r="F46" s="1183">
        <f t="shared" si="16"/>
        <v>45627</v>
      </c>
      <c r="G46" s="1183">
        <f t="shared" si="16"/>
        <v>45597</v>
      </c>
      <c r="H46" s="1183">
        <f t="shared" si="16"/>
        <v>45566</v>
      </c>
      <c r="I46" s="1183">
        <f t="shared" si="16"/>
        <v>45536</v>
      </c>
      <c r="J46" s="1183">
        <f t="shared" si="16"/>
        <v>45505</v>
      </c>
      <c r="K46" s="1183">
        <f t="shared" si="16"/>
        <v>45474</v>
      </c>
      <c r="L46" s="1183">
        <f t="shared" si="16"/>
        <v>45444</v>
      </c>
      <c r="M46" s="1183">
        <f t="shared" si="16"/>
        <v>45413</v>
      </c>
      <c r="N46" s="1183">
        <f t="shared" si="16"/>
        <v>45383</v>
      </c>
      <c r="O46" s="1183">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45728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666"/>
      <c r="Q10" s="1341" t="str">
        <f t="shared" si="6"/>
        <v>土地使用年限（年）</v>
      </c>
      <c r="R10" s="699" t="s">
        <v>14</v>
      </c>
      <c r="S10" s="700" t="e">
        <f t="shared" si="0"/>
        <v>#DIV/0!</v>
      </c>
      <c r="T10" s="699" t="s">
        <v>14</v>
      </c>
      <c r="U10" s="700" t="e">
        <f t="shared" si="1"/>
        <v>#DIV/0!</v>
      </c>
      <c r="V10" s="699" t="s">
        <v>14</v>
      </c>
      <c r="W10" s="700" t="e">
        <f t="shared" si="2"/>
        <v>#DIV/0!</v>
      </c>
      <c r="X10" s="701"/>
      <c r="Y10" s="3541"/>
      <c r="Z10" s="52" t="str">
        <f t="shared" si="7"/>
        <v>土地使用年限（年）</v>
      </c>
      <c r="AA10" s="702" t="e">
        <f t="shared" si="3"/>
        <v>#DIV/0!</v>
      </c>
      <c r="AB10" s="702" t="e">
        <f t="shared" si="4"/>
        <v>#DIV/0!</v>
      </c>
      <c r="AC10" s="702"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2025-3-1</v>
      </c>
      <c r="D67" s="690">
        <f>EDATE(C67,-3)</f>
        <v>45627</v>
      </c>
      <c r="E67" s="690">
        <f>EDATE(D67,-3)</f>
        <v>45536</v>
      </c>
      <c r="F67" s="690">
        <f t="shared" ref="F67:O67" si="18">EDATE(E67,-3)</f>
        <v>45444</v>
      </c>
      <c r="G67" s="690">
        <f t="shared" si="18"/>
        <v>45352</v>
      </c>
      <c r="H67" s="690">
        <f t="shared" si="18"/>
        <v>45261</v>
      </c>
      <c r="I67" s="690">
        <f t="shared" si="18"/>
        <v>45170</v>
      </c>
      <c r="J67" s="690">
        <f t="shared" si="18"/>
        <v>45078</v>
      </c>
      <c r="K67" s="690">
        <f t="shared" si="18"/>
        <v>44986</v>
      </c>
      <c r="L67" s="690">
        <f t="shared" si="18"/>
        <v>44896</v>
      </c>
      <c r="M67" s="690">
        <f t="shared" si="18"/>
        <v>44805</v>
      </c>
      <c r="N67" s="690">
        <f t="shared" si="18"/>
        <v>44713</v>
      </c>
      <c r="O67" s="690">
        <f t="shared" si="18"/>
        <v>44621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666"/>
      <c r="Q10" s="1341" t="str">
        <f t="shared" si="6"/>
        <v>土地使用年限（年）</v>
      </c>
      <c r="R10" s="699" t="s">
        <v>14</v>
      </c>
      <c r="S10" s="700" t="e">
        <f t="shared" si="0"/>
        <v>#DIV/0!</v>
      </c>
      <c r="T10" s="699" t="s">
        <v>14</v>
      </c>
      <c r="U10" s="700" t="e">
        <f t="shared" si="1"/>
        <v>#DIV/0!</v>
      </c>
      <c r="V10" s="699" t="s">
        <v>14</v>
      </c>
      <c r="W10" s="700" t="e">
        <f t="shared" si="2"/>
        <v>#DIV/0!</v>
      </c>
      <c r="X10" s="701"/>
      <c r="Y10" s="3541"/>
      <c r="Z10" s="52" t="str">
        <f t="shared" si="7"/>
        <v>土地使用年限（年）</v>
      </c>
      <c r="AA10" s="702" t="e">
        <f t="shared" si="3"/>
        <v>#DIV/0!</v>
      </c>
      <c r="AB10" s="702" t="e">
        <f t="shared" si="4"/>
        <v>#DIV/0!</v>
      </c>
      <c r="AC10" s="702"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2025-3-1</v>
      </c>
      <c r="D63" s="690">
        <f>EDATE(C63,-3)</f>
        <v>45627</v>
      </c>
      <c r="E63" s="690">
        <f>EDATE(D63,-3)</f>
        <v>45536</v>
      </c>
      <c r="F63" s="690">
        <f t="shared" ref="F63:O63" si="18">EDATE(E63,-3)</f>
        <v>45444</v>
      </c>
      <c r="G63" s="690">
        <f t="shared" si="18"/>
        <v>45352</v>
      </c>
      <c r="H63" s="690">
        <f t="shared" si="18"/>
        <v>45261</v>
      </c>
      <c r="I63" s="690">
        <f t="shared" si="18"/>
        <v>45170</v>
      </c>
      <c r="J63" s="690">
        <f t="shared" si="18"/>
        <v>45078</v>
      </c>
      <c r="K63" s="690">
        <f t="shared" si="18"/>
        <v>44986</v>
      </c>
      <c r="L63" s="690">
        <f t="shared" si="18"/>
        <v>44896</v>
      </c>
      <c r="M63" s="690">
        <f t="shared" si="18"/>
        <v>44805</v>
      </c>
      <c r="N63" s="690">
        <f t="shared" si="18"/>
        <v>44713</v>
      </c>
      <c r="O63" s="690">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0</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26.086500000000001</v>
      </c>
      <c r="C2" s="1385" t="s">
        <v>879</v>
      </c>
      <c r="D2" s="1469">
        <f ca="1">C40+J29+L46</f>
        <v>260865</v>
      </c>
      <c r="E2" s="1386" t="s">
        <v>880</v>
      </c>
      <c r="F2" s="1387"/>
      <c r="G2" s="2704"/>
      <c r="H2" s="2693"/>
      <c r="I2" s="2693"/>
      <c r="J2" s="2693"/>
      <c r="K2" s="2694"/>
      <c r="L2" s="2693"/>
      <c r="M2" s="2693"/>
    </row>
    <row r="3" spans="1:37" ht="18" customHeight="1" thickBot="1">
      <c r="A3" s="1388" t="s">
        <v>881</v>
      </c>
      <c r="B3" s="1389">
        <f ca="1">IF(ISERROR(D2/F43),0,ROUND(D2/F43,0))</f>
        <v>4789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0</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0</v>
      </c>
      <c r="D45" s="3430" t="s">
        <v>3356</v>
      </c>
      <c r="E45" s="1398"/>
      <c r="F45" s="1398"/>
      <c r="O45" s="1401" t="s">
        <v>808</v>
      </c>
      <c r="P45" s="1459"/>
      <c r="Q45" s="1459"/>
      <c r="R45" s="1459"/>
    </row>
    <row r="46" spans="1:18" s="1382" customFormat="1" ht="13.5" thickBot="1">
      <c r="A46" s="1402" t="s">
        <v>809</v>
      </c>
      <c r="C46" s="1403">
        <f ca="1">ROUND(C45,0)</f>
        <v>0</v>
      </c>
      <c r="D46" s="1404" t="str">
        <f>C2</f>
        <v>万元</v>
      </c>
      <c r="I46" s="1405" t="s">
        <v>810</v>
      </c>
      <c r="J46" s="1406"/>
      <c r="K46" s="1407"/>
      <c r="L46" s="1408">
        <f ca="1">IF(M47="住宅",0,IF(L48&gt;J51,L60,J60))</f>
        <v>260865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0</v>
      </c>
      <c r="M47" s="1378" t="str">
        <f>IF(ISNUMBER(FIND("住宅",C1)),"住宅","非住宅")</f>
        <v>非住宅</v>
      </c>
      <c r="O47" s="1416" t="s">
        <v>403</v>
      </c>
      <c r="P47" s="1417" t="s">
        <v>817</v>
      </c>
      <c r="Q47" s="1418">
        <f ca="1">C40+J29</f>
        <v>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0</v>
      </c>
      <c r="O48" s="1416" t="s">
        <v>404</v>
      </c>
      <c r="P48" s="1417" t="s">
        <v>821</v>
      </c>
      <c r="Q48" s="1418">
        <f ca="1">J60</f>
        <v>260865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0.95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37" t="s">
        <v>837</v>
      </c>
      <c r="L53" s="3638"/>
      <c r="O53" s="1416" t="s">
        <v>409</v>
      </c>
      <c r="P53" s="1417" t="s">
        <v>838</v>
      </c>
      <c r="Q53" s="1418">
        <f ca="1">Q47+Q48</f>
        <v>260865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0.95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0</v>
      </c>
      <c r="R56" s="1418" t="s">
        <v>818</v>
      </c>
    </row>
    <row r="57" spans="1:18" s="1382" customFormat="1" ht="24.75" thickBot="1">
      <c r="A57" s="1449"/>
      <c r="B57" s="948" t="s">
        <v>767</v>
      </c>
      <c r="C57" s="238">
        <f ca="1">C29</f>
        <v>274595</v>
      </c>
      <c r="D57" s="1450"/>
      <c r="E57" s="1451"/>
      <c r="F57" s="1452"/>
      <c r="I57" s="1453" t="s">
        <v>844</v>
      </c>
      <c r="J57" s="1454">
        <f ca="1">IF(OR(M47="住宅",J51&lt;L48,J56="是"),"——",J51-L48)</f>
        <v>57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0.95</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260865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260865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0</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0</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0</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45728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45728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45728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45728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2025-03-12T02:29:06Z</dcterms:modified>
</cp:coreProperties>
</file>