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4" l="1"/>
  <c r="D14" i="74" l="1"/>
  <c r="G14" i="74" s="1"/>
  <c r="G12" i="74"/>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s="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O37" i="71"/>
  <c r="N37" i="71"/>
  <c r="B38" i="71" s="1"/>
  <c r="B39" i="71" s="1"/>
  <c r="B40" i="71" s="1"/>
  <c r="S40" i="71" s="1"/>
  <c r="D37" i="71"/>
  <c r="Q36" i="71"/>
  <c r="P36" i="71"/>
  <c r="O36" i="71"/>
  <c r="N36" i="71"/>
  <c r="X34" i="71" s="1"/>
  <c r="Q35" i="71"/>
  <c r="P35" i="71"/>
  <c r="O35" i="71"/>
  <c r="Y27" i="71" s="1"/>
  <c r="Z27" i="71" s="1"/>
  <c r="N35" i="71"/>
  <c r="Q34" i="71"/>
  <c r="P34" i="71"/>
  <c r="AA34" i="71" s="1"/>
  <c r="O34" i="71"/>
  <c r="N34" i="71"/>
  <c r="Q33" i="71"/>
  <c r="F34" i="71" s="1"/>
  <c r="F35" i="71" s="1"/>
  <c r="F36" i="71" s="1"/>
  <c r="V36" i="71" s="1"/>
  <c r="P33" i="71"/>
  <c r="E34" i="71" s="1"/>
  <c r="O33" i="71"/>
  <c r="N33" i="71"/>
  <c r="D33" i="71"/>
  <c r="Q32" i="71"/>
  <c r="AB32" i="71" s="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C30" i="71"/>
  <c r="D30" i="71" s="1"/>
  <c r="C34" i="71"/>
  <c r="D34" i="71" s="1"/>
  <c r="C38" i="71"/>
  <c r="D38" i="71" s="1"/>
  <c r="B28" i="71"/>
  <c r="B27" i="71" s="1"/>
  <c r="B26" i="71"/>
  <c r="D50" i="71"/>
  <c r="P28" i="71"/>
  <c r="E28" i="71" s="1"/>
  <c r="U68" i="71"/>
  <c r="Q28" i="71"/>
  <c r="F28" i="71" s="1"/>
  <c r="F27" i="71" s="1"/>
  <c r="F26" i="71" s="1"/>
  <c r="C59" i="71"/>
  <c r="C60" i="71" s="1"/>
  <c r="D58" i="71"/>
  <c r="T68" i="71"/>
  <c r="O68" i="71"/>
  <c r="D68" i="71"/>
  <c r="C67" i="71"/>
  <c r="D67" i="71" s="1"/>
  <c r="Q68" i="71"/>
  <c r="E71" i="71"/>
  <c r="E70" i="71" s="1"/>
  <c r="D72" i="71"/>
  <c r="C75" i="71"/>
  <c r="D75" i="71" s="1"/>
  <c r="D76" i="71"/>
  <c r="E79" i="71"/>
  <c r="E78" i="71"/>
  <c r="D80" i="71"/>
  <c r="C87" i="71"/>
  <c r="C86" i="71" s="1"/>
  <c r="D86" i="71" s="1"/>
  <c r="AA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J18" i="36"/>
  <c r="AC18" i="36" s="1"/>
  <c r="H18" i="35"/>
  <c r="AB18" i="35" s="1"/>
  <c r="J18" i="35"/>
  <c r="W18" i="35" s="1"/>
  <c r="H21" i="37"/>
  <c r="F21" i="37"/>
  <c r="AA21" i="37" s="1"/>
  <c r="H21" i="34"/>
  <c r="AB21" i="34" s="1"/>
  <c r="H21" i="33"/>
  <c r="U21" i="33" s="1"/>
  <c r="F21" i="33"/>
  <c r="AA21" i="33" s="1"/>
  <c r="H1" i="69"/>
  <c r="AC25" i="40"/>
  <c r="W25" i="40"/>
  <c r="U25" i="40"/>
  <c r="U29" i="39"/>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c r="AB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S41" i="21"/>
  <c r="AA41" i="21"/>
  <c r="F45" i="39"/>
  <c r="S45" i="39" s="1"/>
  <c r="J44" i="39"/>
  <c r="AC44" i="39"/>
  <c r="F36" i="39"/>
  <c r="S36" i="39" s="1"/>
  <c r="J35" i="39"/>
  <c r="AC35" i="39" s="1"/>
  <c r="F35" i="39"/>
  <c r="U9"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U33" i="33"/>
  <c r="S40" i="33"/>
  <c r="W33" i="33"/>
  <c r="H39" i="37"/>
  <c r="AB39" i="37"/>
  <c r="S27" i="35"/>
  <c r="F11" i="40"/>
  <c r="AA11" i="40" s="1"/>
  <c r="H11" i="40"/>
  <c r="AB11" i="40"/>
  <c r="AA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F41" i="33"/>
  <c r="S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s="1"/>
  <c r="H42" i="21"/>
  <c r="U42" i="21" s="1"/>
  <c r="J44" i="34"/>
  <c r="F44" i="34"/>
  <c r="S44" i="34" s="1"/>
  <c r="J10" i="35"/>
  <c r="AC10" i="35" s="1"/>
  <c r="J14" i="21"/>
  <c r="W14" i="21" s="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s="1"/>
  <c r="H28" i="36"/>
  <c r="U28"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c r="J14" i="33"/>
  <c r="J30" i="33"/>
  <c r="H44" i="33"/>
  <c r="J44" i="33"/>
  <c r="AC44" i="33"/>
  <c r="F44" i="33"/>
  <c r="H13" i="34"/>
  <c r="U13" i="34" s="1"/>
  <c r="J13" i="34"/>
  <c r="W13" i="34" s="1"/>
  <c r="F13" i="34"/>
  <c r="AA13" i="34" s="1"/>
  <c r="J29" i="34"/>
  <c r="J31" i="34"/>
  <c r="AC31" i="34"/>
  <c r="H31" i="34"/>
  <c r="F31" i="34"/>
  <c r="S31" i="34" s="1"/>
  <c r="J45" i="34"/>
  <c r="W45" i="34" s="1"/>
  <c r="H47" i="34"/>
  <c r="U47" i="34" s="1"/>
  <c r="F47" i="34"/>
  <c r="S47" i="34" s="1"/>
  <c r="J47" i="34"/>
  <c r="AC47" i="34" s="1"/>
  <c r="J13" i="35"/>
  <c r="AC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AA14" i="33"/>
  <c r="J36" i="37"/>
  <c r="AC36" i="37" s="1"/>
  <c r="J10" i="36"/>
  <c r="AC10" i="36" s="1"/>
  <c r="AB26" i="33"/>
  <c r="W31" i="34"/>
  <c r="S45" i="3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BA542" i="3"/>
  <c r="AZ542" i="3" s="1"/>
  <c r="BA540" i="3"/>
  <c r="BA538" i="3"/>
  <c r="BA536" i="3"/>
  <c r="AZ536" i="3"/>
  <c r="BA534" i="3"/>
  <c r="AZ534" i="3" s="1"/>
  <c r="BA532" i="3"/>
  <c r="BA530" i="3"/>
  <c r="BA528" i="3"/>
  <c r="AZ528" i="3" s="1"/>
  <c r="BA526" i="3"/>
  <c r="BA524" i="3"/>
  <c r="BA522" i="3"/>
  <c r="BA520" i="3"/>
  <c r="BA518" i="3"/>
  <c r="BA516" i="3"/>
  <c r="AZ516" i="3" s="1"/>
  <c r="BA514" i="3"/>
  <c r="BA512" i="3"/>
  <c r="BA510" i="3"/>
  <c r="AZ510" i="3" s="1"/>
  <c r="BA508" i="3"/>
  <c r="AZ508" i="3" s="1"/>
  <c r="BA506" i="3"/>
  <c r="BA504" i="3"/>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O5" i="3"/>
  <c r="BM5" i="3"/>
  <c r="BJ5" i="3"/>
  <c r="BH5" i="3"/>
  <c r="BF5" i="3"/>
  <c r="BD5" i="3"/>
  <c r="AZ341" i="3"/>
  <c r="AC5" i="3"/>
  <c r="AZ506" i="3"/>
  <c r="G548" i="3"/>
  <c r="G538" i="3"/>
  <c r="G520" i="3"/>
  <c r="G502" i="3"/>
  <c r="BS5" i="3"/>
  <c r="BP5" i="3"/>
  <c r="BN5" i="3"/>
  <c r="G29" i="6" s="1"/>
  <c r="BK5" i="3"/>
  <c r="BI5" i="3"/>
  <c r="BG5" i="3"/>
  <c r="BE5" i="3"/>
  <c r="BC5" i="3"/>
  <c r="G17" i="3"/>
  <c r="BA17" i="3"/>
  <c r="BT5" i="3"/>
  <c r="BA15" i="3"/>
  <c r="BB5" i="3"/>
  <c r="BR5" i="3"/>
  <c r="AZ380"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A32" i="36"/>
  <c r="S32" i="36"/>
  <c r="BL14" i="3"/>
  <c r="AC13" i="34"/>
  <c r="AA47" i="34"/>
  <c r="W28" i="37"/>
  <c r="S19" i="39"/>
  <c r="F12" i="33"/>
  <c r="H12" i="39"/>
  <c r="U12" i="39" s="1"/>
  <c r="AB12" i="39"/>
  <c r="F39" i="40"/>
  <c r="BA14" i="3"/>
  <c r="B12" i="1"/>
  <c r="E12" i="1" s="1"/>
  <c r="B10" i="1"/>
  <c r="E10" i="1" s="1"/>
  <c r="K12" i="1"/>
  <c r="M12" i="1" s="1"/>
  <c r="S13" i="1"/>
  <c r="AR13" i="1" s="1"/>
  <c r="R13" i="1"/>
  <c r="J51" i="67"/>
  <c r="B41" i="1"/>
  <c r="F48" i="9" s="1"/>
  <c r="O52" i="9" s="1"/>
  <c r="AB37" i="40"/>
  <c r="S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U24" i="36"/>
  <c r="U23"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S43" i="34"/>
  <c r="AB41" i="34"/>
  <c r="AA25" i="34"/>
  <c r="U28" i="34"/>
  <c r="S17"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U39" i="33"/>
  <c r="U38" i="33"/>
  <c r="S33" i="33"/>
  <c r="AB34" i="33"/>
  <c r="U44" i="33"/>
  <c r="AB44"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U21" i="39"/>
  <c r="AA21" i="39"/>
  <c r="S21" i="39"/>
  <c r="AC17" i="37"/>
  <c r="S17" i="37"/>
  <c r="J19" i="37"/>
  <c r="W19" i="37" s="1"/>
  <c r="G75" i="37"/>
  <c r="AA19" i="37"/>
  <c r="AA23" i="37"/>
  <c r="J23" i="37"/>
  <c r="AC23" i="37" s="1"/>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AC32" i="33"/>
  <c r="W32"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AA23" i="21"/>
  <c r="J23" i="21"/>
  <c r="AC23" i="21" s="1"/>
  <c r="H23" i="21"/>
  <c r="S13" i="21"/>
  <c r="D6" i="52"/>
  <c r="AP7" i="1"/>
  <c r="AB9" i="21"/>
  <c r="U9" i="21"/>
  <c r="W9" i="21"/>
  <c r="AC9" i="21"/>
  <c r="AC32" i="39"/>
  <c r="W32" i="39"/>
  <c r="J11" i="37"/>
  <c r="AC11" i="37" s="1"/>
  <c r="H70" i="34"/>
  <c r="I70" i="34" s="1"/>
  <c r="J70" i="34" s="1"/>
  <c r="K70" i="34" s="1"/>
  <c r="L70" i="34" s="1"/>
  <c r="M70" i="34" s="1"/>
  <c r="J11" i="34"/>
  <c r="W11" i="34" s="1"/>
  <c r="AA17" i="33"/>
  <c r="U23" i="21"/>
  <c r="AB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M26" i="67"/>
  <c r="F42" i="67"/>
  <c r="D19" i="9"/>
  <c r="C20" i="9"/>
  <c r="L48" i="67"/>
  <c r="M8" i="67"/>
  <c r="C76" i="67"/>
  <c r="F7" i="67"/>
  <c r="AO13" i="1"/>
  <c r="E10" i="76"/>
  <c r="C19" i="9"/>
  <c r="F26" i="67"/>
  <c r="F16" i="67"/>
  <c r="B10" i="76"/>
  <c r="F37" i="67"/>
  <c r="M23" i="67"/>
  <c r="E2" i="68"/>
  <c r="B12" i="76"/>
  <c r="F7" i="73"/>
  <c r="F6" i="67"/>
  <c r="E8" i="76"/>
  <c r="E7" i="76"/>
  <c r="F5" i="73"/>
  <c r="M29" i="67"/>
  <c r="D35" i="9"/>
  <c r="E11" i="76"/>
  <c r="F42" i="15"/>
  <c r="D34" i="9"/>
  <c r="D6" i="73"/>
  <c r="F8" i="67"/>
  <c r="B7" i="76"/>
  <c r="M6" i="15"/>
  <c r="L48" i="15"/>
  <c r="M22" i="67"/>
  <c r="F36" i="67"/>
  <c r="F9" i="67"/>
  <c r="F9" i="15"/>
  <c r="M9" i="67"/>
  <c r="L47" i="67"/>
  <c r="F38" i="15"/>
  <c r="F13" i="67"/>
  <c r="B9" i="76"/>
  <c r="M29" i="15"/>
  <c r="B13" i="76"/>
  <c r="D20" i="9"/>
  <c r="E13" i="76"/>
  <c r="F4" i="73"/>
  <c r="B8" i="76"/>
  <c r="F43" i="67"/>
  <c r="F38" i="67"/>
  <c r="F40" i="67"/>
  <c r="M28" i="67"/>
  <c r="E9" i="76"/>
  <c r="B11" i="76"/>
  <c r="F6" i="73"/>
  <c r="E12" i="76"/>
  <c r="M24" i="67"/>
  <c r="F3" i="73"/>
  <c r="F20" i="31"/>
  <c r="J15" i="67"/>
  <c r="E2" i="69"/>
  <c r="M28" i="15"/>
  <c r="M8" i="15"/>
  <c r="F6" i="15"/>
  <c r="AB32" i="21" l="1"/>
  <c r="AA32" i="21"/>
  <c r="S37" i="21"/>
  <c r="AA32" i="39"/>
  <c r="AA39" i="39"/>
  <c r="AA27" i="40"/>
  <c r="AB27" i="40"/>
  <c r="U35" i="40"/>
  <c r="AC34" i="33"/>
  <c r="AA30" i="40"/>
  <c r="F29" i="6"/>
  <c r="AZ391" i="3"/>
  <c r="AZ334" i="3"/>
  <c r="AZ347" i="3"/>
  <c r="AZ320" i="3"/>
  <c r="BA586" i="3"/>
  <c r="AZ586" i="3" s="1"/>
  <c r="BA585" i="3"/>
  <c r="J45" i="21"/>
  <c r="F45" i="21"/>
  <c r="H12" i="36"/>
  <c r="F12" i="36"/>
  <c r="W23" i="21"/>
  <c r="AZ16" i="3"/>
  <c r="W11" i="35"/>
  <c r="AC11" i="35"/>
  <c r="J27" i="21"/>
  <c r="F27" i="21"/>
  <c r="B72" i="43"/>
  <c r="C15" i="39"/>
  <c r="AB35" i="33"/>
  <c r="U35" i="33"/>
  <c r="AA38" i="33"/>
  <c r="S38" i="33"/>
  <c r="AC39" i="33"/>
  <c r="W39" i="33"/>
  <c r="AC15" i="21"/>
  <c r="AC37" i="33"/>
  <c r="W33" i="34"/>
  <c r="AB33" i="34"/>
  <c r="AA40" i="34"/>
  <c r="AA33" i="34"/>
  <c r="AZ135" i="3"/>
  <c r="AZ376" i="3"/>
  <c r="AZ327" i="3"/>
  <c r="AZ309" i="3"/>
  <c r="S44" i="33"/>
  <c r="AA44" i="33"/>
  <c r="AA26" i="33"/>
  <c r="S26" i="33"/>
  <c r="AA35" i="39"/>
  <c r="S35" i="39"/>
  <c r="F28" i="34"/>
  <c r="J28" i="34"/>
  <c r="J12" i="33"/>
  <c r="H12" i="33"/>
  <c r="U12" i="33" s="1"/>
  <c r="H30" i="33"/>
  <c r="F30" i="33"/>
  <c r="J46" i="33"/>
  <c r="F46" i="33"/>
  <c r="H46" i="33"/>
  <c r="F29" i="34"/>
  <c r="H29" i="34"/>
  <c r="F45" i="34"/>
  <c r="H45" i="34"/>
  <c r="H13" i="35"/>
  <c r="F13" i="35"/>
  <c r="AB19" i="33"/>
  <c r="U32" i="39"/>
  <c r="AB15" i="21"/>
  <c r="AB36" i="33"/>
  <c r="AB45" i="21"/>
  <c r="AA19" i="33"/>
  <c r="AZ377" i="3"/>
  <c r="AZ366" i="3"/>
  <c r="AZ361" i="3"/>
  <c r="AZ345" i="3"/>
  <c r="AZ364" i="3"/>
  <c r="AZ342" i="3"/>
  <c r="AZ524" i="3"/>
  <c r="AC28" i="21"/>
  <c r="B97" i="43"/>
  <c r="B75" i="43"/>
  <c r="AC31" i="40"/>
  <c r="W31" i="40"/>
  <c r="AZ497" i="3"/>
  <c r="AZ505" i="3"/>
  <c r="AZ515" i="3"/>
  <c r="AZ561" i="3"/>
  <c r="AZ569" i="3"/>
  <c r="AZ527" i="3"/>
  <c r="AZ544" i="3"/>
  <c r="F24" i="36"/>
  <c r="S34" i="39"/>
  <c r="W40" i="39"/>
  <c r="J9" i="36"/>
  <c r="J23" i="36"/>
  <c r="F44" i="39"/>
  <c r="AZ499" i="3"/>
  <c r="AZ521" i="3"/>
  <c r="AZ525" i="3"/>
  <c r="AZ577" i="3"/>
  <c r="AZ504" i="3"/>
  <c r="AZ512" i="3"/>
  <c r="AZ520" i="3"/>
  <c r="S11" i="36"/>
  <c r="J32" i="36"/>
  <c r="W32" i="36" s="1"/>
  <c r="AB39" i="40"/>
  <c r="W31" i="37"/>
  <c r="AZ575" i="3"/>
  <c r="AZ566" i="3"/>
  <c r="AZ582" i="3"/>
  <c r="AZ540" i="3"/>
  <c r="AZ522" i="3"/>
  <c r="AZ560" i="3"/>
  <c r="H32" i="36"/>
  <c r="W8" i="40"/>
  <c r="U30" i="37"/>
  <c r="J36" i="39"/>
  <c r="AC36" i="39" s="1"/>
  <c r="J45" i="39"/>
  <c r="W45" i="39" s="1"/>
  <c r="F23" i="36"/>
  <c r="BA402" i="3"/>
  <c r="BA406" i="3"/>
  <c r="AZ406" i="3" s="1"/>
  <c r="BL409" i="3"/>
  <c r="BL413" i="3"/>
  <c r="G415" i="3"/>
  <c r="BL423" i="3"/>
  <c r="G426" i="3"/>
  <c r="BL430" i="3"/>
  <c r="G431" i="3"/>
  <c r="BL440" i="3"/>
  <c r="G448" i="3"/>
  <c r="G449" i="3"/>
  <c r="BL449" i="3"/>
  <c r="BL450" i="3"/>
  <c r="BA452" i="3"/>
  <c r="BL452" i="3"/>
  <c r="G454" i="3"/>
  <c r="BA458" i="3"/>
  <c r="AZ458" i="3" s="1"/>
  <c r="G464" i="3"/>
  <c r="BL465" i="3"/>
  <c r="BL469" i="3"/>
  <c r="BA473" i="3"/>
  <c r="BL473" i="3"/>
  <c r="BL474" i="3"/>
  <c r="G475" i="3"/>
  <c r="BA481" i="3"/>
  <c r="G484" i="3"/>
  <c r="BA487" i="3"/>
  <c r="AZ487" i="3" s="1"/>
  <c r="BL490" i="3"/>
  <c r="G318" i="3"/>
  <c r="BA331" i="3"/>
  <c r="AZ331" i="3" s="1"/>
  <c r="BA335" i="3"/>
  <c r="AZ335" i="3" s="1"/>
  <c r="BA339" i="3"/>
  <c r="AZ339" i="3" s="1"/>
  <c r="BL359" i="3"/>
  <c r="AZ359" i="3" s="1"/>
  <c r="BL367" i="3"/>
  <c r="BL375" i="3"/>
  <c r="AZ375" i="3" s="1"/>
  <c r="BL386" i="3"/>
  <c r="G392" i="3"/>
  <c r="BL395" i="3"/>
  <c r="G396" i="3"/>
  <c r="BA397" i="3"/>
  <c r="BL397" i="3"/>
  <c r="BA214" i="3"/>
  <c r="BL214" i="3"/>
  <c r="G216" i="3"/>
  <c r="BL225" i="3"/>
  <c r="BL226" i="3"/>
  <c r="G227" i="3"/>
  <c r="G234" i="3"/>
  <c r="G241" i="3"/>
  <c r="BL248" i="3"/>
  <c r="G250" i="3"/>
  <c r="BA256" i="3"/>
  <c r="AZ256" i="3" s="1"/>
  <c r="BL256" i="3"/>
  <c r="G260" i="3"/>
  <c r="BL261" i="3"/>
  <c r="BA265" i="3"/>
  <c r="BA267" i="3"/>
  <c r="AZ267" i="3" s="1"/>
  <c r="G270" i="3"/>
  <c r="BA271" i="3"/>
  <c r="A15" i="62"/>
  <c r="B61" i="72" s="1"/>
  <c r="G398" i="3"/>
  <c r="BA400" i="3"/>
  <c r="AZ400" i="3" s="1"/>
  <c r="G408" i="3"/>
  <c r="BL412" i="3"/>
  <c r="G413" i="3"/>
  <c r="G418" i="3"/>
  <c r="BA419" i="3"/>
  <c r="AZ419" i="3" s="1"/>
  <c r="BA420" i="3"/>
  <c r="BA422" i="3"/>
  <c r="G438" i="3"/>
  <c r="BL438" i="3"/>
  <c r="BL439" i="3"/>
  <c r="BA443" i="3"/>
  <c r="BL443" i="3"/>
  <c r="G452" i="3"/>
  <c r="BA456" i="3"/>
  <c r="BL456" i="3"/>
  <c r="G461" i="3"/>
  <c r="BA464" i="3"/>
  <c r="BA469" i="3"/>
  <c r="AZ469" i="3" s="1"/>
  <c r="BL472" i="3"/>
  <c r="G473" i="3"/>
  <c r="BL479" i="3"/>
  <c r="BA480" i="3"/>
  <c r="BA485" i="3"/>
  <c r="BA488" i="3"/>
  <c r="AZ488" i="3" s="1"/>
  <c r="G490" i="3"/>
  <c r="BA491" i="3"/>
  <c r="BA319" i="3"/>
  <c r="AZ319" i="3" s="1"/>
  <c r="BL324" i="3"/>
  <c r="AZ324" i="3" s="1"/>
  <c r="BL328" i="3"/>
  <c r="AZ328" i="3" s="1"/>
  <c r="G329" i="3"/>
  <c r="BA366" i="3"/>
  <c r="BL211" i="3"/>
  <c r="BL219" i="3"/>
  <c r="BL230" i="3"/>
  <c r="BL236" i="3"/>
  <c r="G237" i="3"/>
  <c r="BL242" i="3"/>
  <c r="BA245" i="3"/>
  <c r="BA248" i="3"/>
  <c r="BA252" i="3"/>
  <c r="AZ252" i="3" s="1"/>
  <c r="BA254" i="3"/>
  <c r="AZ254" i="3" s="1"/>
  <c r="BA263" i="3"/>
  <c r="G266" i="3"/>
  <c r="G276" i="3"/>
  <c r="BL280" i="3"/>
  <c r="G14" i="3"/>
  <c r="BL16" i="3"/>
  <c r="BL399" i="3"/>
  <c r="G400" i="3"/>
  <c r="BL402" i="3"/>
  <c r="G405" i="3"/>
  <c r="G407" i="3"/>
  <c r="BA407" i="3"/>
  <c r="G410" i="3"/>
  <c r="G411" i="3"/>
  <c r="BL411" i="3"/>
  <c r="BA413" i="3"/>
  <c r="AZ413" i="3" s="1"/>
  <c r="BL419" i="3"/>
  <c r="G420" i="3"/>
  <c r="BA431" i="3"/>
  <c r="BL431" i="3"/>
  <c r="G433" i="3"/>
  <c r="BA441" i="3"/>
  <c r="G444" i="3"/>
  <c r="G445" i="3"/>
  <c r="BL445" i="3"/>
  <c r="BL446" i="3"/>
  <c r="BA451" i="3"/>
  <c r="AZ451" i="3" s="1"/>
  <c r="BL455" i="3"/>
  <c r="BA462" i="3"/>
  <c r="AZ462" i="3" s="1"/>
  <c r="BA468" i="3"/>
  <c r="G470" i="3"/>
  <c r="G471" i="3"/>
  <c r="G477" i="3"/>
  <c r="G481" i="3"/>
  <c r="BL484" i="3"/>
  <c r="G486" i="3"/>
  <c r="G489" i="3"/>
  <c r="BA489" i="3"/>
  <c r="G492" i="3"/>
  <c r="BL340" i="3"/>
  <c r="AZ340" i="3" s="1"/>
  <c r="G343" i="3"/>
  <c r="G347" i="3"/>
  <c r="BA348" i="3"/>
  <c r="BA350" i="3"/>
  <c r="AZ350" i="3" s="1"/>
  <c r="BA354" i="3"/>
  <c r="BL381" i="3"/>
  <c r="AZ381" i="3" s="1"/>
  <c r="BA392" i="3"/>
  <c r="AZ392" i="3" s="1"/>
  <c r="BL216" i="3"/>
  <c r="BL222" i="3"/>
  <c r="G223" i="3"/>
  <c r="BA225" i="3"/>
  <c r="BL227" i="3"/>
  <c r="G235" i="3"/>
  <c r="G236" i="3"/>
  <c r="G246" i="3"/>
  <c r="BL250" i="3"/>
  <c r="AZ250" i="3" s="1"/>
  <c r="G252" i="3"/>
  <c r="BA257" i="3"/>
  <c r="BA259" i="3"/>
  <c r="AZ259" i="3" s="1"/>
  <c r="BA269" i="3"/>
  <c r="AZ269" i="3" s="1"/>
  <c r="BA276" i="3"/>
  <c r="BL286" i="3"/>
  <c r="T60" i="71"/>
  <c r="D60" i="71"/>
  <c r="C64" i="71"/>
  <c r="D63" i="71"/>
  <c r="BL137" i="3"/>
  <c r="BA149" i="3"/>
  <c r="BA160" i="3"/>
  <c r="AZ160" i="3" s="1"/>
  <c r="BA162" i="3"/>
  <c r="AZ162" i="3" s="1"/>
  <c r="BL166" i="3"/>
  <c r="BL185" i="3"/>
  <c r="BA189" i="3"/>
  <c r="BL195" i="3"/>
  <c r="AZ195" i="3" s="1"/>
  <c r="BL20" i="3"/>
  <c r="BA21" i="3"/>
  <c r="BL23" i="3"/>
  <c r="BA26" i="3"/>
  <c r="BL28" i="3"/>
  <c r="BA29" i="3"/>
  <c r="BA33" i="3"/>
  <c r="BL35" i="3"/>
  <c r="BL47" i="3"/>
  <c r="AZ47" i="3" s="1"/>
  <c r="BL57" i="3"/>
  <c r="BL67" i="3"/>
  <c r="AZ67" i="3" s="1"/>
  <c r="BA70" i="3"/>
  <c r="AZ70" i="3" s="1"/>
  <c r="BA77" i="3"/>
  <c r="AZ77" i="3" s="1"/>
  <c r="BL79" i="3"/>
  <c r="BA92" i="3"/>
  <c r="BL92" i="3"/>
  <c r="BL94" i="3"/>
  <c r="BA100" i="3"/>
  <c r="AB34" i="71"/>
  <c r="F38" i="71"/>
  <c r="F39" i="71" s="1"/>
  <c r="AA38" i="71"/>
  <c r="BL271" i="3"/>
  <c r="BA275" i="3"/>
  <c r="BL278" i="3"/>
  <c r="BA279" i="3"/>
  <c r="BA283" i="3"/>
  <c r="G286" i="3"/>
  <c r="G292" i="3"/>
  <c r="G302" i="3"/>
  <c r="BA120" i="3"/>
  <c r="AZ120" i="3" s="1"/>
  <c r="BA125" i="3"/>
  <c r="G127" i="3"/>
  <c r="G128" i="3"/>
  <c r="BA128" i="3"/>
  <c r="AZ128" i="3" s="1"/>
  <c r="BA134" i="3"/>
  <c r="BA148" i="3"/>
  <c r="AZ148" i="3" s="1"/>
  <c r="G151" i="3"/>
  <c r="G155" i="3"/>
  <c r="BL165" i="3"/>
  <c r="G166" i="3"/>
  <c r="BA168" i="3"/>
  <c r="AZ168" i="3" s="1"/>
  <c r="G172" i="3"/>
  <c r="BL181" i="3"/>
  <c r="AZ181" i="3" s="1"/>
  <c r="BA182" i="3"/>
  <c r="G190" i="3"/>
  <c r="G194" i="3"/>
  <c r="G195" i="3"/>
  <c r="G204" i="3"/>
  <c r="G205" i="3"/>
  <c r="BA207" i="3"/>
  <c r="BA25" i="3"/>
  <c r="G32" i="3"/>
  <c r="BL34" i="3"/>
  <c r="G35" i="3"/>
  <c r="BA40" i="3"/>
  <c r="BA55" i="3"/>
  <c r="BA62" i="3"/>
  <c r="BL65" i="3"/>
  <c r="BL66" i="3"/>
  <c r="BL77" i="3"/>
  <c r="G79" i="3"/>
  <c r="G80" i="3"/>
  <c r="BA80" i="3"/>
  <c r="G84" i="3"/>
  <c r="BL84" i="3"/>
  <c r="G92" i="3"/>
  <c r="G107" i="3"/>
  <c r="G112" i="3"/>
  <c r="BL112" i="3"/>
  <c r="AC21" i="37"/>
  <c r="AB21" i="33"/>
  <c r="W18" i="36"/>
  <c r="C29" i="39"/>
  <c r="B88" i="43"/>
  <c r="AA21" i="34"/>
  <c r="P27" i="6"/>
  <c r="D59" i="71"/>
  <c r="D62" i="71"/>
  <c r="X26" i="71"/>
  <c r="Y29" i="71"/>
  <c r="Z29" i="71" s="1"/>
  <c r="C31" i="71"/>
  <c r="X25" i="71"/>
  <c r="AA35" i="71"/>
  <c r="Y35" i="71"/>
  <c r="Z35" i="71" s="1"/>
  <c r="X36" i="71"/>
  <c r="C51" i="71"/>
  <c r="B63" i="71"/>
  <c r="B64" i="71" s="1"/>
  <c r="S64" i="71" s="1"/>
  <c r="B68" i="43"/>
  <c r="E67" i="71"/>
  <c r="Y26" i="71"/>
  <c r="Z26" i="71" s="1"/>
  <c r="AB36" i="71"/>
  <c r="AA37" i="71"/>
  <c r="Y38" i="71"/>
  <c r="Z38" i="71" s="1"/>
  <c r="E47" i="71"/>
  <c r="E48" i="71" s="1"/>
  <c r="U48" i="71" s="1"/>
  <c r="F79" i="71"/>
  <c r="F78" i="71" s="1"/>
  <c r="BA281" i="3"/>
  <c r="BA286" i="3"/>
  <c r="AZ286" i="3" s="1"/>
  <c r="G289" i="3"/>
  <c r="G295" i="3"/>
  <c r="BA296" i="3"/>
  <c r="BL298" i="3"/>
  <c r="G299" i="3"/>
  <c r="BL135" i="3"/>
  <c r="G144" i="3"/>
  <c r="BA146" i="3"/>
  <c r="AZ146" i="3" s="1"/>
  <c r="G150" i="3"/>
  <c r="BA150" i="3"/>
  <c r="G158" i="3"/>
  <c r="BL161" i="3"/>
  <c r="G162" i="3"/>
  <c r="G164" i="3"/>
  <c r="G175" i="3"/>
  <c r="BA177" i="3"/>
  <c r="G183" i="3"/>
  <c r="BL186" i="3"/>
  <c r="G187" i="3"/>
  <c r="BL191" i="3"/>
  <c r="AZ191" i="3" s="1"/>
  <c r="G192" i="3"/>
  <c r="BA193" i="3"/>
  <c r="G202" i="3"/>
  <c r="G203" i="3"/>
  <c r="BA205" i="3"/>
  <c r="AZ205" i="3" s="1"/>
  <c r="BA22" i="3"/>
  <c r="BL24" i="3"/>
  <c r="G25" i="3"/>
  <c r="BA30" i="3"/>
  <c r="G42" i="3"/>
  <c r="BL44" i="3"/>
  <c r="G45" i="3"/>
  <c r="G51" i="3"/>
  <c r="G52" i="3"/>
  <c r="BA52" i="3"/>
  <c r="BL62" i="3"/>
  <c r="BL63" i="3"/>
  <c r="BA65" i="3"/>
  <c r="BL69" i="3"/>
  <c r="G70" i="3"/>
  <c r="G76" i="3"/>
  <c r="BA78" i="3"/>
  <c r="G86" i="3"/>
  <c r="BA88" i="3"/>
  <c r="BA95" i="3"/>
  <c r="B57" i="43"/>
  <c r="M47" i="9"/>
  <c r="C7" i="35"/>
  <c r="C48" i="35" s="1"/>
  <c r="D48" i="35" s="1"/>
  <c r="C7" i="37"/>
  <c r="C52" i="37" s="1"/>
  <c r="D52" i="37" s="1"/>
  <c r="C7" i="40"/>
  <c r="C63" i="40" s="1"/>
  <c r="C7" i="39"/>
  <c r="C67" i="39" s="1"/>
  <c r="C42" i="1"/>
  <c r="C24" i="12" s="1"/>
  <c r="C7" i="21"/>
  <c r="W27" i="33"/>
  <c r="W23" i="37"/>
  <c r="S32" i="37"/>
  <c r="AA34" i="33"/>
  <c r="AZ337" i="3"/>
  <c r="W25" i="33"/>
  <c r="AZ304" i="3"/>
  <c r="AZ306" i="3"/>
  <c r="AA14" i="37"/>
  <c r="S14" i="37"/>
  <c r="AZ357" i="3"/>
  <c r="AZ355" i="3"/>
  <c r="AZ313" i="3"/>
  <c r="AZ394" i="3"/>
  <c r="AZ325" i="3"/>
  <c r="AZ513" i="3"/>
  <c r="AB34" i="35"/>
  <c r="U34" i="35"/>
  <c r="AZ14" i="3"/>
  <c r="U33" i="40"/>
  <c r="AB33" i="40"/>
  <c r="S12" i="40"/>
  <c r="AA12" i="40"/>
  <c r="AZ387" i="3"/>
  <c r="AZ362" i="3"/>
  <c r="AZ338" i="3"/>
  <c r="AZ390" i="3"/>
  <c r="AZ371" i="3"/>
  <c r="AZ351" i="3"/>
  <c r="AZ336" i="3"/>
  <c r="AZ305" i="3"/>
  <c r="AZ360" i="3"/>
  <c r="AC31" i="33"/>
  <c r="AZ539" i="3"/>
  <c r="AZ529" i="3"/>
  <c r="AZ537" i="3"/>
  <c r="AZ518" i="3"/>
  <c r="AZ526" i="3"/>
  <c r="AZ546" i="3"/>
  <c r="AZ564" i="3"/>
  <c r="AZ580" i="3"/>
  <c r="AZ585" i="3"/>
  <c r="AB45" i="33"/>
  <c r="U46" i="34"/>
  <c r="U30" i="21"/>
  <c r="AA44" i="34"/>
  <c r="AA29" i="35"/>
  <c r="AB17" i="34"/>
  <c r="AA41" i="33"/>
  <c r="B79" i="43"/>
  <c r="H9" i="34"/>
  <c r="F12" i="35"/>
  <c r="J12" i="35"/>
  <c r="H25" i="37"/>
  <c r="F25" i="37"/>
  <c r="BL587" i="3"/>
  <c r="AZ587" i="3" s="1"/>
  <c r="J9" i="34"/>
  <c r="AZ402" i="3"/>
  <c r="AZ531" i="3"/>
  <c r="AZ583" i="3"/>
  <c r="AZ568" i="3"/>
  <c r="AZ576" i="3"/>
  <c r="AA14" i="34"/>
  <c r="G587" i="3"/>
  <c r="J12" i="36"/>
  <c r="AC12" i="37"/>
  <c r="AZ523" i="3"/>
  <c r="AZ547" i="3"/>
  <c r="AZ571" i="3"/>
  <c r="AZ579" i="3"/>
  <c r="BL585" i="3"/>
  <c r="G570" i="3"/>
  <c r="BL398" i="3"/>
  <c r="G402" i="3"/>
  <c r="BL403"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BA450" i="3"/>
  <c r="BA453" i="3"/>
  <c r="BA455" i="3"/>
  <c r="BL457" i="3"/>
  <c r="BL460" i="3"/>
  <c r="BL461" i="3"/>
  <c r="BL463" i="3"/>
  <c r="G465" i="3"/>
  <c r="BA471" i="3"/>
  <c r="AZ471" i="3" s="1"/>
  <c r="BL317" i="3"/>
  <c r="BA349" i="3"/>
  <c r="AZ349" i="3" s="1"/>
  <c r="BA353" i="3"/>
  <c r="BL353" i="3"/>
  <c r="BA358" i="3"/>
  <c r="AZ358" i="3" s="1"/>
  <c r="BL365" i="3"/>
  <c r="AZ365" i="3" s="1"/>
  <c r="BA368" i="3"/>
  <c r="BL368" i="3"/>
  <c r="BA374" i="3"/>
  <c r="AZ374" i="3" s="1"/>
  <c r="G551" i="3"/>
  <c r="BL550" i="3"/>
  <c r="G542" i="3"/>
  <c r="BL15" i="3"/>
  <c r="AZ15" i="3" s="1"/>
  <c r="BA398" i="3"/>
  <c r="BA399" i="3"/>
  <c r="AZ399" i="3" s="1"/>
  <c r="BL401" i="3"/>
  <c r="BL404" i="3"/>
  <c r="BL405" i="3"/>
  <c r="BL407" i="3"/>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G451" i="3"/>
  <c r="BA454" i="3"/>
  <c r="BA457" i="3"/>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574" i="3"/>
  <c r="BA401" i="3"/>
  <c r="BA403" i="3"/>
  <c r="AZ403" i="3" s="1"/>
  <c r="BA404" i="3"/>
  <c r="BA405" i="3"/>
  <c r="BL410" i="3"/>
  <c r="G412" i="3"/>
  <c r="AZ464" i="3"/>
  <c r="BL468" i="3"/>
  <c r="BL470" i="3"/>
  <c r="BA482" i="3"/>
  <c r="BA484" i="3"/>
  <c r="AZ484" i="3" s="1"/>
  <c r="G491" i="3"/>
  <c r="BA303" i="3"/>
  <c r="AZ303" i="3" s="1"/>
  <c r="BA307" i="3"/>
  <c r="AZ307" i="3" s="1"/>
  <c r="G311" i="3"/>
  <c r="BL314" i="3"/>
  <c r="AZ314" i="3" s="1"/>
  <c r="G315" i="3"/>
  <c r="BA332" i="3"/>
  <c r="BL332" i="3"/>
  <c r="G339" i="3"/>
  <c r="G364" i="3"/>
  <c r="BA367" i="3"/>
  <c r="AZ367" i="3" s="1"/>
  <c r="BA370" i="3"/>
  <c r="AZ370" i="3" s="1"/>
  <c r="BL383" i="3"/>
  <c r="AZ383" i="3" s="1"/>
  <c r="BL385" i="3"/>
  <c r="BA388" i="3"/>
  <c r="AZ388" i="3" s="1"/>
  <c r="AZ270" i="3"/>
  <c r="BA551" i="3"/>
  <c r="AZ551" i="3" s="1"/>
  <c r="BA550" i="3"/>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477" i="3"/>
  <c r="BA478"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BL284" i="3"/>
  <c r="G288" i="3"/>
  <c r="BL292" i="3"/>
  <c r="BA294" i="3"/>
  <c r="BL295" i="3"/>
  <c r="BA298" i="3"/>
  <c r="AZ298" i="3" s="1"/>
  <c r="BL301" i="3"/>
  <c r="AZ301" i="3" s="1"/>
  <c r="BL302" i="3"/>
  <c r="BA114" i="3"/>
  <c r="BL122"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L235" i="3"/>
  <c r="AZ235" i="3" s="1"/>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G116" i="3"/>
  <c r="BA117" i="3"/>
  <c r="BL127" i="3"/>
  <c r="AZ127" i="3" s="1"/>
  <c r="BA130" i="3"/>
  <c r="AZ130" i="3" s="1"/>
  <c r="BL130" i="3"/>
  <c r="BL134" i="3"/>
  <c r="BA239" i="3"/>
  <c r="BL239" i="3"/>
  <c r="BA241" i="3"/>
  <c r="BL241" i="3"/>
  <c r="BA244" i="3"/>
  <c r="BL244" i="3"/>
  <c r="BA24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6" i="3"/>
  <c r="AZ116" i="3" s="1"/>
  <c r="BA121" i="3"/>
  <c r="BA137" i="3"/>
  <c r="AZ137" i="3" s="1"/>
  <c r="BL138" i="3"/>
  <c r="BA140" i="3"/>
  <c r="AZ140" i="3" s="1"/>
  <c r="BA396" i="3"/>
  <c r="BA209" i="3"/>
  <c r="BL217" i="3"/>
  <c r="AZ217" i="3" s="1"/>
  <c r="BA219" i="3"/>
  <c r="AZ219" i="3" s="1"/>
  <c r="BA221" i="3"/>
  <c r="BA223" i="3"/>
  <c r="AZ223" i="3" s="1"/>
  <c r="BL228" i="3"/>
  <c r="AZ228" i="3" s="1"/>
  <c r="BA230" i="3"/>
  <c r="AZ230" i="3" s="1"/>
  <c r="BL232" i="3"/>
  <c r="BL234" i="3"/>
  <c r="BA236" i="3"/>
  <c r="BA238" i="3"/>
  <c r="AZ238" i="3" s="1"/>
  <c r="BA243" i="3"/>
  <c r="AZ243" i="3" s="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AZ55" i="3" s="1"/>
  <c r="G57" i="3"/>
  <c r="G58" i="3"/>
  <c r="BA59" i="3"/>
  <c r="G61" i="3"/>
  <c r="BL61" i="3"/>
  <c r="G64" i="3"/>
  <c r="BA64" i="3"/>
  <c r="AZ64" i="3" s="1"/>
  <c r="G67" i="3"/>
  <c r="BL68" i="3"/>
  <c r="BA69" i="3"/>
  <c r="AZ69" i="3" s="1"/>
  <c r="BA72" i="3"/>
  <c r="BA73" i="3"/>
  <c r="BA79" i="3"/>
  <c r="AZ79" i="3" s="1"/>
  <c r="G82" i="3"/>
  <c r="G83" i="3"/>
  <c r="BA84" i="3"/>
  <c r="AZ84" i="3" s="1"/>
  <c r="BL88" i="3"/>
  <c r="AZ88" i="3" s="1"/>
  <c r="G90" i="3"/>
  <c r="BL90" i="3"/>
  <c r="G98" i="3"/>
  <c r="G99" i="3"/>
  <c r="BA105" i="3"/>
  <c r="C47" i="71"/>
  <c r="D47" i="71" s="1"/>
  <c r="D46" i="71"/>
  <c r="BA142" i="3"/>
  <c r="BL149" i="3"/>
  <c r="AZ149" i="3" s="1"/>
  <c r="BL150" i="3"/>
  <c r="AZ150" i="3" s="1"/>
  <c r="BA152" i="3"/>
  <c r="AZ152" i="3" s="1"/>
  <c r="BA154" i="3"/>
  <c r="AZ154" i="3" s="1"/>
  <c r="BA173" i="3"/>
  <c r="AZ173" i="3" s="1"/>
  <c r="BA174" i="3"/>
  <c r="BL193" i="3"/>
  <c r="BL194" i="3"/>
  <c r="AZ194" i="3" s="1"/>
  <c r="BA198" i="3"/>
  <c r="AZ198" i="3" s="1"/>
  <c r="BL206" i="3"/>
  <c r="BA19" i="3"/>
  <c r="BA27" i="3"/>
  <c r="BL30" i="3"/>
  <c r="BL31" i="3"/>
  <c r="BL40" i="3"/>
  <c r="BL41" i="3"/>
  <c r="BL45" i="3"/>
  <c r="BA48" i="3"/>
  <c r="BA49" i="3"/>
  <c r="BA51" i="3"/>
  <c r="BL56" i="3"/>
  <c r="BA58" i="3"/>
  <c r="BL59" i="3"/>
  <c r="BL60" i="3"/>
  <c r="BA61" i="3"/>
  <c r="BA68" i="3"/>
  <c r="BL81" i="3"/>
  <c r="BA82" i="3"/>
  <c r="AZ82" i="3" s="1"/>
  <c r="BL83" i="3"/>
  <c r="BA90" i="3"/>
  <c r="BA94" i="3"/>
  <c r="AZ94" i="3" s="1"/>
  <c r="D31" i="71"/>
  <c r="C32" i="71"/>
  <c r="C52" i="71"/>
  <c r="D51" i="71"/>
  <c r="C55" i="71"/>
  <c r="D54" i="71"/>
  <c r="N67" i="71"/>
  <c r="B66" i="71"/>
  <c r="F66" i="71"/>
  <c r="Q67" i="7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BL72" i="3"/>
  <c r="BL75" i="3"/>
  <c r="BL91" i="3"/>
  <c r="BL100" i="3"/>
  <c r="AZ100" i="3" s="1"/>
  <c r="BL105" i="3"/>
  <c r="F40" i="68"/>
  <c r="C21" i="68"/>
  <c r="BL167" i="3"/>
  <c r="AZ167" i="3" s="1"/>
  <c r="BL178" i="3"/>
  <c r="BA180" i="3"/>
  <c r="AZ180" i="3" s="1"/>
  <c r="BL182" i="3"/>
  <c r="AZ182" i="3" s="1"/>
  <c r="BA185" i="3"/>
  <c r="BA196" i="3"/>
  <c r="AZ196" i="3" s="1"/>
  <c r="AZ201" i="3"/>
  <c r="AZ25" i="3"/>
  <c r="AZ38" i="3"/>
  <c r="AZ52" i="3"/>
  <c r="AC29" i="39"/>
  <c r="W29" i="39"/>
  <c r="C44" i="71"/>
  <c r="D43" i="71"/>
  <c r="G72" i="3"/>
  <c r="BL73" i="3"/>
  <c r="BA74" i="3"/>
  <c r="AZ74" i="3" s="1"/>
  <c r="BA75" i="3"/>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G110" i="3"/>
  <c r="BL111" i="3"/>
  <c r="C5"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E23" i="71"/>
  <c r="E22" i="71" s="1"/>
  <c r="E21" i="71" s="1"/>
  <c r="E20" i="71" s="1"/>
  <c r="E19" i="71" s="1"/>
  <c r="E18" i="71" s="1"/>
  <c r="E17" i="71" s="1"/>
  <c r="E16" i="71"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B20" i="31"/>
  <c r="B21" i="31" s="1"/>
  <c r="I1" i="73"/>
  <c r="B39" i="1" s="1"/>
  <c r="F51" i="67"/>
  <c r="F65" i="67"/>
  <c r="J53" i="67"/>
  <c r="J57" i="67"/>
  <c r="J55" i="67" s="1"/>
  <c r="J58" i="67" s="1"/>
  <c r="Q50" i="67" s="1"/>
  <c r="L56" i="67"/>
  <c r="I54" i="67"/>
  <c r="F66" i="67"/>
  <c r="F66" i="15"/>
  <c r="Q71" i="67"/>
  <c r="D103" i="9"/>
  <c r="C27" i="67"/>
  <c r="F71" i="67"/>
  <c r="G20" i="9"/>
  <c r="C103" i="9"/>
  <c r="N59" i="67"/>
  <c r="L59" i="67"/>
  <c r="L58" i="67"/>
  <c r="M59" i="67"/>
  <c r="B13" i="70"/>
  <c r="M7" i="67"/>
  <c r="J6" i="67" s="1"/>
  <c r="F50" i="67"/>
  <c r="F68" i="67"/>
  <c r="F64" i="67"/>
  <c r="C36" i="68"/>
  <c r="D9" i="69"/>
  <c r="F27" i="69"/>
  <c r="C36" i="69"/>
  <c r="D9" i="68"/>
  <c r="F36" i="15"/>
  <c r="F37" i="15"/>
  <c r="M23" i="15"/>
  <c r="L47" i="15"/>
  <c r="F13" i="15"/>
  <c r="F43" i="15"/>
  <c r="M26" i="15"/>
  <c r="M22" i="15"/>
  <c r="C16" i="67"/>
  <c r="D7" i="73"/>
  <c r="D4" i="73"/>
  <c r="J15" i="15"/>
  <c r="F8" i="15"/>
  <c r="M9" i="15"/>
  <c r="F40" i="15"/>
  <c r="F7" i="15"/>
  <c r="D3" i="73"/>
  <c r="D5" i="73"/>
  <c r="F16" i="15"/>
  <c r="C76" i="15"/>
  <c r="F26" i="15"/>
  <c r="M24" i="15"/>
  <c r="C27" i="15" l="1"/>
  <c r="Q71" i="15"/>
  <c r="F31" i="15"/>
  <c r="F50" i="15"/>
  <c r="M7" i="15"/>
  <c r="J6" i="15" s="1"/>
  <c r="F68" i="15"/>
  <c r="F51" i="15"/>
  <c r="C6" i="15"/>
  <c r="F71" i="15"/>
  <c r="M59" i="15"/>
  <c r="L58" i="15"/>
  <c r="L59" i="15"/>
  <c r="N59" i="15"/>
  <c r="F65" i="15"/>
  <c r="F64" i="15"/>
  <c r="AZ271" i="3"/>
  <c r="AA23" i="36"/>
  <c r="S23" i="36"/>
  <c r="AC23" i="36"/>
  <c r="W23" i="36"/>
  <c r="S24" i="36"/>
  <c r="AA24" i="36"/>
  <c r="U13" i="35"/>
  <c r="AB13" i="35"/>
  <c r="S29" i="34"/>
  <c r="AA29" i="34"/>
  <c r="S30" i="33"/>
  <c r="AA30" i="33"/>
  <c r="W28" i="34"/>
  <c r="AC28" i="34"/>
  <c r="AA45" i="21"/>
  <c r="S45" i="21"/>
  <c r="AZ51" i="3"/>
  <c r="AZ244" i="3"/>
  <c r="AZ239" i="3"/>
  <c r="AZ332" i="3"/>
  <c r="E66" i="71"/>
  <c r="P67" i="71"/>
  <c r="AZ62" i="3"/>
  <c r="AZ214" i="3"/>
  <c r="AB32" i="36"/>
  <c r="U32" i="36"/>
  <c r="AC9" i="36"/>
  <c r="W9" i="36"/>
  <c r="U45" i="34"/>
  <c r="AB45" i="34"/>
  <c r="U46" i="33"/>
  <c r="AB46" i="33"/>
  <c r="AB30" i="33"/>
  <c r="U30" i="33"/>
  <c r="AA28" i="34"/>
  <c r="S28" i="34"/>
  <c r="W45" i="21"/>
  <c r="AC45" i="21"/>
  <c r="J7" i="36"/>
  <c r="AZ49" i="3"/>
  <c r="AZ19" i="3"/>
  <c r="AZ27" i="3"/>
  <c r="AZ178" i="3"/>
  <c r="AZ118" i="3"/>
  <c r="AZ404" i="3"/>
  <c r="AZ459" i="3"/>
  <c r="AZ435" i="3"/>
  <c r="AZ425" i="3"/>
  <c r="AZ407" i="3"/>
  <c r="AZ368" i="3"/>
  <c r="AZ353" i="3"/>
  <c r="AZ429" i="3"/>
  <c r="AZ248" i="3"/>
  <c r="AZ443" i="3"/>
  <c r="AZ473" i="3"/>
  <c r="S45" i="34"/>
  <c r="AA45" i="34"/>
  <c r="AA46" i="33"/>
  <c r="S46" i="33"/>
  <c r="AA27" i="21"/>
  <c r="S27" i="21"/>
  <c r="AA12" i="36"/>
  <c r="S12" i="36"/>
  <c r="AZ108" i="3"/>
  <c r="AZ190" i="3"/>
  <c r="AZ283" i="3"/>
  <c r="AZ483" i="3"/>
  <c r="AZ455" i="3"/>
  <c r="AZ65" i="3"/>
  <c r="AZ397" i="3"/>
  <c r="AA44" i="39"/>
  <c r="S44" i="39"/>
  <c r="AB29" i="34"/>
  <c r="U29" i="34"/>
  <c r="AC46" i="33"/>
  <c r="W46" i="33"/>
  <c r="W12" i="33"/>
  <c r="AC12" i="33"/>
  <c r="W27" i="21"/>
  <c r="AC27" i="21"/>
  <c r="U12" i="36"/>
  <c r="AB12" i="36"/>
  <c r="C40" i="71"/>
  <c r="D39" i="71"/>
  <c r="C36" i="71"/>
  <c r="D35" i="71"/>
  <c r="AZ75" i="3"/>
  <c r="AZ197" i="3"/>
  <c r="AZ126" i="3"/>
  <c r="C56" i="71"/>
  <c r="D55" i="71"/>
  <c r="AZ61" i="3"/>
  <c r="AZ105" i="3"/>
  <c r="AZ41" i="3"/>
  <c r="AZ31" i="3"/>
  <c r="AZ122" i="3"/>
  <c r="AZ297" i="3"/>
  <c r="AZ241" i="3"/>
  <c r="AZ294" i="3"/>
  <c r="AZ405" i="3"/>
  <c r="AZ454" i="3"/>
  <c r="AZ421" i="3"/>
  <c r="AZ414" i="3"/>
  <c r="AZ453" i="3"/>
  <c r="AZ432" i="3"/>
  <c r="AZ417" i="3"/>
  <c r="G5" i="3"/>
  <c r="B3" i="3" s="1"/>
  <c r="E212" i="3" s="1"/>
  <c r="C70" i="71"/>
  <c r="D70" i="71" s="1"/>
  <c r="D71" i="71"/>
  <c r="D44" i="71"/>
  <c r="T44" i="71"/>
  <c r="N65" i="71"/>
  <c r="N66" i="71"/>
  <c r="AA25" i="37"/>
  <c r="S25" i="37"/>
  <c r="AB9" i="34"/>
  <c r="U9" i="34"/>
  <c r="G16" i="1"/>
  <c r="F10" i="39" s="1"/>
  <c r="T28" i="71"/>
  <c r="D28" i="71"/>
  <c r="U28" i="71" s="1"/>
  <c r="C27" i="71"/>
  <c r="D79" i="71"/>
  <c r="C78" i="71"/>
  <c r="D78" i="71" s="1"/>
  <c r="T52" i="71"/>
  <c r="D52" i="71"/>
  <c r="AZ121" i="3"/>
  <c r="AC12" i="36"/>
  <c r="W12" i="36"/>
  <c r="AC9" i="34"/>
  <c r="W9" i="34"/>
  <c r="U25" i="37"/>
  <c r="AB25" i="37"/>
  <c r="D83" i="71"/>
  <c r="C82" i="71"/>
  <c r="D82" i="71" s="1"/>
  <c r="O65" i="71"/>
  <c r="D66" i="71"/>
  <c r="O66" i="71"/>
  <c r="T32" i="71"/>
  <c r="D32" i="71"/>
  <c r="AZ58" i="3"/>
  <c r="AZ72" i="3"/>
  <c r="AZ59" i="3"/>
  <c r="AZ282" i="3"/>
  <c r="AZ251" i="3"/>
  <c r="AZ247" i="3"/>
  <c r="AZ273" i="3"/>
  <c r="AZ550" i="3"/>
  <c r="AZ401" i="3"/>
  <c r="AZ457" i="3"/>
  <c r="AZ415" i="3"/>
  <c r="AZ398" i="3"/>
  <c r="AZ428" i="3"/>
  <c r="W12" i="35"/>
  <c r="AC12" i="35"/>
  <c r="J7" i="37"/>
  <c r="K1" i="73"/>
  <c r="E442" i="3"/>
  <c r="E95" i="3"/>
  <c r="E64" i="3"/>
  <c r="E310" i="3"/>
  <c r="E233" i="3"/>
  <c r="E309" i="3"/>
  <c r="E281" i="3"/>
  <c r="E75" i="3"/>
  <c r="E235" i="3"/>
  <c r="E206" i="3"/>
  <c r="E287" i="3"/>
  <c r="E173" i="3"/>
  <c r="E456" i="3"/>
  <c r="E360" i="3"/>
  <c r="E452" i="3"/>
  <c r="E420" i="3"/>
  <c r="E115" i="3"/>
  <c r="E225" i="3"/>
  <c r="E412" i="3"/>
  <c r="E78" i="3"/>
  <c r="E342" i="3"/>
  <c r="E49" i="3"/>
  <c r="E158" i="3"/>
  <c r="E326" i="3"/>
  <c r="E83" i="3"/>
  <c r="E188" i="3"/>
  <c r="E223" i="3"/>
  <c r="E105" i="3"/>
  <c r="E493" i="3"/>
  <c r="E543" i="3"/>
  <c r="E427" i="3"/>
  <c r="E422" i="3"/>
  <c r="E440" i="3"/>
  <c r="E490"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C16" i="15"/>
  <c r="F41" i="67"/>
  <c r="G1" i="73"/>
  <c r="E451" i="3" l="1"/>
  <c r="E405" i="3"/>
  <c r="E140" i="3"/>
  <c r="E113" i="3"/>
  <c r="E34" i="3"/>
  <c r="E129" i="3"/>
  <c r="E42" i="3"/>
  <c r="E198" i="3"/>
  <c r="E81" i="3"/>
  <c r="E33" i="3"/>
  <c r="E249" i="3"/>
  <c r="E409" i="3"/>
  <c r="E417" i="3"/>
  <c r="E575" i="3"/>
  <c r="AH6" i="3"/>
  <c r="E486" i="3"/>
  <c r="E393" i="3"/>
  <c r="E16" i="3"/>
  <c r="E370" i="3"/>
  <c r="E324" i="3"/>
  <c r="E428" i="3"/>
  <c r="E104" i="3"/>
  <c r="E13" i="3"/>
  <c r="E408" i="3"/>
  <c r="E534" i="3"/>
  <c r="E205" i="3"/>
  <c r="E102" i="3"/>
  <c r="E522" i="3"/>
  <c r="E96" i="3"/>
  <c r="AL6" i="3"/>
  <c r="E21" i="3"/>
  <c r="E63" i="3"/>
  <c r="E67" i="3"/>
  <c r="E267" i="3"/>
  <c r="E389" i="3"/>
  <c r="E554" i="3"/>
  <c r="E536" i="3"/>
  <c r="P65" i="71"/>
  <c r="P66" i="71"/>
  <c r="E232" i="3"/>
  <c r="E220" i="3"/>
  <c r="E243" i="3"/>
  <c r="E26" i="3"/>
  <c r="E497" i="3"/>
  <c r="E469" i="3"/>
  <c r="E525" i="3"/>
  <c r="E22" i="3"/>
  <c r="E251" i="3"/>
  <c r="E383" i="3"/>
  <c r="E18" i="3"/>
  <c r="E332" i="3"/>
  <c r="E513" i="3"/>
  <c r="E355" i="3"/>
  <c r="E492" i="3"/>
  <c r="E46" i="3"/>
  <c r="E241" i="3"/>
  <c r="E449"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56" i="71"/>
  <c r="T56" i="71"/>
  <c r="E264" i="3"/>
  <c r="E381" i="3"/>
  <c r="E144" i="3"/>
  <c r="E23" i="3"/>
  <c r="E300" i="3"/>
  <c r="E103" i="3"/>
  <c r="E425" i="3"/>
  <c r="E76" i="3"/>
  <c r="E363" i="3"/>
  <c r="E192" i="3"/>
  <c r="E56" i="3"/>
  <c r="E435" i="3"/>
  <c r="I3" i="6"/>
  <c r="E541" i="3"/>
  <c r="R6" i="3"/>
  <c r="E199" i="3"/>
  <c r="E510" i="3"/>
  <c r="C26" i="71"/>
  <c r="D26" i="71" s="1"/>
  <c r="D27" i="71"/>
  <c r="D36" i="71"/>
  <c r="T36" i="71"/>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F41" i="15"/>
  <c r="M27" i="67"/>
  <c r="M27"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67"/>
  <c r="C17" i="15"/>
  <c r="C44" i="68" l="1"/>
  <c r="D41" i="68" s="1"/>
  <c r="C23" i="68"/>
  <c r="C44" i="11"/>
  <c r="D41" i="11" s="1"/>
  <c r="C26" i="68"/>
  <c r="D22" i="68" s="1"/>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1" i="1"/>
  <c r="AO7" i="1"/>
  <c r="AO9" i="1"/>
  <c r="AO12"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6" i="74" l="1"/>
  <c r="C81" i="9"/>
  <c r="D52" i="9"/>
  <c r="D53" i="9"/>
  <c r="I4" i="52"/>
  <c r="C105" i="9"/>
  <c r="B30" i="72"/>
  <c r="B53" i="72"/>
  <c r="D8" i="52"/>
  <c r="C5" i="74"/>
  <c r="B20" i="72"/>
  <c r="M48" i="9"/>
  <c r="C104" i="9"/>
  <c r="H4" i="52"/>
  <c r="H102" i="9"/>
  <c r="D7" i="53"/>
  <c r="B21" i="72"/>
  <c r="D4" i="52"/>
  <c r="B47" i="72"/>
  <c r="N61" i="9"/>
  <c r="N60" i="9"/>
  <c r="N59" i="9"/>
  <c r="P57" i="9"/>
  <c r="N58" i="9"/>
  <c r="C93" i="9"/>
  <c r="C86" i="9"/>
  <c r="B48" i="72"/>
  <c r="D119" i="9"/>
  <c r="D5" i="52"/>
  <c r="B49" i="72"/>
  <c r="C97" i="9"/>
  <c r="D58" i="9"/>
  <c r="D56" i="9"/>
  <c r="M54" i="9"/>
  <c r="D5" i="53"/>
  <c r="D6" i="53"/>
  <c r="B22" i="72"/>
  <c r="C78" i="9"/>
  <c r="C73" i="9"/>
  <c r="D122" i="9"/>
  <c r="D123" i="9"/>
  <c r="D9" i="52"/>
  <c r="D59" i="9"/>
  <c r="M55" i="9"/>
  <c r="E81" i="9"/>
  <c r="G4" i="52"/>
  <c r="B52" i="72"/>
  <c r="C67" i="9"/>
  <c r="C68" i="9"/>
  <c r="D54" i="9"/>
  <c r="C64" i="9"/>
  <c r="C63" i="9"/>
  <c r="F119" i="9"/>
  <c r="F5" i="52"/>
  <c r="E4" i="52"/>
  <c r="E118" i="9"/>
  <c r="D118" i="9"/>
  <c r="C96" i="9"/>
  <c r="E96" i="9"/>
  <c r="E97" i="9"/>
  <c r="D13" i="53"/>
  <c r="D14" i="53"/>
  <c r="B32" i="72"/>
  <c r="G118" i="9"/>
  <c r="F118" i="9"/>
  <c r="F4" i="52"/>
  <c r="B51" i="72"/>
  <c r="C72" i="9"/>
  <c r="C79" i="9"/>
  <c r="C80" i="9"/>
  <c r="E80" i="9"/>
  <c r="H107" i="9"/>
  <c r="H108" i="9"/>
  <c r="D15" i="53"/>
  <c r="B31" i="72"/>
  <c r="C85" i="9"/>
  <c r="C95" i="9"/>
  <c r="H119" i="9"/>
  <c r="H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<sst xmlns="http://schemas.openxmlformats.org/spreadsheetml/2006/main" count="7818" uniqueCount="3418">
  <si>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</si>
  <si>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</si>
  <si>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</si>
  <si>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</si>
  <si>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</si>
  <si>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</si>
  <si>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</si>
  <si>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</si>
  <si>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</si>
  <si>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</si>
  <si>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</si>
  <si>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</si>
  <si>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</si>
  <si>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</si>
  <si>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</si>
  <si>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</si>
  <si>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</si>
  <si>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</si>
  <si>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</si>
  <si>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</si>
  <si>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</si>
  <si>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</si>
  <si>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</si>
  <si>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</si>
  <si>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</si>
  <si>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</si>
  <si>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</si>
  <si>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</si>
  <si>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</si>
  <si>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</si>
  <si>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</si>
  <si>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</si>
  <si>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</si>
  <si>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</si>
  <si>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</si>
  <si>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</si>
  <si>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</si>
  <si>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</si>
  <si>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</si>
  <si>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</si>
  <si>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</si>
  <si>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</si>
  <si>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</si>
  <si>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</si>
  <si>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</si>
  <si>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</si>
  <si>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</si>
  <si>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</si>
  <si>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</si>
  <si>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</si>
  <si>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</si>
  <si>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</si>
  <si>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</si>
  <si>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</si>
  <si>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</si>
  <si>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</si>
  <si>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</si>
  <si>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</si>
  <si>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</si>
  <si>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</si>
  <si>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</si>
  <si>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</si>
  <si>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</si>
  <si>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</si>
  <si>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</si>
  <si>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</si>
  <si>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</si>
  <si>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</si>
  <si>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</si>
  <si>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</si>
  <si>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</si>
  <si>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</si>
  <si>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</si>
  <si>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</si>
  <si>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</si>
  <si>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</si>
  <si>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</si>
  <si>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</si>
  <si>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</si>
  <si>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</si>
  <si>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</si>
  <si>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</si>
  <si>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</si>
  <si>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</si>
  <si>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</si>
  <si>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</si>
  <si>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</si>
  <si>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</si>
  <si>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</si>
  <si>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</si>
  <si>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</si>
  <si>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</si>
  <si>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</si>
  <si>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</si>
  <si>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</si>
  <si>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</si>
  <si>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</si>
  <si>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</si>
  <si>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</si>
  <si>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</si>
  <si>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</si>
  <si>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</si>
  <si>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</si>
  <si>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</si>
  <si>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</si>
  <si>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</si>
  <si>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</si>
  <si>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</si>
  <si>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</si>
  <si>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</si>
  <si>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</si>
  <si>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</si>
  <si>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</si>
  <si>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</si>
  <si>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</si>
  <si>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</si>
  <si>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</si>
  <si>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</si>
  <si>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</si>
  <si>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</si>
  <si>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</si>
  <si>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</si>
  <si>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</si>
  <si>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</si>
  <si>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</si>
  <si>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</si>
  <si>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</si>
  <si>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</si>
  <si>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</si>
  <si>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</si>
  <si>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</si>
  <si>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</si>
  <si>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</si>
  <si>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</si>
  <si>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</si>
  <si>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</si>
  <si>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</si>
  <si>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</si>
  <si>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</si>
  <si>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</si>
  <si>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</si>
  <si>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</si>
  <si>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</si>
  <si>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</si>
  <si>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</si>
  <si>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</si>
  <si>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</si>
  <si>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</si>
  <si>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</si>
  <si>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</si>
  <si>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</si>
  <si>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</si>
  <si>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</si>
  <si>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</si>
  <si>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</si>
  <si>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</si>
  <si>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</si>
  <si>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</si>
  <si>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</si>
  <si>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</si>
  <si>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</si>
  <si>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</si>
  <si>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</si>
  <si>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</si>
  <si>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</si>
  <si>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</si>
  <si>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</si>
  <si>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</si>
  <si>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</si>
  <si>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</si>
  <si>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</si>
  <si>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</si>
  <si>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</si>
  <si>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</si>
  <si>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</si>
  <si>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</si>
  <si>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</si>
  <si>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</si>
  <si>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</si>
  <si>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</si>
  <si>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</si>
  <si>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</si>
  <si>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</si>
  <si>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</si>
  <si>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</si>
  <si>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</si>
  <si>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</si>
  <si>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</si>
  <si>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</si>
  <si>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</si>
  <si>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</si>
  <si>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</si>
  <si>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</si>
  <si>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</si>
  <si>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</si>
  <si>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</si>
  <si>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</si>
  <si>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</si>
  <si>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</si>
  <si>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</si>
  <si>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</si>
  <si>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</si>
  <si>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</si>
  <si>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</si>
  <si>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</si>
  <si>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</si>
  <si>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</si>
  <si>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</si>
  <si>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</si>
  <si>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</si>
  <si>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</si>
  <si>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</si>
  <si>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</si>
  <si>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</si>
  <si>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</si>
  <si>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</si>
  <si>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</si>
  <si>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</si>
  <si>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</si>
  <si>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</si>
  <si>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</si>
  <si>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</si>
  <si>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</si>
  <si>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</si>
  <si>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</si>
  <si>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</si>
  <si>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</si>
  <si>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</si>
  <si>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</si>
  <si>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</si>
  <si>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</si>
  <si>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</si>
  <si>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</si>
  <si>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</si>
  <si>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</si>
  <si>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</si>
  <si>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</si>
  <si>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</si>
  <si>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</si>
  <si>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</si>
  <si>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</si>
  <si>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</si>
  <si>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</si>
  <si>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</si>
  <si>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</si>
  <si>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</si>
  <si>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</si>
  <si>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</si>
  <si>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</si>
  <si>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</si>
  <si>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</si>
  <si>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</si>
  <si>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</si>
  <si>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</si>
  <si>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</si>
  <si>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</si>
  <si>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</si>
  <si>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</si>
  <si>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</si>
  <si>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</si>
  <si>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</si>
  <si>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</si>
  <si>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</si>
  <si>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</si>
  <si>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</si>
  <si>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</si>
  <si>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</si>
  <si>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</si>
  <si>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</si>
  <si>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</si>
  <si>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</si>
  <si>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</si>
  <si>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</si>
  <si>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</si>
  <si>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</si>
  <si>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</si>
  <si>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</si>
  <si>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</si>
  <si>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</si>
  <si>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</si>
  <si>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</si>
  <si>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</si>
  <si>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</si>
  <si>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</si>
  <si>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</si>
  <si>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</si>
  <si>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</si>
  <si>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</si>
  <si>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</si>
  <si>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</si>
  <si>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</si>
  <si>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</si>
  <si>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</si>
  <si>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</si>
  <si>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</si>
  <si>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</si>
  <si>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</si>
  <si>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</si>
  <si>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</si>
  <si>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</si>
  <si>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</si>
  <si>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</si>
  <si>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</si>
  <si>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</si>
  <si>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</si>
  <si>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</si>
  <si>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</si>
  <si>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</si>
  <si>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</si>
  <si>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</si>
  <si>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</si>
  <si>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</si>
  <si>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</si>
  <si>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</si>
  <si>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</si>
  <si>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</si>
  <si>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</si>
  <si>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</si>
  <si>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</si>
  <si>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</si>
  <si>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</si>
  <si>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</si>
  <si>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</si>
  <si>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</si>
  <si>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</si>
  <si>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</si>
  <si>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</si>
  <si>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</si>
  <si>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</si>
  <si>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</si>
  <si>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</si>
  <si>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</si>
  <si>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</si>
  <si>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</si>
  <si>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</si>
  <si>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</si>
  <si>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</si>
  <si>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</si>
  <si>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</si>
  <si>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</si>
  <si>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</si>
  <si>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</si>
  <si>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</si>
  <si>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</si>
  <si>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</si>
  <si>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</si>
  <si>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</si>
  <si>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</si>
  <si>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</si>
  <si>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</si>
  <si>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</si>
  <si>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</si>
  <si>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</si>
  <si>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</si>
  <si>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</si>
  <si>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</si>
  <si>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</si>
  <si>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</si>
  <si>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</si>
  <si>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</si>
  <si>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</si>
  <si>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</si>
  <si>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</si>
  <si>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</si>
  <si>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</si>
  <si>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</si>
  <si>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</si>
  <si>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</si>
  <si>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</si>
  <si>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</si>
  <si>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</si>
  <si>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</si>
  <si>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</si>
  <si>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</si>
  <si>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</si>
  <si>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</si>
  <si>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</si>
  <si>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</si>
  <si>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</si>
  <si>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</si>
  <si>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</si>
  <si>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</si>
  <si>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</si>
  <si>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</si>
  <si>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</si>
  <si>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</si>
  <si>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</si>
  <si>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</si>
  <si>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</si>
  <si>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</si>
  <si>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</si>
  <si>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</si>
  <si>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</si>
  <si>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</si>
  <si>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</si>
  <si>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</si>
  <si>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</si>
  <si>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</si>
  <si>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</si>
  <si>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</si>
  <si>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</si>
  <si>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</si>
  <si>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</si>
  <si>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</si>
  <si>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</si>
  <si>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</si>
  <si>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</si>
  <si>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</si>
  <si>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</si>
  <si>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</si>
  <si>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</si>
  <si>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</si>
  <si>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</si>
  <si>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</si>
  <si>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</si>
  <si>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</si>
  <si>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</si>
  <si>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</si>
  <si>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</si>
  <si>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</si>
  <si>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</si>
  <si>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</si>
  <si>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</si>
  <si>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</si>
  <si>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</si>
  <si>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</si>
  <si>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</si>
  <si>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</si>
  <si>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</si>
  <si>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</si>
  <si>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</si>
  <si>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</si>
  <si>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</si>
  <si>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</si>
  <si>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</si>
  <si>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</si>
  <si>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</si>
  <si>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</si>
  <si>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</si>
  <si>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</si>
  <si>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</si>
  <si>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</si>
  <si>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</si>
  <si>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</si>
  <si>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</si>
  <si>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</si>
  <si>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</si>
  <si>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</si>
  <si>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</si>
  <si>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</si>
  <si>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</si>
  <si>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</si>
  <si>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</si>
  <si>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</si>
  <si>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</si>
  <si>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</si>
  <si>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</si>
  <si>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</si>
  <si>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</si>
  <si>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</si>
  <si>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</si>
  <si>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</si>
  <si>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</si>
  <si>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</si>
  <si>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</si>
  <si>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</si>
  <si>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</si>
  <si>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</si>
  <si>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</si>
  <si>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</si>
  <si>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</si>
  <si>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</si>
  <si>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</si>
  <si>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</si>
  <si>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</si>
  <si>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</si>
  <si>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</si>
  <si>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</si>
  <si>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</si>
  <si>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</si>
  <si>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</si>
  <si>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</si>
  <si>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</si>
  <si>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</si>
  <si>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</si>
  <si>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</si>
  <si>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</si>
  <si>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</si>
  <si>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</si>
  <si>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</si>
  <si>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</si>
  <si>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</si>
  <si>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</si>
  <si>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</si>
  <si>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</si>
  <si>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</si>
  <si>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</si>
  <si>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</si>
  <si>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</si>
  <si>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</si>
  <si>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</si>
  <si>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</si>
  <si>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</si>
  <si>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</si>
  <si>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</si>
  <si>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</si>
  <si>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</si>
  <si>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</si>
  <si>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</si>
  <si>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</si>
  <si>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</si>
  <si>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</si>
  <si>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</si>
  <si>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</si>
  <si>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</si>
  <si>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</si>
  <si>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</si>
  <si>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</si>
  <si>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</si>
  <si>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</si>
  <si>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</si>
  <si>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</si>
  <si>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</si>
  <si>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</si>
  <si>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</si>
  <si>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</si>
  <si>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</si>
  <si>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</si>
  <si>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</si>
  <si>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</si>
  <si>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</si>
  <si>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</si>
  <si>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</si>
  <si>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</si>
  <si>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</si>
  <si>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</si>
  <si>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</si>
  <si>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</si>
  <si>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</si>
  <si>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</si>
  <si>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</si>
  <si>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</si>
  <si>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</si>
  <si>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</si>
  <si>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</si>
  <si>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</si>
  <si>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</si>
  <si>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</si>
  <si>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</si>
  <si>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</si>
  <si>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</si>
  <si>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</si>
  <si>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</si>
  <si>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</si>
  <si>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</si>
  <si>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</si>
  <si>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</si>
  <si>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</si>
  <si>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</si>
  <si>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</si>
  <si>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</si>
  <si>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</si>
  <si>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</si>
  <si>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</si>
  <si>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</si>
  <si>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</si>
  <si>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</si>
  <si>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</si>
  <si>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</si>
  <si>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</si>
  <si>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</si>
  <si>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</si>
  <si>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</si>
  <si>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</si>
  <si>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</si>
  <si>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</si>
  <si>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</si>
  <si>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</si>
  <si>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</si>
  <si>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</si>
  <si>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</si>
  <si>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</si>
  <si>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</si>
  <si>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</si>
  <si>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</si>
  <si>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</si>
  <si>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</si>
  <si>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</si>
  <si>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</si>
  <si>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</si>
  <si>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</si>
  <si>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</si>
  <si>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</si>
  <si>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</si>
  <si>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</si>
  <si>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</si>
  <si>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</si>
  <si>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</si>
  <si>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</si>
  <si>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</si>
  <si>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</si>
  <si>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</si>
  <si>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</si>
  <si>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</si>
  <si>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</si>
  <si>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</si>
  <si>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</si>
  <si>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</si>
  <si>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</si>
  <si>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</si>
  <si>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</si>
  <si>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</si>
  <si>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</si>
  <si>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</si>
  <si>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</si>
  <si>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</si>
  <si>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</si>
  <si>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</si>
  <si>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</si>
  <si>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</si>
  <si>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</si>
  <si>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</si>
  <si>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</si>
  <si>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</si>
  <si>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</si>
  <si>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</si>
  <si>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</si>
  <si>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</si>
  <si>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</si>
  <si>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</si>
  <si>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</si>
  <si>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</si>
  <si>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</si>
  <si>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</si>
  <si>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</si>
  <si>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</si>
  <si>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</si>
  <si>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</si>
  <si>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</si>
  <si>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</si>
  <si>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</si>
  <si>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</si>
  <si>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</si>
  <si>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</si>
  <si>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</si>
  <si>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</si>
  <si>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</si>
  <si>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</si>
  <si>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</si>
  <si>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</si>
  <si>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</si>
  <si>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</si>
  <si>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</si>
  <si>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</si>
  <si>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</si>
  <si>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</si>
  <si>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</si>
  <si>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</si>
  <si>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</si>
  <si>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</si>
  <si>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</si>
  <si>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</si>
  <si>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</si>
  <si>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</si>
  <si>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</si>
  <si>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</si>
  <si>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</si>
  <si>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</si>
  <si>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</si>
  <si>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</si>
  <si>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</si>
  <si>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</si>
  <si>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</si>
  <si>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</si>
  <si>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</si>
  <si>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</si>
  <si>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</si>
  <si>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</si>
  <si>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</si>
  <si>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</si>
  <si>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</si>
  <si>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</si>
  <si>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</si>
  <si>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</si>
  <si>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</si>
  <si>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</si>
  <si>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</si>
  <si>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</si>
  <si>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</si>
  <si>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</si>
  <si>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</si>
  <si>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</si>
  <si>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</si>
  <si>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</si>
  <si>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</si>
  <si>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</si>
  <si>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</si>
  <si>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</si>
  <si>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</si>
  <si>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</si>
  <si>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</si>
  <si>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</si>
  <si>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</si>
  <si>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</si>
  <si>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</si>
  <si>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</si>
  <si>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</si>
  <si>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</si>
  <si>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</si>
  <si>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</si>
  <si>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</si>
  <si>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</si>
  <si>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</si>
  <si>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</si>
  <si>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</si>
  <si>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</si>
  <si>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</si>
  <si>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</si>
  <si>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</si>
  <si>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</si>
  <si>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</si>
  <si>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</si>
  <si>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</si>
  <si>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</si>
  <si>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</si>
  <si>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</si>
  <si>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</si>
  <si>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</si>
  <si>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</si>
  <si>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</si>
  <si>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</si>
  <si>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</si>
  <si>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</si>
  <si>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</si>
  <si>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</si>
  <si>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</si>
  <si>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</si>
  <si>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</si>
  <si>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</si>
  <si>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</si>
  <si>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</si>
  <si>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</si>
  <si>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</si>
  <si>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</si>
  <si>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</si>
  <si>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</si>
  <si>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</si>
  <si>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</si>
  <si>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</si>
  <si>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</si>
  <si>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</si>
  <si>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</si>
  <si>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</si>
  <si>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</si>
  <si>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</si>
  <si>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</si>
  <si>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</si>
  <si>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</si>
  <si>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</si>
  <si>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</si>
  <si>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</si>
  <si>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</si>
  <si>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</si>
  <si>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</si>
  <si>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</si>
  <si>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</si>
  <si>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</si>
  <si>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</si>
  <si>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</si>
  <si>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</si>
  <si>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</si>
  <si>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</si>
  <si>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</si>
  <si>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</si>
  <si>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</si>
  <si>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</si>
  <si>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</si>
  <si>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</si>
  <si>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</si>
  <si>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</si>
  <si>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</si>
  <si>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</si>
  <si>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</si>
  <si>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</si>
  <si>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</si>
  <si>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</si>
  <si>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</si>
  <si>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</si>
  <si>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</si>
  <si>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</si>
  <si>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</si>
  <si>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</si>
  <si>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</si>
  <si>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</si>
  <si>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</si>
  <si>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</si>
  <si>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</si>
  <si>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</si>
  <si>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</si>
  <si>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</si>
  <si>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</si>
  <si>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</si>
  <si>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</si>
  <si>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</si>
  <si>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</si>
  <si>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</si>
  <si>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</si>
  <si>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</si>
  <si>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</si>
  <si>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</si>
  <si>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</si>
  <si>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</si>
  <si>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</si>
  <si>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</si>
  <si>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</si>
  <si>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</si>
  <si>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</si>
  <si>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</si>
  <si>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</si>
  <si>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</si>
  <si>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</si>
  <si>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</si>
  <si>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</si>
  <si>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</si>
  <si>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</si>
  <si>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</si>
  <si>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</si>
  <si>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</si>
  <si>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</si>
  <si>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</si>
  <si>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</si>
  <si>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</si>
  <si>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</si>
  <si>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</si>
  <si>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</si>
  <si>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</si>
  <si>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</si>
  <si>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</si>
  <si>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</si>
  <si>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</si>
  <si>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</si>
  <si>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</si>
  <si>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</si>
  <si>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</si>
  <si>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</si>
  <si>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</si>
  <si>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</si>
  <si>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</si>
  <si>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</si>
  <si>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</si>
  <si>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</si>
  <si>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</si>
  <si>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</si>
  <si>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</si>
  <si>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</si>
  <si>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</si>
  <si>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</si>
  <si>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</si>
  <si>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</si>
  <si>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</si>
  <si>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</si>
  <si>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</si>
  <si>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</si>
  <si>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</si>
  <si>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</si>
  <si>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</si>
  <si>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</si>
  <si>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</si>
  <si>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</si>
  <si>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</si>
  <si>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</si>
  <si>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</si>
  <si>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</si>
  <si>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</si>
  <si>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</si>
  <si>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</si>
  <si>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</si>
  <si>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</si>
  <si>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</si>
  <si>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</si>
  <si>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</si>
  <si>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</si>
  <si>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</si>
  <si>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</si>
  <si>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</si>
  <si>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</si>
  <si>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</si>
  <si>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</si>
  <si>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</si>
  <si>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</si>
  <si>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</si>
  <si>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</si>
  <si>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</si>
  <si>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</si>
  <si>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</si>
  <si>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</si>
  <si>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</si>
  <si>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</si>
  <si>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</si>
  <si>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</si>
  <si>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</si>
  <si>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</si>
  <si>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</si>
  <si>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</si>
  <si>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</si>
  <si>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</si>
  <si>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</si>
  <si>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</si>
  <si>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</si>
  <si>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</si>
  <si>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</si>
  <si>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</si>
  <si>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</si>
  <si>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</si>
  <si>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</si>
  <si>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</si>
  <si>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</si>
  <si>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</si>
  <si>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</si>
  <si>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</si>
  <si>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</si>
  <si>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</si>
  <si>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</si>
  <si>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</si>
  <si>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</si>
  <si>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</si>
  <si>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</si>
  <si>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</si>
  <si>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</si>
  <si>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</si>
  <si>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</si>
  <si>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</si>
  <si>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</si>
  <si>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</si>
  <si>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</si>
  <si>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</si>
  <si>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</si>
  <si>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</si>
  <si>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</si>
  <si>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</si>
  <si>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</si>
  <si>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</si>
  <si>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</si>
  <si>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</si>
  <si>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</si>
  <si>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</si>
  <si>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</si>
  <si>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</si>
  <si>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</si>
  <si>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</si>
  <si>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</si>
  <si>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</si>
  <si>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</si>
  <si>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</si>
  <si>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</si>
  <si>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</si>
  <si>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</si>
  <si>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</si>
  <si>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</si>
  <si>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</si>
  <si>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</si>
  <si>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</si>
  <si>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</si>
  <si>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</si>
  <si>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</si>
  <si>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</si>
  <si>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</si>
  <si>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</si>
  <si>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</si>
  <si>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</si>
  <si>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</si>
  <si>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</si>
  <si>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</si>
  <si>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</si>
  <si>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</si>
  <si>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</si>
  <si>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</si>
  <si>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</si>
  <si>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</si>
  <si>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</si>
  <si>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</si>
  <si>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</si>
  <si>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</si>
  <si>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</si>
  <si>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</si>
  <si>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</si>
  <si>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</si>
  <si>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</si>
  <si>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</si>
  <si>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</si>
  <si>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</si>
  <si>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</si>
  <si>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</si>
  <si>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</si>
  <si>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</si>
  <si>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</si>
  <si>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</si>
  <si>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</si>
  <si>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</si>
  <si>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</si>
  <si>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</si>
  <si>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</si>
  <si>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</si>
  <si>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</si>
  <si>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</si>
  <si>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</si>
  <si>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</si>
  <si>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</si>
  <si>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</si>
  <si>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</si>
  <si>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</si>
  <si>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</si>
  <si>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</si>
  <si>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</si>
  <si>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</si>
  <si>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</si>
  <si>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</si>
  <si>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</si>
  <si>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</si>
  <si>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</si>
  <si>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</si>
  <si>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</si>
  <si>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</si>
  <si>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</si>
  <si>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</si>
  <si>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</si>
  <si>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</si>
  <si>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</si>
  <si>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</si>
  <si>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</si>
  <si>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</si>
  <si>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</si>
  <si>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</si>
  <si>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</si>
  <si>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</si>
  <si>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</si>
  <si>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</si>
  <si>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</si>
  <si>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</si>
  <si>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</si>
  <si>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</si>
  <si>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</si>
  <si>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</si>
  <si>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</si>
  <si>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</si>
  <si>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</si>
  <si>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</si>
  <si>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</si>
  <si>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</si>
  <si>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</si>
  <si>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</si>
  <si>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</si>
  <si>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</si>
  <si>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</si>
  <si>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</si>
  <si>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</si>
  <si>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</si>
  <si>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</si>
  <si>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</si>
  <si>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</si>
  <si>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</si>
  <si>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</si>
  <si>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</si>
  <si>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</si>
  <si>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</si>
  <si>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</si>
  <si>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</si>
  <si>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</si>
  <si>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</si>
  <si>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</si>
  <si>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</si>
  <si>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</si>
  <si>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</si>
  <si>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</si>
  <si>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</si>
  <si>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</si>
  <si>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</si>
  <si>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</si>
  <si>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</si>
  <si>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</si>
  <si>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</si>
  <si>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</si>
  <si>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</si>
  <si>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</si>
  <si>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</si>
  <si>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</si>
  <si>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</si>
  <si>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</si>
  <si>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</si>
  <si>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</si>
  <si>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</si>
  <si>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</si>
  <si>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</si>
  <si>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</si>
  <si>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</si>
  <si>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</si>
  <si>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</si>
  <si>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</si>
  <si>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</si>
  <si>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</si>
  <si>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</si>
  <si>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</si>
  <si>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</si>
  <si>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</si>
  <si>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</si>
  <si>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</si>
  <si>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</si>
  <si>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</si>
  <si>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</si>
  <si>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</si>
  <si>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</si>
  <si>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</si>
  <si>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</si>
  <si>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</si>
  <si>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</si>
  <si>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</si>
  <si>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</si>
  <si>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</si>
  <si>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</si>
  <si>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</si>
  <si>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</si>
  <si>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</si>
  <si>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</si>
  <si>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</si>
  <si>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</si>
  <si>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</si>
  <si>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</si>
  <si>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</si>
  <si>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</si>
  <si>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</si>
  <si>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</si>
  <si>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</si>
  <si>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</si>
  <si>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</si>
  <si>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</si>
  <si>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</si>
  <si>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</si>
  <si>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</si>
  <si>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</si>
  <si>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</si>
  <si>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</si>
  <si>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</si>
  <si>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</si>
  <si>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</si>
  <si>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</si>
  <si>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</si>
  <si>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</si>
  <si>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</si>
  <si>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</si>
  <si>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</si>
  <si>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</si>
  <si>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</si>
  <si>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</si>
  <si>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</si>
  <si>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</si>
  <si>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</si>
  <si>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</si>
  <si>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</si>
  <si>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</si>
  <si>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</si>
  <si>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</si>
  <si>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</si>
  <si>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</si>
  <si>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</si>
  <si>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</si>
  <si>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</si>
  <si>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</si>
  <si>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</si>
  <si>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</si>
  <si>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</si>
  <si>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</si>
  <si>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</si>
  <si>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</si>
  <si>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</si>
  <si>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</si>
  <si>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</si>
  <si>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</si>
  <si>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</si>
  <si>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</si>
  <si>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</si>
  <si>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</si>
  <si>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</si>
  <si>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</si>
  <si>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</si>
  <si>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</si>
  <si>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</si>
  <si>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</si>
  <si>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</si>
  <si>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</si>
  <si>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</si>
  <si>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</si>
  <si>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</si>
  <si>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</si>
  <si>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</si>
  <si>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</si>
  <si>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</si>
  <si>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</si>
  <si>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</si>
  <si>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</si>
  <si>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</si>
  <si>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</si>
  <si>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</si>
  <si>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</si>
  <si>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</si>
  <si>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</si>
  <si>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</si>
  <si>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</si>
  <si>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</si>
  <si>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</si>
  <si>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</si>
  <si>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</si>
  <si>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</si>
  <si>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</si>
  <si>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</si>
  <si>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</si>
  <si>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</si>
  <si>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</si>
  <si>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</si>
  <si>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</si>
  <si>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</si>
  <si>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</si>
  <si>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</si>
  <si>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</si>
  <si>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</si>
  <si>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</si>
  <si>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</si>
  <si>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</si>
  <si>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</si>
  <si>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</si>
  <si>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</si>
  <si>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</si>
  <si>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</si>
  <si>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</si>
  <si>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</si>
  <si>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</si>
  <si>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</si>
  <si>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</si>
  <si>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</si>
  <si>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</si>
  <si>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</si>
  <si>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</si>
  <si>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</si>
  <si>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</si>
  <si>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</si>
  <si>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</si>
  <si>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</si>
  <si>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</si>
  <si>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</si>
  <si>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</si>
  <si>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</si>
  <si>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</si>
  <si>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</si>
  <si>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</si>
  <si>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</si>
  <si>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</si>
  <si>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</si>
  <si>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</si>
  <si>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</si>
  <si>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</si>
  <si>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</si>
  <si>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</si>
  <si>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</si>
  <si>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</si>
  <si>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</si>
  <si>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</si>
  <si>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</si>
  <si>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</si>
  <si>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</si>
  <si>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</si>
  <si>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</si>
  <si>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</si>
  <si>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</si>
  <si>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</si>
  <si>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</si>
  <si>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</si>
  <si>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</si>
  <si>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</si>
  <si>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</si>
  <si>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</si>
  <si>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</si>
  <si>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</si>
  <si>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</si>
  <si>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</si>
  <si>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</si>
  <si>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</si>
  <si>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</si>
  <si>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</si>
  <si>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</si>
  <si>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</si>
  <si>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</si>
  <si>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</si>
  <si>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</si>
  <si>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</si>
  <si>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</si>
  <si>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</si>
  <si>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</si>
  <si>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</si>
  <si>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</si>
  <si>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</si>
  <si>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</si>
  <si>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</si>
  <si>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</si>
  <si>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</si>
  <si>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</si>
  <si>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</si>
  <si>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</si>
  <si>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</si>
  <si>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</si>
  <si>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</si>
  <si>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</si>
  <si>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</si>
  <si>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</si>
  <si>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</si>
  <si>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</si>
  <si>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</si>
  <si>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</si>
  <si>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</si>
  <si>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</si>
  <si>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</si>
  <si>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</si>
  <si>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</si>
  <si>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</si>
  <si>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</si>
  <si>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</si>
  <si>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</si>
  <si>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</si>
  <si>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</si>
  <si>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</si>
  <si>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</si>
  <si>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</si>
  <si>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</si>
  <si>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</si>
  <si>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</si>
  <si>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</si>
  <si>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</si>
  <si>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</si>
  <si>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</si>
  <si>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</si>
  <si>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</si>
  <si>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</si>
  <si>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</si>
  <si>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</si>
  <si>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</si>
  <si>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</si>
  <si>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</si>
  <si>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</si>
  <si>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</si>
  <si>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</si>
  <si>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</si>
  <si>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</si>
  <si>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</si>
  <si>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</si>
  <si>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</si>
  <si>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</si>
  <si>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</si>
  <si>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</si>
  <si>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</si>
  <si>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</si>
  <si>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</si>
  <si>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</si>
  <si>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</si>
  <si>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</si>
  <si>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</si>
  <si>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</si>
  <si>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</si>
  <si>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</si>
  <si>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</si>
  <si>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</si>
  <si>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</si>
  <si>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</si>
  <si>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</si>
  <si>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</si>
  <si>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</si>
  <si>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</si>
  <si>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</si>
  <si>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</si>
  <si>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</si>
  <si>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</si>
  <si>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</si>
  <si>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</si>
  <si>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</si>
  <si>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</si>
  <si>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</si>
  <si>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</si>
  <si>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</si>
  <si>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</si>
  <si>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</si>
  <si>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</si>
  <si>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</si>
  <si>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</si>
  <si>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</si>
  <si>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</si>
  <si>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</si>
  <si>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</si>
  <si>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</si>
  <si>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</si>
  <si>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</si>
  <si>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</si>
  <si>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</si>
  <si>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</si>
  <si>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</si>
  <si>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</si>
  <si>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</si>
  <si>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</si>
  <si>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</si>
  <si>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</si>
  <si>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</si>
  <si>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</si>
  <si>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</si>
  <si>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</si>
  <si>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</si>
  <si>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</si>
  <si>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</si>
  <si>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</si>
  <si>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</si>
  <si>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</si>
  <si>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</si>
  <si>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</si>
  <si>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</si>
  <si>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</si>
  <si>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</si>
  <si>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</si>
  <si>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</si>
  <si>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</si>
  <si>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</si>
  <si>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</si>
  <si>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</si>
  <si>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</si>
  <si>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</si>
  <si>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</si>
  <si>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</si>
  <si>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</si>
  <si>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</si>
  <si>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</si>
  <si>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</si>
  <si>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</si>
  <si>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</si>
  <si>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</si>
  <si>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</si>
  <si>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</si>
  <si>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</si>
  <si>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</si>
  <si>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</si>
  <si>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</si>
  <si>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</si>
  <si>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</si>
  <si>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</si>
  <si>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</si>
  <si>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</si>
  <si>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</si>
  <si>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</si>
  <si>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</si>
  <si>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</si>
  <si>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</si>
  <si>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</si>
  <si>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</si>
  <si>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</si>
  <si>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</si>
  <si>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</si>
  <si>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</si>
  <si>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</si>
  <si>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</si>
  <si>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</si>
  <si>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</si>
  <si>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</si>
  <si>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</si>
  <si>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</si>
  <si>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</si>
  <si>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</si>
  <si>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</si>
  <si>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</si>
  <si>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</si>
  <si>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</si>
  <si>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</si>
  <si>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</si>
  <si>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</si>
  <si>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</si>
  <si>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</si>
  <si>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</si>
  <si>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</si>
  <si>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</si>
  <si>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</si>
  <si>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</si>
  <si>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</si>
  <si>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</si>
  <si>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</si>
  <si>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</si>
  <si>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</si>
  <si>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</si>
  <si>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</si>
  <si>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</si>
  <si>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</si>
  <si>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</si>
  <si>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</si>
  <si>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</si>
  <si>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</si>
  <si>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</si>
  <si>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</si>
  <si>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</si>
  <si>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</si>
  <si>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</si>
  <si>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</si>
  <si>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</si>
  <si>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</si>
  <si>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</si>
  <si>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</si>
  <si>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</si>
  <si>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</si>
  <si>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</si>
  <si>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</si>
  <si>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</si>
  <si>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</si>
  <si>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</si>
  <si>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</si>
  <si>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</si>
  <si>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</si>
  <si>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</si>
  <si>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</si>
  <si>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</si>
  <si>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</si>
  <si>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</si>
  <si>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</si>
  <si>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</si>
  <si>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</si>
  <si>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</si>
  <si>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</si>
  <si>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</si>
  <si>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</si>
  <si>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</si>
  <si>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</si>
  <si>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</si>
  <si>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</si>
  <si>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</si>
  <si>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</si>
  <si>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</si>
  <si>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</si>
  <si>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</si>
  <si>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</si>
  <si>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</si>
  <si>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</si>
  <si>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</si>
  <si>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</si>
  <si>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</si>
  <si>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</si>
  <si>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</si>
  <si>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</si>
  <si>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</si>
  <si>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</si>
  <si>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</si>
  <si>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</si>
  <si>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</si>
  <si>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</si>
  <si>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</si>
  <si>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</si>
  <si>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</si>
  <si>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</si>
  <si>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</si>
  <si>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</si>
  <si>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</si>
  <si>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</si>
  <si>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</si>
  <si>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</si>
  <si>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</si>
  <si>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</si>
  <si>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</si>
  <si>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</si>
  <si>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</si>
  <si>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</si>
  <si>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</si>
  <si>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</si>
  <si>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</si>
  <si>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</si>
  <si>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</si>
  <si>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</si>
  <si>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</si>
  <si>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</si>
  <si>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</si>
  <si>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</si>
  <si>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</si>
  <si>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</si>
  <si>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</si>
  <si>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</si>
  <si>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</si>
  <si>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</si>
  <si>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</si>
  <si>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</si>
  <si>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</si>
  <si>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</si>
  <si>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</si>
  <si>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</si>
  <si>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</si>
  <si>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</si>
  <si>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</si>
  <si>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</si>
  <si>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</si>
  <si>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</si>
  <si>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</si>
  <si>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</si>
  <si>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</si>
  <si>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</si>
  <si>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</si>
  <si>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</si>
  <si>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</si>
  <si>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</si>
  <si>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</si>
  <si>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</si>
  <si>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</si>
  <si>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</si>
  <si>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</si>
  <si>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</si>
  <si>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</si>
  <si>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</si>
  <si>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</si>
  <si>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</si>
  <si>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</si>
  <si>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</si>
  <si>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</si>
  <si>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</si>
  <si>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</si>
  <si>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</si>
  <si>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</si>
  <si>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</si>
  <si>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</si>
  <si>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</si>
  <si>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</si>
  <si>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</si>
  <si>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</si>
  <si>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</si>
  <si>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</si>
  <si>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</si>
  <si>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</si>
  <si>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</si>
  <si>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</si>
  <si>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</si>
  <si>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</si>
  <si>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</si>
  <si>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</si>
  <si>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</si>
  <si>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</si>
  <si>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</si>
  <si>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</si>
  <si>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</si>
  <si>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</si>
  <si>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</si>
  <si>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</si>
  <si>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</si>
  <si>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</si>
  <si>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</si>
  <si>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</si>
  <si>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</si>
  <si>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</si>
  <si>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</si>
  <si>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</si>
  <si>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</si>
  <si>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</si>
  <si>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</si>
  <si>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</si>
  <si>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</si>
  <si>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</si>
  <si>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</si>
  <si>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</si>
  <si>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</si>
  <si>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</si>
  <si>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</si>
  <si>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</si>
  <si>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</si>
  <si>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</si>
  <si>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</si>
  <si>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</si>
  <si>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</si>
  <si>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</si>
  <si>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</si>
  <si>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</si>
  <si>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</si>
  <si>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</si>
  <si>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</si>
  <si>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</si>
  <si>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</si>
  <si>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</si>
  <si>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</si>
  <si>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</si>
  <si>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</si>
  <si>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</si>
  <si>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</si>
  <si>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</si>
  <si>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</si>
  <si>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</si>
  <si>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</si>
  <si>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</si>
  <si>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</si>
  <si>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</si>
  <si>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</si>
  <si>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</si>
  <si>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</si>
  <si>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</si>
  <si>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</si>
  <si>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</si>
  <si>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</si>
  <si>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</si>
  <si>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</si>
  <si>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</si>
  <si>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</si>
  <si>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</si>
  <si>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</si>
  <si>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</si>
  <si>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</si>
  <si>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</si>
  <si>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</si>
  <si>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</si>
  <si>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</si>
  <si>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</si>
  <si>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</si>
  <si>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</si>
  <si>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</si>
  <si>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</si>
  <si>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</si>
  <si>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</si>
  <si>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</si>
  <si>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</si>
  <si>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</si>
  <si>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</si>
  <si>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</si>
  <si>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</si>
  <si>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</si>
  <si>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</si>
  <si>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</si>
  <si>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</si>
  <si>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</si>
  <si>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</si>
  <si>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</si>
  <si>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</si>
  <si>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</si>
  <si>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</si>
  <si>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</si>
  <si>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</si>
  <si>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</si>
  <si>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</si>
  <si>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</si>
  <si>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</si>
  <si>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</si>
  <si>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</si>
  <si>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</si>
  <si>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</si>
  <si>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</si>
  <si>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</si>
  <si>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</si>
  <si>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</si>
  <si>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</si>
  <si>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</si>
  <si>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</si>
  <si>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</si>
  <si>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</si>
  <si>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</si>
  <si>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</si>
  <si>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</si>
  <si>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</si>
  <si>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</si>
  <si>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</si>
  <si>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</si>
  <si>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</si>
  <si>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</si>
  <si>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</si>
  <si>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</si>
  <si>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</si>
  <si>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</si>
  <si>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</si>
  <si>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</si>
  <si>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</si>
  <si>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</si>
  <si>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</si>
  <si>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</si>
  <si>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</si>
  <si>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</si>
  <si>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</si>
  <si>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</si>
  <si>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</si>
  <si>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</si>
  <si>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</si>
  <si>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</si>
  <si>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</si>
  <si>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</si>
  <si>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</si>
  <si>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</si>
  <si>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</si>
  <si>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</si>
  <si>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</si>
  <si>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</si>
  <si>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</si>
  <si>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</si>
  <si>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</si>
  <si>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</si>
  <si>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</si>
  <si>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</si>
  <si>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</si>
  <si>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</si>
  <si>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</si>
  <si>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</si>
  <si>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</si>
  <si>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</si>
  <si>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</si>
  <si>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</si>
  <si>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</si>
  <si>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</si>
  <si>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</si>
  <si>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</si>
  <si>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</si>
  <si>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</si>
  <si>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</si>
  <si>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</si>
  <si>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</si>
  <si>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</si>
  <si>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</si>
  <si>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</si>
  <si>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</si>
  <si>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</si>
  <si>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</si>
  <si>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</si>
  <si>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</si>
  <si>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</si>
  <si>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</si>
  <si>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</si>
  <si>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</si>
  <si>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</si>
  <si>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</si>
  <si>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</si>
  <si>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</si>
  <si>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</si>
  <si>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</si>
  <si>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</si>
  <si>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</si>
  <si>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</si>
  <si>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</si>
  <si>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</si>
  <si>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</si>
  <si>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</si>
  <si>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</si>
  <si>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</si>
  <si>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</si>
  <si>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</si>
  <si>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</si>
  <si>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</si>
  <si>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</si>
  <si>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</si>
  <si>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</si>
  <si>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</si>
  <si>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</si>
  <si>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</si>
  <si>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</si>
  <si>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</si>
  <si>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</si>
  <si>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</si>
  <si>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</si>
  <si>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</si>
  <si>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</si>
  <si>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</si>
  <si>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</si>
  <si>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</si>
  <si>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</si>
  <si>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</si>
  <si>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</si>
  <si>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</si>
  <si>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</si>
  <si>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</si>
  <si>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</si>
  <si>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</si>
  <si>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</si>
  <si>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</si>
  <si>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</si>
  <si>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</si>
  <si>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</si>
  <si>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</si>
  <si>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</si>
  <si>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</si>
  <si>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</si>
  <si>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</si>
  <si>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</si>
  <si>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</si>
  <si>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</si>
  <si>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</si>
  <si>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</si>
  <si>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</si>
  <si>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</si>
  <si>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</si>
  <si>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</si>
  <si>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</si>
  <si>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</si>
  <si>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</si>
  <si>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</si>
  <si>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</si>
  <si>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</si>
  <si>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</si>
  <si>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</si>
  <si>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</si>
  <si>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</si>
  <si>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</si>
  <si>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</si>
  <si>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</si>
  <si>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</si>
  <si>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</si>
  <si>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</si>
  <si>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</si>
  <si>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</si>
  <si>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</si>
  <si>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</si>
  <si>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</si>
  <si>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</si>
  <si>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</si>
  <si>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</si>
  <si>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</si>
  <si>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</si>
  <si>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</si>
  <si>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</si>
  <si>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</si>
  <si>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</si>
  <si>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</si>
  <si>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</si>
  <si>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</si>
  <si>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</si>
  <si>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</si>
  <si>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</si>
  <si>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</si>
  <si>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</si>
  <si>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</si>
  <si>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</si>
  <si>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</si>
  <si>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</si>
  <si>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</si>
  <si>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</si>
  <si>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</si>
  <si>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</si>
  <si>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</si>
  <si>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</si>
  <si>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</si>
  <si>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</si>
  <si>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</si>
  <si>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</si>
  <si>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</si>
  <si>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</si>
  <si>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</si>
  <si>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</si>
  <si>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</si>
  <si>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</si>
  <si>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</si>
  <si>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</si>
  <si>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</si>
  <si>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</si>
  <si>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</si>
  <si>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</si>
  <si>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</si>
  <si>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</si>
  <si>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</si>
  <si>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</si>
  <si>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</si>
  <si>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</si>
  <si>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</si>
  <si>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</si>
  <si>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</si>
  <si>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</si>
  <si>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</si>
  <si>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</si>
  <si>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</si>
  <si>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</si>
  <si>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</si>
  <si>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</si>
  <si>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</si>
  <si>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</si>
  <si>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</si>
  <si>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</si>
  <si>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</si>
  <si>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</si>
  <si>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</si>
  <si>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</si>
  <si>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</si>
  <si>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</si>
  <si>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</si>
  <si>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</si>
  <si>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</si>
  <si>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</si>
  <si>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</si>
  <si>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</si>
  <si>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</si>
  <si>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</si>
  <si>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</si>
  <si>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</si>
  <si>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</si>
  <si>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</si>
  <si>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</si>
  <si>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</si>
  <si>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</si>
  <si>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</si>
  <si>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</si>
  <si>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</si>
  <si>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</si>
  <si>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</si>
  <si>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</si>
  <si>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</si>
  <si>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</si>
  <si>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</si>
  <si>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</si>
  <si>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</si>
  <si>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</si>
  <si>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</si>
  <si>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</si>
  <si>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</si>
  <si>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</si>
  <si>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</si>
  <si>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</si>
  <si>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</si>
  <si>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</si>
  <si>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</si>
  <si>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</si>
  <si>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</si>
  <si>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</si>
  <si>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</si>
  <si>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</si>
  <si>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</si>
  <si>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</si>
  <si>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</si>
  <si>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</si>
  <si>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</si>
  <si>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</si>
  <si>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</si>
  <si>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</si>
  <si>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</si>
  <si>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</si>
  <si>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</si>
  <si>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</si>
  <si>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</si>
  <si>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</si>
  <si>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</si>
  <si>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</si>
  <si>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</si>
  <si>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</si>
  <si>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</si>
  <si>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</si>
  <si>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</si>
  <si>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</si>
  <si>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</si>
  <si>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</si>
  <si>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</si>
  <si>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</si>
  <si>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</si>
  <si>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</si>
  <si>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</si>
  <si>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</si>
  <si>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</si>
  <si>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</si>
  <si>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</si>
  <si>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</si>
  <si>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</si>
  <si>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</si>
  <si>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</si>
  <si>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</si>
  <si>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</si>
  <si>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</si>
  <si>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</si>
  <si>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</si>
  <si>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</si>
  <si>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</si>
  <si>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</si>
  <si>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</si>
  <si>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</si>
  <si>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</si>
  <si>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</si>
  <si>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</si>
  <si>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</si>
  <si>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</si>
  <si>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</si>
  <si>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</si>
  <si>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</si>
  <si>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</si>
  <si>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</si>
  <si>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</si>
  <si>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</si>
  <si>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</si>
  <si>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</si>
  <si>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</si>
  <si>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</si>
  <si>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</si>
  <si>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</si>
  <si>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</si>
  <si>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</si>
  <si>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</si>
  <si>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</si>
  <si>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</si>
  <si>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</si>
  <si>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</si>
  <si>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</si>
  <si>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</si>
  <si>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</si>
  <si>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</si>
  <si>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</si>
  <si>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</si>
  <si>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</si>
  <si>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</si>
  <si>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</si>
  <si>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</si>
  <si>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</si>
  <si>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</si>
  <si>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</si>
  <si>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</si>
  <si>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</si>
  <si>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</si>
  <si>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</si>
  <si>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</si>
  <si>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</si>
  <si>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</si>
  <si>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</si>
  <si>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</si>
  <si>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</si>
  <si>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</si>
  <si>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</si>
  <si>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</si>
  <si>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</si>
  <si>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</si>
  <si>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</si>
  <si>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</si>
  <si>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</si>
  <si>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</si>
  <si>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</si>
  <si>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</si>
  <si>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</si>
  <si>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</si>
  <si>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</si>
  <si>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</si>
  <si>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</si>
  <si>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</si>
  <si>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</si>
  <si>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</si>
  <si>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</si>
  <si>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</si>
  <si>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</si>
  <si>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</si>
  <si>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</si>
  <si>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</si>
  <si>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</si>
  <si>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</si>
  <si>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</si>
  <si>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</si>
  <si>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</si>
  <si>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</si>
  <si>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</si>
  <si>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</si>
  <si>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</si>
  <si>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</si>
  <si>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</si>
  <si>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</si>
  <si>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</si>
  <si>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</si>
  <si>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</si>
  <si>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</si>
  <si>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</si>
  <si>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</si>
  <si>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</si>
  <si>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</si>
  <si>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</si>
  <si>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</si>
  <si>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</si>
  <si>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</si>
  <si>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</si>
  <si>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</si>
  <si>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</si>
  <si>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</si>
  <si>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</si>
  <si>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</si>
  <si>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</si>
  <si>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</si>
  <si>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</si>
  <si>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</si>
  <si>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</si>
  <si>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</si>
  <si>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</si>
  <si>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</si>
  <si>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</si>
  <si>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</si>
  <si>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</si>
  <si>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</si>
  <si>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</si>
  <si>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</si>
  <si>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</si>
  <si>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</si>
  <si>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</si>
  <si>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</si>
  <si>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</si>
  <si>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</si>
  <si>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</si>
  <si>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</si>
  <si>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</si>
  <si>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</si>
  <si>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</si>
  <si>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</si>
  <si>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</si>
  <si>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</si>
  <si>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</si>
  <si>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</si>
  <si>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</si>
  <si>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</si>
  <si>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</si>
  <si>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</si>
  <si>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</si>
  <si>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</si>
  <si>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</si>
  <si>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</si>
  <si>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</si>
  <si>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</si>
  <si>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</si>
  <si>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</si>
  <si>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</si>
  <si>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</si>
  <si>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</si>
  <si>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</si>
  <si>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</si>
  <si>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</si>
  <si>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</si>
  <si>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</si>
  <si>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</si>
  <si>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</si>
  <si>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</si>
  <si>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</si>
  <si>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</si>
  <si>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</si>
  <si>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</si>
  <si>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</si>
  <si>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</si>
  <si>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</si>
  <si>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</si>
  <si>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</si>
  <si>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</si>
  <si>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</si>
  <si>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</si>
  <si>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</si>
  <si>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</si>
  <si>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</si>
  <si>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</si>
  <si>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</si>
  <si>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</si>
  <si>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</si>
  <si>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</si>
  <si>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</si>
  <si>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</si>
  <si>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</si>
  <si>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</si>
  <si>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</si>
  <si>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</si>
  <si>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</si>
  <si>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</si>
  <si>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</si>
  <si>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</si>
  <si>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</si>
  <si>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</si>
  <si>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</si>
  <si>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</si>
  <si>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</si>
  <si>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</si>
  <si>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</si>
  <si>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</si>
  <si>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</si>
  <si>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</si>
  <si>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</si>
  <si>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</si>
  <si>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</si>
  <si>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</si>
  <si>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</si>
  <si>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</si>
  <si>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</si>
  <si>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</si>
  <si>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</si>
  <si>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</si>
  <si>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</si>
  <si>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</si>
  <si>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</si>
  <si>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</si>
  <si>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</si>
  <si>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</si>
  <si>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</si>
  <si>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</si>
  <si>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</si>
  <si>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</si>
  <si>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</si>
  <si>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</si>
  <si>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</si>
  <si>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</si>
  <si>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</si>
  <si>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</si>
  <si>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</si>
  <si>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</si>
  <si>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</si>
  <si>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</si>
  <si>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</si>
  <si>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</si>
  <si>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</si>
  <si>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</si>
  <si>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</si>
  <si>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</si>
  <si>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</si>
  <si>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</si>
  <si>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</si>
  <si>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</si>
  <si>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</si>
  <si>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</si>
  <si>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</si>
  <si>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</si>
  <si>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</si>
  <si>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</si>
  <si>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</si>
  <si>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</si>
  <si>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</si>
  <si>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</si>
  <si>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</si>
  <si>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</si>
  <si>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</si>
  <si>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</si>
  <si>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</si>
  <si>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</si>
  <si>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</si>
  <si>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</si>
  <si>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</si>
  <si>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</si>
  <si>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</si>
  <si>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</si>
  <si>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</si>
  <si>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</si>
  <si>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</si>
  <si>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</si>
  <si>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</si>
  <si>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</si>
  <si>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</si>
  <si>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</si>
  <si>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</si>
  <si>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</si>
  <si>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</si>
  <si>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</si>
  <si>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</si>
  <si>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</si>
  <si>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</si>
  <si>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</si>
  <si>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</si>
  <si>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</si>
  <si>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</si>
  <si>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</si>
  <si>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</si>
  <si>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</si>
  <si>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</si>
  <si>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</si>
  <si>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</si>
  <si>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</si>
  <si>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</si>
  <si>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</si>
  <si>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</si>
  <si>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</si>
  <si>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</si>
  <si>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</si>
  <si>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</si>
  <si>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</si>
  <si>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</si>
  <si>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</si>
  <si>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</si>
  <si>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</si>
  <si>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</si>
  <si>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</si>
  <si>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</si>
  <si>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</si>
  <si>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</si>
  <si>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</si>
  <si>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</si>
  <si>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</si>
  <si>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</si>
  <si>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</si>
  <si>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</si>
  <si>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</si>
  <si>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</si>
  <si>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</si>
  <si>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</si>
  <si>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</si>
  <si>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</si>
  <si>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</si>
  <si>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</si>
  <si>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</si>
  <si>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</si>
  <si>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</si>
  <si>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</si>
  <si>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</si>
  <si>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</si>
  <si>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</si>
  <si>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</si>
  <si>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</si>
  <si>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</si>
  <si>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</si>
  <si>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</si>
  <si>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</si>
  <si>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</si>
  <si>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</si>
  <si>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</si>
  <si>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</si>
  <si>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</si>
  <si>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</si>
  <si>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</si>
  <si>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</si>
  <si>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</si>
  <si>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</si>
  <si>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</si>
  <si>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</si>
  <si>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</si>
  <si>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</si>
  <si>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</si>
  <si>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</si>
  <si>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</si>
  <si>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</si>
  <si>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</si>
  <si>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</si>
  <si>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</si>
  <si>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</si>
  <si>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</si>
  <si>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</si>
  <si>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</si>
  <si>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</si>
  <si>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</si>
  <si>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</si>
  <si>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</si>
  <si>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</si>
  <si>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</si>
  <si>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</si>
  <si>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</si>
  <si>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</si>
  <si>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</si>
  <si>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</si>
  <si>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</si>
  <si>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</si>
  <si>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</si>
  <si>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</si>
  <si>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</si>
  <si>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</si>
  <si>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</si>
  <si>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</si>
  <si>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</si>
  <si>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</si>
  <si>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</si>
  <si>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</si>
  <si>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</si>
  <si>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</si>
  <si>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</si>
  <si>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</si>
  <si>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</si>
  <si>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</si>
  <si>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</si>
  <si>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</si>
  <si>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</si>
  <si>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</si>
  <si>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</si>
  <si>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</si>
  <si>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</si>
  <si>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</si>
  <si>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</si>
  <si>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</si>
  <si>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</si>
  <si>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</si>
  <si>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</si>
  <si>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</si>
  <si>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</si>
  <si>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</si>
  <si>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</si>
  <si>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</si>
  <si>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</si>
  <si>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</si>
  <si>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</si>
  <si>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</si>
  <si>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</si>
  <si>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</si>
  <si>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</si>
  <si>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</si>
  <si>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</si>
  <si>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</si>
  <si>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</si>
  <si>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</si>
  <si>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</si>
  <si>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</si>
  <si>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</si>
  <si>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</si>
  <si>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</si>
  <si>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</si>
  <si>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</si>
  <si>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</si>
  <si>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</si>
  <si>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</si>
  <si>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</si>
  <si>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</si>
  <si>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</si>
  <si>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</si>
  <si>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</si>
  <si>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</si>
  <si>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</si>
  <si>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</si>
  <si>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</si>
  <si>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</si>
  <si>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</si>
  <si>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</si>
  <si>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</si>
  <si>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</si>
  <si>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</si>
  <si>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</si>
  <si>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</si>
  <si>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</si>
  <si>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</si>
  <si>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</si>
  <si>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</si>
  <si>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</si>
  <si>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</si>
  <si>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</si>
  <si>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</si>
  <si>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</si>
  <si>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</si>
  <si>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</si>
  <si>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</si>
  <si>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</si>
  <si>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</si>
  <si>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</si>
  <si>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</si>
  <si>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</si>
  <si>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</si>
  <si>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</si>
  <si>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</si>
  <si>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</si>
  <si>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</si>
  <si>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</si>
  <si>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</si>
  <si>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</si>
  <si>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</si>
  <si>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</si>
  <si>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</si>
  <si>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</si>
  <si>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</si>
  <si>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</si>
  <si>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</si>
  <si>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</si>
  <si>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</si>
  <si>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</si>
  <si>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</si>
  <si>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</si>
  <si>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</si>
  <si>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</si>
  <si>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</si>
  <si>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</si>
  <si>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</si>
  <si>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</si>
  <si>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</si>
  <si>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</si>
  <si>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</si>
  <si>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</si>
  <si>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</si>
  <si>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</si>
  <si>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</si>
  <si>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</si>
  <si>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</si>
  <si>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</si>
  <si>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</si>
  <si>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</si>
  <si>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</si>
  <si>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</si>
  <si>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</si>
  <si>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</si>
  <si>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</si>
  <si>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</si>
  <si>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</si>
  <si>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</si>
  <si>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</si>
  <si>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</si>
  <si>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</si>
  <si>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</si>
  <si>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</si>
  <si>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</si>
  <si>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</si>
  <si>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</si>
  <si>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</si>
  <si>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</si>
  <si>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</si>
  <si>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</si>
  <si>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</si>
  <si>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</si>
  <si>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</si>
  <si>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</si>
  <si>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</si>
  <si>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</si>
  <si>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</si>
  <si>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</si>
  <si>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</si>
  <si>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</si>
  <si>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</si>
  <si>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</si>
  <si>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</si>
  <si>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</si>
  <si>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</si>
  <si>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</si>
  <si>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</si>
  <si>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</si>
  <si>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</si>
  <si>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</si>
  <si>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</si>
  <si>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</si>
  <si>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</si>
  <si>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</si>
  <si>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</si>
  <si>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</si>
  <si>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</si>
  <si>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</si>
  <si>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</si>
  <si>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</si>
  <si>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</si>
  <si>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</si>
  <si>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</si>
  <si>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</si>
  <si>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</si>
  <si>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</si>
  <si>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</si>
  <si>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</si>
  <si>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</si>
  <si>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</si>
  <si>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</si>
  <si>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</si>
  <si>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</si>
  <si>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</si>
  <si>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</si>
  <si>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</si>
  <si>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</si>
  <si>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</si>
  <si>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</si>
  <si>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</si>
  <si>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</si>
  <si>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</si>
  <si>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</si>
  <si>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</si>
  <si>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</si>
  <si>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</si>
  <si>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</si>
  <si>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</si>
  <si>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</si>
  <si>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</si>
  <si>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</si>
  <si>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</si>
  <si>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</si>
  <si>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</si>
  <si>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</si>
  <si>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</si>
  <si>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</si>
  <si>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</si>
  <si>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</si>
  <si>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</si>
  <si>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</si>
  <si>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</si>
  <si>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</si>
  <si>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</si>
  <si>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</si>
  <si>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</si>
  <si>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</si>
  <si>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</si>
  <si>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</si>
  <si>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</si>
  <si>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</si>
  <si>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</si>
  <si>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</si>
  <si>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</si>
  <si>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</si>
  <si>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</si>
  <si>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</si>
  <si>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</si>
  <si>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</si>
  <si>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</si>
  <si>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</si>
  <si>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</si>
  <si>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</si>
  <si>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</si>
  <si>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</si>
  <si>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</si>
  <si>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</si>
  <si>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</si>
  <si>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</si>
  <si>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</si>
  <si>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</si>
  <si>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</si>
  <si>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</si>
  <si>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</si>
  <si>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</si>
  <si>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</si>
  <si>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</si>
  <si>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</si>
  <si>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</si>
  <si>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</si>
  <si>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</si>
  <si>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</si>
  <si>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</si>
  <si>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</si>
  <si>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</si>
  <si>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</si>
  <si>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</si>
  <si>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</si>
  <si>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</si>
  <si>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</si>
  <si>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</si>
  <si>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</si>
  <si>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</si>
  <si>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</si>
  <si>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</si>
  <si>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</si>
  <si>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</si>
  <si>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</si>
  <si>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</si>
  <si>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</si>
  <si>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</si>
  <si>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</si>
  <si>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</si>
  <si>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</si>
  <si>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</si>
  <si>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</si>
  <si>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</si>
  <si>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</si>
  <si>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</si>
  <si>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</si>
  <si>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</si>
  <si>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</si>
  <si>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</si>
  <si>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</si>
  <si>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</si>
  <si>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</si>
  <si>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</si>
  <si>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</si>
  <si>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</si>
  <si>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</si>
  <si>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</si>
  <si>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</si>
  <si>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</si>
  <si>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</si>
  <si>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</si>
  <si>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</si>
  <si>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</si>
  <si>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</si>
  <si>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</si>
  <si>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</si>
  <si>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</si>
  <si>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</si>
  <si>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</si>
  <si>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</si>
  <si>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</si>
  <si>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</si>
  <si>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</si>
  <si>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</si>
  <si>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</si>
  <si>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</si>
  <si>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</si>
  <si>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</si>
  <si>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</si>
  <si>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</si>
  <si>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</si>
  <si>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</si>
  <si>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</si>
  <si>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</si>
  <si>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</si>
  <si>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</si>
  <si>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</si>
  <si>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</si>
  <si>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</si>
  <si>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</si>
  <si>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</si>
  <si>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</si>
  <si>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</si>
  <si>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</si>
  <si>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</si>
  <si>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</si>
  <si>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</si>
  <si>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</si>
  <si>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</si>
  <si>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</si>
  <si>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</si>
  <si>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</si>
  <si>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</si>
  <si>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</si>
  <si>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</si>
  <si>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</si>
  <si>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</si>
  <si>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</si>
  <si>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</si>
  <si>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</si>
  <si>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</si>
  <si>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</si>
  <si>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</si>
  <si>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</si>
  <si>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</si>
  <si>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</si>
  <si>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</si>
  <si>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</si>
  <si>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</si>
  <si>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</si>
  <si>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</si>
  <si>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</si>
  <si>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</si>
  <si>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</si>
  <si>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</si>
  <si>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</si>
  <si>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</si>
  <si>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</si>
  <si>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</si>
  <si>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</si>
  <si>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</si>
  <si>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</si>
  <si>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</si>
  <si>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</si>
  <si>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</si>
  <si>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</si>
  <si>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</si>
  <si>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</si>
  <si>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</si>
  <si>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</si>
  <si>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</si>
  <si>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</si>
  <si>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</si>
  <si>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</si>
  <si>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</si>
  <si>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</si>
  <si>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</si>
  <si>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</si>
  <si>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</si>
  <si>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</si>
  <si>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</si>
  <si>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</si>
  <si>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</si>
  <si>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</si>
  <si>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</si>
  <si>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</si>
  <si>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</si>
  <si>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</si>
  <si>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</si>
  <si>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</si>
  <si>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</si>
  <si>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</si>
  <si>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</si>
  <si>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</si>
  <si>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</si>
  <si>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</si>
  <si>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</si>
  <si>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</si>
  <si>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</si>
  <si>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</si>
  <si>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</si>
  <si>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</si>
  <si>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</si>
  <si>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</si>
  <si>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</si>
  <si>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</si>
  <si>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</si>
  <si>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</si>
  <si>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</si>
  <si>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</si>
  <si>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</si>
  <si>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</si>
  <si>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</si>
  <si>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</si>
  <si>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</si>
  <si>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</si>
  <si>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</si>
  <si>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</si>
  <si>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</si>
  <si>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</si>
  <si>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</si>
  <si>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</si>
  <si>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</si>
  <si>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</si>
  <si>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</si>
  <si>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</si>
  <si>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</si>
  <si>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</si>
  <si>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</si>
  <si>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</si>
  <si>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</si>
  <si>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</si>
  <si>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</si>
  <si>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</si>
  <si>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</si>
  <si>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</si>
  <si>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</si>
  <si>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</si>
  <si>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</si>
  <si>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</si>
  <si>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</si>
  <si>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</si>
  <si>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</si>
  <si>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</si>
  <si>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</si>
  <si>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</si>
  <si>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</si>
  <si>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</si>
  <si>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</si>
  <si>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</si>
  <si>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</si>
  <si>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</si>
  <si>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</si>
  <si>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</si>
  <si>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</si>
  <si>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</si>
  <si>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</si>
  <si>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</si>
  <si>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</si>
  <si>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</si>
  <si>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</si>
  <si>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</si>
  <si>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</si>
  <si>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</si>
  <si>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</si>
  <si>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</si>
  <si>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</si>
  <si>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</si>
  <si>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</si>
  <si>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</si>
  <si>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</si>
  <si>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</si>
  <si>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</si>
  <si>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</si>
  <si>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</si>
  <si>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</si>
  <si>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</si>
  <si>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</si>
  <si>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</si>
  <si>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</si>
  <si>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</si>
  <si>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</si>
  <si>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</si>
  <si>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</si>
  <si>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</si>
  <si>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</si>
  <si>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</si>
  <si>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</si>
  <si>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</si>
  <si>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</si>
  <si>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</si>
  <si>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</si>
  <si>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</si>
  <si>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</si>
  <si>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</si>
  <si>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</si>
  <si>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</si>
  <si>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</si>
  <si>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</si>
  <si>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</si>
  <si>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</si>
  <si>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</si>
  <si>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</si>
  <si>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</si>
  <si>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</si>
  <si>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</si>
  <si>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</si>
  <si>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</si>
  <si>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</si>
  <si>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</si>
  <si>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</si>
  <si>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</si>
  <si>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</si>
  <si>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</si>
  <si>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</si>
  <si>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</si>
  <si>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</si>
  <si>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</si>
  <si>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</si>
  <si>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</si>
  <si>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</si>
  <si>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</si>
  <si>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</si>
  <si>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</si>
  <si>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</si>
  <si>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</si>
  <si>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</si>
  <si>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</si>
  <si>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</si>
  <si>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</si>
  <si>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</si>
  <si>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</si>
  <si>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</si>
  <si>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</si>
  <si>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</si>
  <si>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</si>
  <si>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</si>
  <si>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</si>
  <si>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</si>
  <si>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</si>
  <si>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</si>
  <si>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</si>
  <si>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</si>
  <si>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</si>
  <si>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</si>
  <si>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</si>
  <si>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</si>
  <si>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</si>
  <si>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</si>
  <si>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</si>
  <si>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</si>
  <si>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</si>
  <si>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</si>
  <si>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</si>
  <si>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</si>
  <si>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</si>
  <si>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</si>
  <si>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</si>
  <si>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</si>
  <si>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</si>
  <si>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</si>
  <si>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</si>
  <si>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</si>
  <si>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</si>
  <si>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</si>
  <si>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</si>
  <si>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</si>
  <si>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</si>
  <si>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</si>
  <si>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</si>
  <si>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</si>
  <si>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</si>
  <si>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</si>
  <si>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</si>
  <si>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</si>
  <si>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</si>
  <si>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</si>
  <si>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</si>
  <si>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</si>
  <si>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</si>
  <si>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</si>
  <si>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</si>
  <si>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</si>
  <si>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</si>
  <si>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</si>
  <si>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</si>
  <si>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</si>
  <si>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</si>
  <si>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</si>
  <si>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</si>
  <si>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</si>
  <si>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</si>
  <si>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</si>
  <si>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</si>
  <si>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</si>
  <si>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</si>
  <si>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</si>
  <si>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</si>
  <si>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</si>
  <si>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</si>
  <si>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</si>
  <si>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</si>
  <si>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</si>
  <si>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</si>
  <si>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</si>
  <si>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</si>
  <si>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</si>
  <si>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</si>
  <si>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</si>
  <si>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</si>
  <si>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</si>
  <si>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</si>
  <si>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</si>
  <si>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</si>
  <si>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</si>
  <si>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</si>
  <si>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</si>
  <si>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</si>
  <si>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</si>
  <si>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</si>
  <si>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</si>
  <si>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</si>
  <si>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</si>
  <si>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</si>
  <si>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</si>
  <si>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</si>
  <si>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</si>
  <si>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</si>
  <si>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</si>
  <si>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</si>
  <si>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</si>
  <si>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</si>
  <si>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</si>
  <si>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</si>
  <si>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</si>
  <si>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</si>
  <si>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</si>
  <si>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</si>
  <si>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</si>
  <si>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</si>
  <si>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</si>
  <si>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</si>
  <si>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</si>
  <si>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</si>
  <si>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</si>
  <si>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</si>
  <si>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</si>
  <si>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</si>
  <si>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</si>
  <si>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</si>
  <si>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</si>
  <si>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</si>
  <si>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</si>
  <si>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</si>
  <si>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</si>
  <si>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</si>
  <si>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</si>
  <si>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</si>
  <si>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</si>
  <si>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</si>
  <si>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</si>
  <si>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</si>
  <si>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</si>
  <si>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</si>
  <si>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</si>
  <si>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</si>
  <si>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</si>
  <si>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</si>
  <si>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</si>
  <si>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</si>
  <si>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</si>
  <si>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</si>
  <si>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</si>
  <si>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</si>
  <si>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</si>
  <si>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</si>
  <si>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</si>
  <si>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</si>
  <si>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</si>
  <si>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</si>
  <si>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</si>
  <si>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</si>
  <si>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</si>
  <si>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</si>
  <si>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</si>
  <si>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</si>
  <si>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</si>
  <si>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</si>
  <si>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</si>
  <si>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</si>
  <si>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</si>
  <si>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</si>
  <si>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</si>
  <si>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</si>
  <si>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</si>
  <si>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</si>
  <si>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</si>
  <si>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</si>
  <si>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</si>
  <si>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</si>
  <si>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</si>
  <si>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</si>
  <si>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</si>
  <si>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</si>
  <si>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</si>
  <si>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</si>
  <si>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</si>
  <si>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</si>
  <si>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</si>
  <si>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</si>
  <si>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</si>
  <si>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</si>
  <si>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</si>
  <si>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</si>
  <si>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</si>
  <si>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</si>
  <si>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</si>
  <si>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</si>
  <si>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</si>
  <si>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</si>
  <si>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</si>
  <si>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</si>
  <si>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</si>
  <si>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</si>
  <si>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</si>
  <si>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</si>
  <si>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</si>
  <si>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</si>
  <si>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</si>
  <si>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</si>
  <si>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</si>
  <si>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</si>
  <si>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</si>
  <si>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</si>
  <si>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</si>
  <si>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</si>
  <si>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</si>
  <si>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</si>
  <si>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</si>
  <si>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</si>
  <si>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</si>
  <si>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</si>
  <si>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</si>
  <si>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</si>
  <si>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</si>
  <si>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</si>
  <si>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</si>
  <si>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</si>
  <si>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</si>
  <si>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</si>
  <si>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</si>
  <si>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</si>
  <si>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</si>
  <si>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</si>
  <si>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</si>
  <si>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</si>
  <si>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</si>
  <si>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</si>
  <si>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</si>
  <si>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</si>
  <si>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</si>
  <si>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</si>
  <si>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</si>
  <si>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</si>
  <si>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</si>
  <si>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</si>
  <si>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</si>
  <si>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</si>
  <si>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</si>
  <si>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</si>
  <si>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</si>
  <si>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</si>
  <si>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</si>
  <si>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</si>
  <si>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</si>
  <si>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</si>
  <si>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</si>
  <si>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</si>
  <si>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</si>
  <si>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</si>
  <si>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</si>
  <si>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</si>
  <si>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</si>
  <si>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</si>
  <si>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</si>
  <si>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</si>
  <si>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</si>
  <si>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</si>
  <si>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</si>
  <si>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</si>
  <si>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</si>
  <si>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</si>
  <si>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</si>
  <si>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</si>
  <si>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</si>
  <si>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</si>
  <si>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</si>
  <si>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</si>
  <si>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</si>
  <si>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</si>
  <si>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</si>
  <si>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</si>
  <si>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</si>
  <si>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</si>
  <si>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</si>
  <si>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</si>
  <si>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</si>
  <si>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</si>
  <si>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</si>
  <si>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</si>
  <si>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</si>
  <si>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</si>
  <si>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</si>
  <si>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</si>
  <si>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</si>
  <si>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</si>
  <si>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</si>
  <si>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</si>
  <si>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</si>
  <si>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</si>
  <si>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</si>
  <si>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</si>
  <si>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</si>
  <si>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</si>
  <si>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</si>
  <si>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</si>
  <si>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</si>
  <si>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</si>
  <si>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</si>
  <si>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</si>
  <si>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</si>
  <si>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</si>
  <si>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</si>
  <si>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</si>
  <si>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</si>
  <si>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</si>
  <si>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</si>
  <si>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</si>
  <si>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</si>
  <si>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</si>
  <si>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</si>
  <si>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</si>
  <si>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</si>
  <si>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</si>
  <si>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</si>
  <si>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</si>
  <si>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</si>
  <si>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</si>
  <si>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</si>
  <si>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</si>
  <si>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</si>
  <si>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</si>
  <si>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</si>
  <si>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</si>
  <si>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</si>
  <si>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</si>
  <si>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</si>
  <si>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</si>
  <si>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</si>
  <si>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</si>
  <si>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</si>
  <si>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</si>
  <si>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</si>
  <si>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</si>
  <si>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</si>
  <si>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</si>
  <si>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</si>
  <si>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</si>
  <si>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</si>
  <si>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</si>
  <si>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</si>
  <si>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</si>
  <si>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</si>
  <si>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</si>
  <si>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</si>
  <si>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</si>
  <si>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</si>
  <si>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</si>
  <si>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</si>
  <si>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</si>
  <si>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</si>
  <si>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</si>
  <si>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</si>
  <si>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</si>
  <si>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</si>
  <si>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</si>
  <si>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</si>
  <si>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</si>
  <si>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</si>
  <si>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</si>
  <si>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</si>
  <si>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</si>
  <si>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</si>
  <si>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</si>
  <si>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</si>
  <si>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</si>
  <si>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</si>
  <si>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</si>
  <si>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</si>
  <si>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</si>
  <si>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</si>
  <si>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</si>
  <si>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</si>
  <si>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</si>
  <si>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</si>
  <si>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</si>
  <si>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</si>
  <si>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</si>
  <si>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</si>
  <si>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</si>
  <si>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</si>
  <si>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</si>
  <si>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</si>
  <si>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</si>
  <si>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</si>
  <si>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</si>
  <si>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</si>
  <si>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</si>
  <si>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</si>
  <si>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</si>
  <si>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</si>
  <si>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</si>
  <si>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</si>
  <si>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</si>
  <si>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</si>
  <si>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</si>
  <si>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</si>
  <si>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</si>
  <si>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</si>
  <si>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</si>
  <si>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</si>
  <si>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</si>
  <si>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</si>
  <si>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</si>
  <si>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</si>
  <si>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</si>
  <si>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</si>
  <si>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</si>
  <si>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</si>
  <si>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</si>
  <si>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</si>
  <si>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</si>
  <si>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</si>
  <si>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</si>
  <si>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</si>
  <si>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</si>
  <si>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</si>
  <si>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</si>
  <si>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</si>
  <si>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</si>
  <si>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</si>
  <si>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</si>
  <si>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</si>
  <si>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</si>
  <si>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</si>
  <si>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</si>
  <si>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</si>
  <si>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</si>
  <si>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</si>
  <si>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</si>
  <si>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</si>
  <si>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</si>
  <si>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</si>
  <si>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</si>
  <si>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</si>
  <si>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</si>
  <si>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</si>
  <si>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</si>
  <si>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</si>
  <si>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</si>
  <si>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</si>
  <si>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</si>
  <si>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正式报告</t>
    <phoneticPr fontId="134" type="noConversion"/>
  </si>
  <si>
    <r>
      <rPr>
        <sz val="10"/>
        <color theme="9" tint="-0.249977111117893"/>
        <rFont val="宋体"/>
        <family val="3"/>
        <charset val="134"/>
      </rPr>
      <t>怀柔区杨宋镇凤翔科技开发区和平路甲</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商业用房</t>
    </r>
    <phoneticPr fontId="6" type="noConversion"/>
  </si>
  <si>
    <t>北京市</t>
  </si>
  <si>
    <t>抵押</t>
  </si>
  <si>
    <t>房地产抵押价值</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</si>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</sst>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2" fillId="12"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北京市怀柔区杨宋镇凤翔科技开发区和平路甲5号楼1至3层101商业用房房地产抵押价值预评估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受贵公司委托，我公司对北京市怀柔区杨宋镇凤翔科技开发区和平路甲5号楼1至3层101商业用房房地产抵押价值进行了预评估。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怀柔区杨宋镇凤翔科技开发区和平路甲5号楼1至3层101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北京市怀柔区杨宋镇凤翔科技开发区和平路甲5号楼1至3层101商业用房房地产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科技开发区和平路甲5号楼1至3层101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北京市怀柔区杨宋镇凤翔科技开发区和平路甲5号楼1至3层101商业用房房地产抵押价值预评估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北京市怀柔区杨宋镇凤翔科技开发区和平路甲5号楼1至3层101商业用房房地产抵押价值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北京市怀柔区杨宋镇凤翔科技开发区和平路甲5号楼1至3层101商业用房房地产</v>
      </c>
      <c r="T2" s="1745"/>
      <c r="U2" s="1745"/>
      <c r="V2" s="1745"/>
      <c r="W2" s="1745"/>
      <c r="X2" s="1745"/>
      <c r="Y2" s="1745"/>
      <c r="Z2" s="1745"/>
      <c r="AA2" s="1745"/>
      <c r="AB2" s="1745"/>
    </row>
    <row r="3" spans="1:30">
      <c r="A3" s="302" t="s">
        <v>2170</v>
      </c>
      <c r="B3" s="2373">
        <v>45761</v>
      </c>
      <c r="C3" s="2374" t="s">
        <v>2171</v>
      </c>
      <c r="D3" s="2373">
        <f>B3</f>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3415</v>
      </c>
      <c r="C8" s="2390"/>
      <c r="D8" s="3521" t="s">
        <v>2177</v>
      </c>
      <c r="E8" s="2391"/>
      <c r="F8" s="2392"/>
      <c r="G8" s="2663"/>
      <c r="H8" s="2663"/>
      <c r="I8" s="2663"/>
      <c r="J8" s="2439"/>
      <c r="K8" s="2614"/>
      <c r="L8" s="2613"/>
      <c r="M8" s="2613"/>
      <c r="N8" s="2439"/>
      <c r="O8" s="2450"/>
      <c r="P8" s="2439"/>
      <c r="Q8" s="2439"/>
      <c r="R8" s="2439"/>
    </row>
    <row r="9" spans="1:30" ht="13.5" thickBot="1">
      <c r="A9" s="2393" t="s">
        <v>2178</v>
      </c>
      <c r="B9" s="2394" t="s">
        <v>3416</v>
      </c>
      <c r="C9" s="2395"/>
      <c r="D9" s="3522"/>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t="s">
        <v>3413</v>
      </c>
      <c r="G10" s="2667"/>
      <c r="H10" s="2668"/>
      <c r="I10" s="2669"/>
      <c r="J10" s="2439"/>
      <c r="K10" s="2616"/>
      <c r="L10" s="2613"/>
      <c r="M10" s="2613"/>
      <c r="N10" s="2439"/>
      <c r="O10" s="2450"/>
      <c r="P10" s="2439"/>
      <c r="Q10" s="2439"/>
      <c r="R10" s="2439"/>
    </row>
    <row r="11" spans="1:30">
      <c r="A11" s="2401" t="s">
        <v>2181</v>
      </c>
      <c r="B11" s="2402" t="s">
        <v>3417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0</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1938.16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1725</v>
      </c>
      <c r="C5" s="2512">
        <f ca="1">IF(B5=D14,结果表!H102,ROUND(B5*10000/$B$1,0))</f>
        <v>0</v>
      </c>
      <c r="D5" s="2512" t="e">
        <f>ROUND(B5*10000/$B$2,0)</f>
        <v>#DIV/0!</v>
      </c>
      <c r="E5" s="2686"/>
      <c r="F5" s="2687"/>
      <c r="G5" s="2687"/>
      <c r="H5" s="2688"/>
      <c r="I5" s="2688"/>
      <c r="J5" s="2688"/>
      <c r="K5" s="2688"/>
    </row>
    <row r="6" spans="1:11" ht="16.5">
      <c r="A6" s="2512" t="s">
        <v>656</v>
      </c>
      <c r="B6" s="2512">
        <f>SUM(G14:G23)</f>
        <v>1725</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3467" t="s">
        <v>3412</v>
      </c>
      <c r="D12" s="3467">
        <v>1881.01</v>
      </c>
      <c r="E12" s="3467">
        <v>9705</v>
      </c>
      <c r="F12" s="2687"/>
      <c r="G12" s="2687">
        <f>D12/1.1</f>
        <v>1710.0090909090907</v>
      </c>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1938.16</v>
      </c>
      <c r="C14" s="2518"/>
      <c r="D14" s="2518">
        <f>ROUND(E14*B14/10000,0)</f>
        <v>1725</v>
      </c>
      <c r="E14" s="2518">
        <v>8900</v>
      </c>
      <c r="F14" s="2518" t="e">
        <f>ROUND(D14*10000/C14,0)</f>
        <v>#DIV/0!</v>
      </c>
      <c r="G14" s="2518">
        <f>D14</f>
        <v>1725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北京市怀柔区杨宋镇凤翔科技开发区和平路甲5号楼1至3层101商业用房房地产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c r="D4" s="1756"/>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c r="D14" s="3594"/>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1" t="s">
        <v>2131</v>
      </c>
      <c r="F18" s="3582"/>
      <c r="G18" s="3582"/>
      <c r="H18" s="3582"/>
      <c r="I18" s="358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t="e">
        <f ca="1">ROUND(H101*F45,0)</f>
        <v>#REF!</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45761</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1" t="s">
        <v>1340</v>
      </c>
      <c r="L48" s="3621"/>
      <c r="M48" s="3643" t="e">
        <f ca="1">H101</f>
        <v>#REF!</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抵押担保权已注销时的房地产抵押价值</v>
      </c>
      <c r="L49" s="3621"/>
      <c r="M49" s="3643" t="str">
        <f>IF(项目基本情况!E8="房地产抵押价值",H107,H109)</f>
        <v>——</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t="e">
        <f ca="1">ROUND(D45*'数据-取费表'!B41/(1+'数据-取费表'!C42),0)</f>
        <v>#REF!</v>
      </c>
      <c r="E52" s="2334" t="s">
        <v>1354</v>
      </c>
      <c r="F52" s="2554">
        <f>'数据-取费表'!B41</f>
        <v>0</v>
      </c>
      <c r="G52" s="2555"/>
      <c r="H52" s="2544"/>
      <c r="I52" s="1807"/>
      <c r="J52" s="2523">
        <v>1</v>
      </c>
      <c r="K52" s="3622" t="s">
        <v>1355</v>
      </c>
      <c r="L52" s="3622"/>
      <c r="M52" s="2525" t="b">
        <f>D48</f>
        <v>0</v>
      </c>
      <c r="N52" s="2523" t="str">
        <f>E48</f>
        <v>销售额×税（费）率</v>
      </c>
      <c r="O52" s="2526">
        <f>F48</f>
        <v>0</v>
      </c>
    </row>
    <row r="53" spans="1:35" ht="12" customHeight="1">
      <c r="A53" s="2335" t="s">
        <v>1356</v>
      </c>
      <c r="B53" s="3583" t="s">
        <v>2291</v>
      </c>
      <c r="C53" s="3584"/>
      <c r="D53" s="1087" t="e">
        <f ca="1">ROUND(D45*'数据-取费表'!B41/(1+'数据-取费表'!C42),0)</f>
        <v>#REF!</v>
      </c>
      <c r="E53" s="2334" t="s">
        <v>1354</v>
      </c>
      <c r="F53" s="2554">
        <f>'数据-取费表'!B41</f>
        <v>0</v>
      </c>
      <c r="G53" s="2555"/>
      <c r="H53" s="2544"/>
      <c r="I53" s="1807"/>
      <c r="J53" s="2523">
        <v>2</v>
      </c>
      <c r="K53" s="3622" t="s">
        <v>1357</v>
      </c>
      <c r="L53" s="3622"/>
      <c r="M53" s="2525" t="e">
        <f t="shared" ref="M53:O54" ca="1" si="0">D55</f>
        <v>#REF!</v>
      </c>
      <c r="N53" s="2523" t="str">
        <f t="shared" si="0"/>
        <v>销售额×税（费）率</v>
      </c>
      <c r="O53" s="2526" t="str">
        <f t="shared" si="0"/>
        <v>免征</v>
      </c>
    </row>
    <row r="54" spans="1:35" ht="12" customHeight="1">
      <c r="A54" s="2335" t="s">
        <v>1358</v>
      </c>
      <c r="B54" s="3583" t="s">
        <v>2292</v>
      </c>
      <c r="C54" s="3584"/>
      <c r="D54" s="1087" t="e">
        <f ca="1">C68</f>
        <v>#REF!</v>
      </c>
      <c r="E54" s="327" t="s">
        <v>1359</v>
      </c>
      <c r="F54" s="2554">
        <f>'数据-取费表'!B41</f>
        <v>0</v>
      </c>
      <c r="G54" s="2555"/>
      <c r="H54" s="2556"/>
      <c r="I54" s="1807"/>
      <c r="J54" s="2523">
        <v>3</v>
      </c>
      <c r="K54" s="3622" t="s">
        <v>1360</v>
      </c>
      <c r="L54" s="3622"/>
      <c r="M54" s="2525" t="e">
        <f t="shared" ca="1" si="0"/>
        <v>#REF!</v>
      </c>
      <c r="N54" s="2523" t="str">
        <f t="shared" si="0"/>
        <v>增值额×税（费）率</v>
      </c>
      <c r="O54" s="2527" t="str">
        <f t="shared" si="0"/>
        <v>免征</v>
      </c>
    </row>
    <row r="55" spans="1:35" ht="24" customHeight="1">
      <c r="A55" s="3572" t="s">
        <v>1361</v>
      </c>
      <c r="B55" s="3573"/>
      <c r="C55" s="3573"/>
      <c r="D55" s="2324" t="e">
        <f ca="1">IF(H55="个人住宅",0,ROUND(D45*I55,0))</f>
        <v>#REF!</v>
      </c>
      <c r="E55" s="2334" t="s">
        <v>1362</v>
      </c>
      <c r="F55" s="2554" t="str">
        <f>IF(H55="正常",I55,"免征")</f>
        <v>免征</v>
      </c>
      <c r="G55" s="2555"/>
      <c r="H55" s="2550"/>
      <c r="I55" s="165">
        <f>'数据-取费表'!B49</f>
        <v>0</v>
      </c>
      <c r="J55" s="2523">
        <f>IF(H59="非个人房产","",4)</f>
        <v>4</v>
      </c>
      <c r="K55" s="3622" t="str">
        <f>IF(H59="非个人房产","——","个人所得税")</f>
        <v>个人所得税</v>
      </c>
      <c r="L55" s="3622"/>
      <c r="M55" s="2528" t="e">
        <f ca="1">D59</f>
        <v>#REF!</v>
      </c>
      <c r="N55" s="2040" t="str">
        <f>E59</f>
        <v>差额计税</v>
      </c>
      <c r="O55" s="2529">
        <f>F59</f>
        <v>0.01</v>
      </c>
    </row>
    <row r="56" spans="1:35" ht="24.75">
      <c r="A56" s="3572" t="s">
        <v>1363</v>
      </c>
      <c r="B56" s="3573"/>
      <c r="C56" s="3573"/>
      <c r="D56" s="2324" t="e">
        <f ca="1">IF(H56="个人住宅",D57,D58)</f>
        <v>#REF!</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0</v>
      </c>
      <c r="O57" s="2533"/>
      <c r="P57" s="2690" t="e">
        <f ca="1">N57/M49</f>
        <v>#VALUE!</v>
      </c>
    </row>
    <row r="58" spans="1:35" ht="24.75">
      <c r="A58" s="2335" t="s">
        <v>1352</v>
      </c>
      <c r="B58" s="3583" t="s">
        <v>1369</v>
      </c>
      <c r="C58" s="3557"/>
      <c r="D58" s="2324" t="e">
        <f ca="1">IF(H58="转让取得",C81,C97)</f>
        <v>#REF!</v>
      </c>
      <c r="E58" s="2334" t="s">
        <v>1364</v>
      </c>
      <c r="F58" s="302" t="s">
        <v>28</v>
      </c>
      <c r="G58" s="2555"/>
      <c r="H58" s="2558"/>
      <c r="I58" s="1808"/>
      <c r="J58" s="3622"/>
      <c r="K58" s="3622"/>
      <c r="L58" s="2530" t="s">
        <v>1370</v>
      </c>
      <c r="M58" s="2534"/>
      <c r="N58" s="2535" t="str">
        <f ca="1">NUMBERSTRING(INT(N57*10000),2)&amp;"元整"</f>
        <v>零元整</v>
      </c>
      <c r="O58" s="2536"/>
    </row>
    <row r="59" spans="1:35" ht="24.75" thickBot="1">
      <c r="A59" s="3625" t="s">
        <v>1371</v>
      </c>
      <c r="B59" s="3626"/>
      <c r="C59" s="362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t="e">
        <f ca="1">M49-N57</f>
        <v>#VALUE!</v>
      </c>
      <c r="O59" s="2539"/>
    </row>
    <row r="60" spans="1:35" ht="12" customHeight="1">
      <c r="A60" s="1809"/>
      <c r="B60" s="1747"/>
      <c r="C60" s="1747"/>
      <c r="D60" s="1747"/>
      <c r="E60" s="1578"/>
      <c r="F60" s="1808"/>
      <c r="G60" s="1808"/>
      <c r="H60" s="1810"/>
      <c r="I60" s="129"/>
      <c r="J60" s="3624"/>
      <c r="K60" s="3622"/>
      <c r="L60" s="2530" t="s">
        <v>1370</v>
      </c>
      <c r="M60" s="2534"/>
      <c r="N60" s="2535" t="e">
        <f ca="1">NUMBERSTRING(INT(N59*10000),2)&amp;"元整"</f>
        <v>#VALUE!</v>
      </c>
      <c r="O60" s="2536"/>
    </row>
    <row r="61" spans="1:35" ht="13.5" thickBot="1">
      <c r="A61" s="3570" t="s">
        <v>1373</v>
      </c>
      <c r="B61" s="3570"/>
      <c r="C61" s="3570"/>
      <c r="D61" s="3570"/>
      <c r="E61" s="3570"/>
      <c r="F61" s="1808"/>
      <c r="G61" s="1808"/>
      <c r="H61" s="1810"/>
      <c r="I61" s="129"/>
      <c r="J61" s="2523">
        <f>J59+1</f>
        <v>7</v>
      </c>
      <c r="K61" s="3622" t="s">
        <v>1374</v>
      </c>
      <c r="L61" s="3622"/>
      <c r="M61" s="2540"/>
      <c r="N61" s="2541" t="e">
        <f ca="1">ROUND(N59*10000/'数据-汇总表'!E3,0)</f>
        <v>#VALUE!</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f>C4</f>
        <v>0</v>
      </c>
      <c r="D101" s="2586">
        <f>D4</f>
        <v>0</v>
      </c>
      <c r="E101" s="3644" t="s">
        <v>1431</v>
      </c>
      <c r="F101" s="3601"/>
      <c r="G101" s="1827" t="s">
        <v>1432</v>
      </c>
      <c r="H101" s="2595" t="e">
        <f ca="1">H118</f>
        <v>#REF!</v>
      </c>
      <c r="I101" s="129"/>
    </row>
    <row r="102" spans="1:35" ht="18.75" customHeight="1">
      <c r="A102" s="3603" t="s">
        <v>1433</v>
      </c>
      <c r="B102" s="2584" t="s">
        <v>1432</v>
      </c>
      <c r="C102" s="2585" t="e">
        <f ca="1">IF(D32="楼面单价",ROUND(C19,0),C19)</f>
        <v>#REF!</v>
      </c>
      <c r="D102" s="2586" t="e">
        <f ca="1">IF(D32="楼面单价",ROUND(D19,0),D19)</f>
        <v>#REF!</v>
      </c>
      <c r="E102" s="3644"/>
      <c r="F102" s="3601"/>
      <c r="G102" s="1827" t="s">
        <v>1434</v>
      </c>
      <c r="H102" s="2555" t="e">
        <f ca="1">I118</f>
        <v>#REF!</v>
      </c>
      <c r="I102" s="129"/>
    </row>
    <row r="103" spans="1:35" ht="42.75" customHeight="1">
      <c r="A103" s="3603"/>
      <c r="B103" s="2584" t="s">
        <v>1434</v>
      </c>
      <c r="C103" s="2587" t="e">
        <f ca="1">C20</f>
        <v>#REF!</v>
      </c>
      <c r="D103" s="2588" t="e">
        <f ca="1">D20</f>
        <v>#REF!</v>
      </c>
      <c r="E103" s="3638" t="s">
        <v>1435</v>
      </c>
      <c r="F103" s="3639"/>
      <c r="G103" s="1828" t="s">
        <v>1436</v>
      </c>
      <c r="H103" s="2595">
        <f>IF(D36="正常操作",H104+H105+H106,H105+H106)</f>
        <v>0</v>
      </c>
      <c r="I103" s="129"/>
    </row>
    <row r="104" spans="1:35" ht="18.75" customHeight="1">
      <c r="A104" s="360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t="e">
        <f ca="1">IF(E107="——","——",H101-H103)</f>
        <v>#REF!</v>
      </c>
      <c r="I107" s="129"/>
    </row>
    <row r="108" spans="1:35" ht="18.75" customHeight="1">
      <c r="A108" s="129"/>
      <c r="B108" s="129"/>
      <c r="C108" s="129"/>
      <c r="D108" s="129"/>
      <c r="E108" s="3600"/>
      <c r="F108" s="3601"/>
      <c r="G108" s="1827" t="s">
        <v>1434</v>
      </c>
      <c r="H108" s="2555">
        <f ca="1">IF(H107=H101,H102,ROUND(H107*10000/'数据-汇总表'!E3,0))</f>
        <v>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北京市怀柔区杨宋镇凤翔科技开发区和平路甲5号楼1至3层101商业用房房地产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1" t="s">
        <v>1452</v>
      </c>
      <c r="B119" s="3571"/>
      <c r="C119" s="3571"/>
      <c r="D119" s="3611" t="e">
        <f ca="1">NUMBERSTRING(INT(D118*10000),2)&amp;"元整"</f>
        <v>#REF!</v>
      </c>
      <c r="E119" s="3613"/>
      <c r="F119" s="3611" t="e">
        <f ca="1">NUMBERSTRING(INT(F118*10000),2)&amp;"元整"</f>
        <v>#REF!</v>
      </c>
      <c r="G119" s="3613"/>
      <c r="H119" s="3611" t="e">
        <f ca="1">NUMBERSTRING(INT(H118*10000),2)&amp;"元整"</f>
        <v>#REF!</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t="e">
        <f ca="1">H107</f>
        <v>#REF!</v>
      </c>
      <c r="E122" s="3636"/>
      <c r="F122" s="3636"/>
      <c r="G122" s="3636"/>
      <c r="H122" s="3636"/>
      <c r="I122" s="3637"/>
      <c r="AA122" s="725"/>
    </row>
    <row r="123" spans="1:27" ht="18.75" customHeight="1">
      <c r="A123" s="3571" t="s">
        <v>1452</v>
      </c>
      <c r="B123" s="3571"/>
      <c r="C123" s="3571"/>
      <c r="D123" s="3611" t="e">
        <f ca="1">NUMBERSTRING(INT(D122*10000),2)&amp;"元整"</f>
        <v>#REF!</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1" t="s">
        <v>1544</v>
      </c>
    </row>
    <row r="43" spans="1:7" ht="13.5" customHeight="1">
      <c r="A43" s="780" t="s">
        <v>347</v>
      </c>
      <c r="B43" s="215" t="s">
        <v>1545</v>
      </c>
      <c r="C43" s="238" t="e">
        <f ca="1">ROUND(IF('数据-取费表'!B22&lt;=1,C39*F22*'数据-取费表'!B21/2,C39*(POWER((1+F22),'数据-取费表'!B21/2)-1)),0)</f>
        <v>#VALUE!</v>
      </c>
      <c r="D43" s="238"/>
      <c r="E43" s="238"/>
      <c r="F43" s="239"/>
      <c r="G43" s="3652"/>
    </row>
    <row r="44" spans="1:7" ht="13.5" customHeight="1">
      <c r="A44" s="780" t="s">
        <v>348</v>
      </c>
      <c r="B44" s="215" t="s">
        <v>1546</v>
      </c>
      <c r="C44" s="238" t="e">
        <f ca="1">ROUND(IF('数据-取费表'!B22&lt;=1,C40*F22*'数据-取费表'!B21/2,C40*(POWER((1+F22),'数据-取费表'!B21/2)-1)),4)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北京市怀柔区杨宋镇凤翔科技开发区和平路甲5号楼1至3层101商业用房房地产抵押价值预评估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1" t="s">
        <v>1591</v>
      </c>
    </row>
    <row r="43" spans="1:7" ht="13.5" customHeight="1">
      <c r="A43" s="780" t="s">
        <v>347</v>
      </c>
      <c r="B43" s="215" t="s">
        <v>1545</v>
      </c>
      <c r="C43" s="238" t="e">
        <f ca="1">ROUND(IF('数据-取费表'!B22&lt;=1,C39*F22*'数据-取费表'!B20/2,C39*(POWER((1+F22),'数据-取费表'!B20/2)-1)),0)</f>
        <v>#VALUE!</v>
      </c>
      <c r="D43" s="238"/>
      <c r="E43" s="238"/>
      <c r="F43" s="239"/>
      <c r="G43" s="3652"/>
    </row>
    <row r="44" spans="1:7" ht="13.5" customHeight="1">
      <c r="A44" s="780" t="s">
        <v>348</v>
      </c>
      <c r="B44" s="215" t="s">
        <v>1546</v>
      </c>
      <c r="C44" s="238" t="e">
        <f ca="1">ROUND(IF('数据-取费表'!B22&lt;=1,C40*F22*'数据-取费表'!B20/2,C40*(POWER((1+F22),'数据-取费表'!B20/2)-1)),4)</f>
        <v>#VALUE!</v>
      </c>
      <c r="D44" s="238"/>
      <c r="E44" s="238"/>
      <c r="F44" s="239"/>
      <c r="G44" s="365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受贵公司委托，我公司对北京市怀柔区杨宋镇凤翔科技开发区和平路甲5号楼1至3层101商业用房房地产抵押价值进行了预评估。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怀柔区杨宋镇凤翔科技开发区和平路甲5号楼1至3层101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5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3"/>
      <c r="Q10" s="1343" t="str">
        <f t="shared" si="6"/>
        <v>土地使用年限（年）</v>
      </c>
      <c r="R10" s="701" t="s">
        <v>14</v>
      </c>
      <c r="S10" s="702" t="e">
        <f t="shared" si="0"/>
        <v>#DIV/0!</v>
      </c>
      <c r="T10" s="701" t="s">
        <v>14</v>
      </c>
      <c r="U10" s="702" t="e">
        <f t="shared" si="1"/>
        <v>#DIV/0!</v>
      </c>
      <c r="V10" s="701" t="s">
        <v>14</v>
      </c>
      <c r="W10" s="702" t="e">
        <f t="shared" si="2"/>
        <v>#DIV/0!</v>
      </c>
      <c r="X10" s="703"/>
      <c r="Y10" s="355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t="e">
        <f>ROUND(IF(F21="与级别开发程度一致",0,(G21-E21)/C21),0)</f>
        <v>#DIV/0!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1" t="s">
        <v>94</v>
      </c>
    </row>
    <row r="43" spans="1:7" ht="13.5" customHeight="1">
      <c r="A43" s="780" t="s">
        <v>347</v>
      </c>
      <c r="B43" s="215" t="s">
        <v>426</v>
      </c>
      <c r="C43" s="238" t="e">
        <f ca="1">ROUND(IF('数据-取费表'!B22&lt;=1,C39*F22*'数据-取费表'!B21/2,C39*(POWER((1+F22),'数据-取费表'!B21/2)-1)),0)</f>
        <v>#VALUE!</v>
      </c>
      <c r="D43" s="238"/>
      <c r="E43" s="238"/>
      <c r="F43" s="239"/>
      <c r="G43" s="3652"/>
    </row>
    <row r="44" spans="1:7" ht="13.5" customHeight="1">
      <c r="A44" s="780" t="s">
        <v>348</v>
      </c>
      <c r="B44" s="215" t="s">
        <v>428</v>
      </c>
      <c r="C44" s="238" t="e">
        <f ca="1">ROUND(IF('数据-取费表'!B22&lt;=1,C40*F22*'数据-取费表'!B21/2,C40*(POWER((1+F22),'数据-取费表'!B21/2)-1)),4)</f>
        <v>#VALUE!</v>
      </c>
      <c r="D44" s="238"/>
      <c r="E44" s="238"/>
      <c r="F44" s="239"/>
      <c r="G44" s="365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t="e">
        <f ca="1">结果表!H101</f>
        <v>#REF!</v>
      </c>
      <c r="E5" s="1491"/>
    </row>
    <row r="6" spans="1:5" ht="15.75">
      <c r="A6" s="1491"/>
      <c r="B6" s="3470"/>
      <c r="C6" s="1494" t="s">
        <v>911</v>
      </c>
      <c r="D6" s="850" t="e">
        <f ca="1">NUMBERSTRING(INT(D5*10000),2)&amp;"元整"</f>
        <v>#REF!</v>
      </c>
      <c r="E6" s="1491"/>
    </row>
    <row r="7" spans="1:5" ht="15.75">
      <c r="A7" s="1491"/>
      <c r="B7" s="3475"/>
      <c r="C7" s="1495" t="s">
        <v>912</v>
      </c>
      <c r="D7" s="851" t="e">
        <f ca="1">结果表!H102</f>
        <v>#REF!</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t="e">
        <f ca="1">结果表!H107</f>
        <v>#REF!</v>
      </c>
      <c r="E13" s="1491"/>
    </row>
    <row r="14" spans="1:5" ht="15.75">
      <c r="A14" s="1491"/>
      <c r="B14" s="3470"/>
      <c r="C14" s="1494" t="s">
        <v>911</v>
      </c>
      <c r="D14" s="850" t="e">
        <f ca="1">NUMBERSTRING(INT(D13*10000),2)&amp;"元整"</f>
        <v>#REF!</v>
      </c>
      <c r="E14" s="1491"/>
    </row>
    <row r="15" spans="1:5" ht="15">
      <c r="A15" s="1491"/>
      <c r="B15" s="3475"/>
      <c r="C15" s="1495" t="s">
        <v>921</v>
      </c>
      <c r="D15" s="859" t="e">
        <f ca="1">结果表!H108</f>
        <v>#REF!</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45">
      <c r="A4" s="1505" t="str">
        <f>项目基本情况!S2</f>
        <v>北京市怀柔区杨宋镇凤翔科技开发区和平路甲5号楼1至3层101商业用房房地产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t="e">
        <f ca="1">结果表!D122</f>
        <v>#REF!</v>
      </c>
      <c r="E8" s="3481"/>
      <c r="F8" s="3481"/>
      <c r="G8" s="3481"/>
      <c r="H8" s="3481"/>
      <c r="I8" s="3481"/>
    </row>
    <row r="9" spans="1:9" ht="15">
      <c r="A9" s="3482" t="s">
        <v>927</v>
      </c>
      <c r="B9" s="3482"/>
      <c r="C9" s="3482"/>
      <c r="D9" s="3482" t="e">
        <f ca="1">结果表!D123</f>
        <v>#REF!</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2025-04-14T07:47:57Z</dcterms:modified>
</cp:coreProperties>
</file>